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cpardom_corona_com_co/Documents/Proyecto_Pricing/Proyecto_Web_Scraping/Scrapping/XX_Master_database/"/>
    </mc:Choice>
  </mc:AlternateContent>
  <xr:revisionPtr revIDLastSave="1851" documentId="8_{B63EC7D8-7803-4775-989F-2C2416119993}" xr6:coauthVersionLast="47" xr6:coauthVersionMax="47" xr10:uidLastSave="{5E12E4B8-2495-470F-A09B-033635035157}"/>
  <bookViews>
    <workbookView xWindow="28692" yWindow="-108" windowWidth="20712" windowHeight="11136" xr2:uid="{BB750D66-C71B-4412-8809-92E47E37BD8E}"/>
  </bookViews>
  <sheets>
    <sheet name="Competitors" sheetId="1" r:id="rId1"/>
    <sheet name="Mansfield" sheetId="2" r:id="rId2"/>
    <sheet name="Hoja1" sheetId="4" r:id="rId3"/>
  </sheets>
  <externalReferences>
    <externalReference r:id="rId4"/>
  </externalReferences>
  <definedNames>
    <definedName name="_xlnm._FilterDatabase" localSheetId="0" hidden="1">Competitors!$A$1:$S$49</definedName>
    <definedName name="_xlnm._FilterDatabase" localSheetId="1" hidden="1">Mansfield!$A$1:$S$29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21" i="4"/>
  <c r="D21" i="4"/>
  <c r="D18" i="4"/>
  <c r="D17" i="4"/>
  <c r="G13" i="4"/>
  <c r="G12" i="4"/>
  <c r="G11" i="4"/>
  <c r="G10" i="4"/>
  <c r="G9" i="4"/>
  <c r="G8" i="4"/>
  <c r="G7" i="4"/>
  <c r="G6" i="4"/>
  <c r="G5" i="4"/>
  <c r="G4" i="4"/>
  <c r="G3" i="4"/>
  <c r="G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48" i="1"/>
  <c r="D49" i="1"/>
  <c r="D9" i="1"/>
  <c r="I9" i="1"/>
  <c r="D47" i="1"/>
  <c r="D12" i="1"/>
  <c r="D13" i="1"/>
  <c r="D10" i="1"/>
  <c r="D22" i="1"/>
  <c r="D21" i="1"/>
  <c r="D15" i="1" l="1"/>
  <c r="D14" i="1"/>
  <c r="D11" i="1"/>
  <c r="D38" i="1"/>
  <c r="D39" i="1"/>
  <c r="D40" i="1"/>
  <c r="D41" i="1"/>
  <c r="D42" i="1"/>
  <c r="D43" i="1"/>
  <c r="D44" i="1"/>
  <c r="D45" i="1"/>
  <c r="D46" i="1"/>
  <c r="D37" i="1"/>
  <c r="D29" i="1" l="1"/>
  <c r="D30" i="1"/>
  <c r="D31" i="1"/>
  <c r="D32" i="1"/>
  <c r="D33" i="1"/>
  <c r="D34" i="1"/>
  <c r="D35" i="1"/>
  <c r="D36" i="1"/>
  <c r="D28" i="1"/>
  <c r="D3" i="1" l="1"/>
  <c r="D4" i="1"/>
  <c r="D5" i="1"/>
  <c r="D6" i="1"/>
  <c r="D7" i="1"/>
  <c r="D8" i="1"/>
  <c r="D16" i="1"/>
  <c r="D17" i="1"/>
  <c r="D18" i="1"/>
  <c r="D20" i="1"/>
  <c r="D23" i="1"/>
  <c r="D24" i="1"/>
  <c r="D25" i="1"/>
  <c r="D26" i="1"/>
  <c r="D27" i="1"/>
  <c r="D2" i="1"/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<sst xmlns="http://schemas.openxmlformats.org/spreadsheetml/2006/main" count="861" uniqueCount="324">
  <si>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</si>
  <si>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</si>
  <si>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</si>
  <si>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</si>
  <si>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</si>
  <si>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</si>
  <si>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</si>
  <si>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</si>
  <si>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</si>
  <si>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</si>
  <si>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</si>
  <si>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</si>
  <si>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</si>
  <si>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</si>
  <si>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</si>
  <si>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</si>
  <si>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</si>
  <si>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</si>
  <si>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</si>
  <si>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</si>
  <si>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</si>
  <si>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</si>
  <si>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</si>
  <si>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</si>
  <si>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</si>
  <si>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Premium</t>
  </si>
  <si>
    <t>Alto</t>
  </si>
  <si>
    <t>G0020318</t>
  </si>
  <si>
    <t>Commercial</t>
  </si>
  <si>
    <t>135 Combo</t>
  </si>
  <si>
    <t>137 Combo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</si>
  <si>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</si>
  <si>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</si>
  <si>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</si>
  <si>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</si>
  <si>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</si>
  <si>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</si>
  <si>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</si>
  <si>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</si>
  <si>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</si>
  <si>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</si>
  <si>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</si>
  <si>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</si>
  <si>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</si>
  <si>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</si>
  <si>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</si>
  <si>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</si>
  <si>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</si>
  <si>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</si>
  <si>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</si>
  <si>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</si>
  <si>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</si>
  <si>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</si>
  <si>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</si>
  <si>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</si>
  <si>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</si>
  <si>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</si>
  <si>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</si>
  <si>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</si>
  <si>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</si>
  <si>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</si>
  <si>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</si>
  <si>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</si>
  <si>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</si>
  <si>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</si>
  <si>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https://www.gerber-us.com/north-point-1-28-or-1-6-gpf-elongated-ergoheight-top-spud-bowl/products/us-G0025733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</si>
  <si>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</si>
  <si>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</si>
  <si>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</si>
  <si>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</si>
  <si>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</si>
  <si>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</si>
  <si>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</si>
  <si>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</si>
  <si>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</si>
  <si>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</si>
  <si>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</si>
  <si>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</si>
  <si>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</si>
  <si>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</si>
  <si>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</si>
  <si>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</si>
  <si>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</si>
  <si>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</si>
  <si>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</si>
  <si>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</si>
  <si>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</si>
  <si>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</si>
  <si>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Alto 130/160 RF 1.6 Combo</t>
  </si>
  <si>
    <t>Maxwell RF 1.6 Combo</t>
  </si>
  <si>
    <t>Reliant RF 1.28 Combo</t>
  </si>
  <si>
    <t>North Point ADA EL Bowl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</si>
  <si>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</si>
  <si>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</si>
  <si>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</si>
  <si>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</si>
  <si>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</si>
  <si>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</si>
  <si>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</si>
  <si>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</si>
  <si>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</si>
  <si>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</si>
  <si>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</si>
  <si>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</si>
  <si>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</si>
  <si>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</si>
  <si>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</si>
  <si>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</si>
  <si>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</si>
  <si>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</si>
  <si>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</si>
  <si>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</si>
  <si>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</si>
  <si>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</si>
  <si>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</si>
  <si>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</si>
  <si>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</si>
  <si>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</si>
  <si>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</si>
  <si>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</si>
  <si>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</si>
  <si>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</si>
  <si>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G0012585</t>
  </si>
  <si>
    <t>G0012760</t>
  </si>
  <si>
    <t>G0012791</t>
  </si>
  <si>
    <t>328 4"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</si>
  <si>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</si>
  <si>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</si>
  <si>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</si>
  <si>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</si>
  <si>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</si>
  <si>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</si>
  <si>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</si>
  <si>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</si>
  <si>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</si>
  <si>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</si>
  <si>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</si>
  <si>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</si>
  <si>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</si>
  <si>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</si>
  <si>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</si>
  <si>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</si>
  <si>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</si>
  <si>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</si>
  <si>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</si>
  <si>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</si>
  <si>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</si>
  <si>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</si>
  <si>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</si>
  <si>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</si>
  <si>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</si>
  <si>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</si>
  <si>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</si>
  <si>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</si>
  <si>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</si>
  <si>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</si>
  <si>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</si>
  <si>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</si>
  <si>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</si>
  <si>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</si>
  <si>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</si>
  <si>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</si>
  <si>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</si>
  <si>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</si>
  <si>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</si>
  <si>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</si>
  <si>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</si>
  <si>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</si>
  <si>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0445004</t>
  </si>
  <si>
    <t>https://www.americanstandard-us.com/Undermount-Bathroom-Sinks/Estate-Rectangular-Under-Counter-Sink/WHITE-0483000020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</si>
  <si>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</si>
  <si>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</si>
  <si>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</si>
  <si>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</si>
  <si>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</si>
  <si>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</si>
  <si>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</si>
  <si>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</si>
  <si>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</si>
  <si>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</si>
  <si>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</si>
  <si>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</si>
  <si>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</si>
  <si>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</si>
  <si>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</si>
  <si>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</si>
  <si>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</si>
  <si>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</si>
  <si>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</si>
  <si>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</si>
  <si>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</si>
  <si>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</si>
  <si>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</si>
  <si>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</si>
  <si>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</si>
  <si>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</si>
  <si>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</si>
  <si>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</si>
  <si>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</si>
  <si>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</si>
  <si>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</si>
  <si>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</si>
  <si>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</si>
  <si>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</si>
  <si>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</si>
  <si>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</si>
  <si>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</si>
  <si>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</si>
  <si>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</si>
  <si>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</si>
  <si>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</si>
  <si>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</si>
  <si>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https://www.gerber-us.com/logan-square-rectangular-standard-undercounter-bathroom-sink/products/us-G0012760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</si>
  <si>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</si>
  <si>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</si>
  <si>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</si>
  <si>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</si>
  <si>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</si>
  <si>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</si>
  <si>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</si>
  <si>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</si>
  <si>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</si>
  <si>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</si>
  <si>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</si>
  <si>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</si>
  <si>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</si>
  <si>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</si>
  <si>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</si>
  <si>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</si>
  <si>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</si>
  <si>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</si>
  <si>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</si>
  <si>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</si>
  <si>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</si>
  <si>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</si>
  <si>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</si>
  <si>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</si>
  <si>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</si>
  <si>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</si>
  <si>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</si>
  <si>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</si>
  <si>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</si>
  <si>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</si>
  <si>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</si>
  <si>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</si>
  <si>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</si>
  <si>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</si>
  <si>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</si>
  <si>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</si>
  <si>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</si>
  <si>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</si>
  <si>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</si>
  <si>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</si>
  <si>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OPP 1035 EL  Bowl</t>
  </si>
  <si>
    <t>ALTO TANK 3173 CTL 1.28</t>
  </si>
  <si>
    <t>ALTO BOWL 137 1.6</t>
  </si>
  <si>
    <t>ALTO BOWL 130 1.6</t>
  </si>
  <si>
    <t>348 4" LAV</t>
  </si>
  <si>
    <t>3151/3486 combo</t>
  </si>
  <si>
    <t xml:space="preserve">Quantum 1,6 tank </t>
  </si>
  <si>
    <t xml:space="preserve">TANK 155 LH QTM 1.28GPF WHT                                                                         </t>
  </si>
  <si>
    <t>4142100</t>
  </si>
  <si>
    <t>https://www.americanstandard-us.com/Toilets-Commercial/Pressure-Assist-11-gpf-42-Lpf-Left-Hand-Trip-Lever-EverClean-Tank/WHITE-4142100020</t>
  </si>
  <si>
    <t>https://do5nkkzntcenb.cloudfront.net/ASUS/Commercial/Commercial%20Toilets/Toilets%20Commercial/4142100/7y6fxtpx513p2b48fzt3wvq448n6hkm2.jpg</t>
  </si>
  <si>
    <t>270CA001</t>
  </si>
  <si>
    <t>VorMax</t>
  </si>
  <si>
    <t xml:space="preserve">VorMax 12" ADA EL Combo </t>
  </si>
  <si>
    <t>Precio</t>
  </si>
  <si>
    <t>GHE28380</t>
  </si>
  <si>
    <t>https://static.grainger.com/rp/s/is/image/Grainger/55DL86_AS01?hei=804&amp;wid=804</t>
  </si>
  <si>
    <t>Oval</t>
  </si>
  <si>
    <t>Undercounter</t>
  </si>
  <si>
    <t>G0022514</t>
  </si>
  <si>
    <t>Pedestal</t>
  </si>
  <si>
    <t>G0023595</t>
  </si>
  <si>
    <t>G0022504</t>
  </si>
  <si>
    <t>Elongated ADA Rear outlet</t>
  </si>
  <si>
    <t>Competencia</t>
  </si>
  <si>
    <t>G0022589</t>
  </si>
  <si>
    <t>Maxwell  12 ADA EL 1.6 Combo</t>
  </si>
  <si>
    <t>https://www.gerber-us.com/maxwell-1-6-gpf-12-rough-in-two-piece-elongated-ergoheight-toilet/products/us-GMX20918</t>
  </si>
  <si>
    <t>Scrap</t>
  </si>
  <si>
    <t>Si</t>
  </si>
  <si>
    <t>No</t>
  </si>
  <si>
    <t>SI</t>
  </si>
  <si>
    <t>https://www.americanstandard-us.com/Two-Piece-Toilets/Reliant®-Two-Piece-1.28-gpf-4.8-Lpf-Round-Front-Toilet-Less-Seat/WHITE-250DA104020</t>
  </si>
  <si>
    <t>https://do5nkkzntcenb.cloudfront.net/ASUS/Bathroom/Toilets/Two-Piece%20Toilets/250DA104/0ett77b1b1ra6os6kcebpyv7xry1tzqn.jpg</t>
  </si>
  <si>
    <t>https://www.americanstandard-us.com/Two-Piece-Toilets/Reliant®-Two-Piece-1.28-gpf-4.8-Lpf-Elongated-Toilet-Less-Seat/WHITE-250CA104020</t>
  </si>
  <si>
    <t>https://do5nkkzntcenb.cloudfront.net/ASUS/Bathroom/Toilets/Two-Piece%20Toilets/250CA104/9mokbucpc7v8a6bozu1c486v9xmfdrfx.jpg</t>
  </si>
  <si>
    <t>https://www.americanstandard-us.com/Two-Piece-Toilets/Reliant®-Two-Piece-1.28-gpf-4.8-Lpf-Chair-Height-Elongated-Toilet-Less-Seat/WHITE-250AA104020</t>
  </si>
  <si>
    <t>https://do5nkkzntcenb.cloudfront.net/ASUS/Bathroom/Toilets/Two-Piece%20Toilets/250AA104/ttainj49u6h4z83t9x1rfujqlwczde2n.jpg</t>
  </si>
  <si>
    <t>https://do5nkkzntcenb.cloudfront.net/ASUS/Commercial/Commercial%20Toilets/Toilets%20Commercial/2467016/iohq4ez03nygrp8ovsx392x1jq5b1d6n.jpg</t>
  </si>
  <si>
    <t>https://do5nkkzntcenb.cloudfront.net/ASUS/Commercial/Commercial%20Toilets/Toilets%20Commercial/4142016/x74xk6iqr59k28nqb5ee1zcxu9e7hb6j.jpg</t>
  </si>
  <si>
    <t>https://do5nkkzntcenb.cloudfront.net/ASUS/Commercial/Commercial%20Toilets/Toilets%20Commercial/3043001/u212vqifh7pabzuh7ldokr8yr95sum2p.jpg</t>
  </si>
  <si>
    <t>https://www.americanstandard-us.com/Toilet-Tanks/Reliant®-1.28-gpf-4.8-Lpf-Toilet-Tank/WHITE-4425A104020</t>
  </si>
  <si>
    <t>https://do5nkkzntcenb.cloudfront.net/ASUS/Bathroom/Toilets/Toilet%20Tanks/4425A104/vubqic3cg1f7838eun69clu8yvvp7eul.jpg</t>
  </si>
  <si>
    <t>https://www.americanstandard-us.com/Toilet-Tanks/Colony-16-gpf-60-Lpf-12-Inch-Rough-Tank/WHITE-4192A004020</t>
  </si>
  <si>
    <t>https://do5nkkzntcenb.cloudfront.net/ASUS/Bathroom/Toilets/Toilet%20Tanks/4192A004/cqstubndt6v7sa23pzwbj9m4d15zresp.jpg</t>
  </si>
  <si>
    <t>https://www.americanstandard-us.com/Toilet-Bowls/Reliant®-Chair-Height-Elongated-Bowl/WHITE-3437A101020</t>
  </si>
  <si>
    <t>https://do5nkkzntcenb.cloudfront.net/ASUS/Bathroom/Toilets/Toilet%20Bowls/3437A101/689qexydii8ldeq3y0y51qlei9caaag5.jpg</t>
  </si>
  <si>
    <t>https://www.americanstandard-us.com/Toilet-Bowls/Reliant®-Standard-Height-Elongated-Bowl-/WHITE-3437C101020</t>
  </si>
  <si>
    <t>https://do5nkkzntcenb.cloudfront.net/ASUS/Bathroom/Toilets/Toilet%20Bowls/3437C101/3xqol61p4bp478phqirqbtbwf3956bl5.jpg</t>
  </si>
  <si>
    <t>https://www.americanstandard-us.com/Toilet-Bowls/Reliant®-Standard-Height-Round-Front-Bowl-/WHITE-3437D101020</t>
  </si>
  <si>
    <t>https://do5nkkzntcenb.cloudfront.net/ASUS/Bathroom/Toilets/Toilet%20Bowls/3437D101/bcutcwm0awuf6w0hq42l7v7naaxf6twy.jpg</t>
  </si>
  <si>
    <t>https://www.americanstandard-us.com/Toilet-Tanks/Cadet-3-10-in-Rough-In-16-gpf-Toilet-Tank/WHITE-4019001N020</t>
  </si>
  <si>
    <t>https://do5nkkzntcenb.cloudfront.net/ASUS/Bathroom/Toilets/Toilet%20Tanks/4019001N/wt17vfcz8u8vxe2pnj2lc54sert1x769.jpg</t>
  </si>
  <si>
    <t>https://www.americanstandard-us.com/Countertop-Bathroom-Sinks/Reliant®-Oval-Drop-In-Bathroom-Sink%2C-4-in.-Centerset-Holes/WHITE-0476228020</t>
  </si>
  <si>
    <t>https://do5nkkzntcenb.cloudfront.net/ASUS/Bathroom/Bathroom%20Sinks/Countertop%20Bathroom%20Sinks/0476228/4yaw35rd6uulxnzaardzflphmh85ybzm.jpg</t>
  </si>
  <si>
    <t>https://www.americanstandard-us.com/Undermount-Bathroom-Sinks/Reliant®-Oval-Under-Counter-Bathroom-Sink/WHITE-0496200020</t>
  </si>
  <si>
    <t>https://do5nkkzntcenb.cloudfront.net/ASUS/Bathroom/Bathroom%20Sinks/Undermount%20Bathrooms%20Sinks/0496200/k0tqtghcqm6ncragb1f7f7nig0sdom4u.jpg</t>
  </si>
  <si>
    <t>https://www.americanstandard-us.com/Pedestal-Bathroom-Sinks/24-in-Evolution-4-in-Centerset-Pedestal-Sink-Top/WHITE-0468004020</t>
  </si>
  <si>
    <t>https://do5nkkzntcenb.cloudfront.net/ASUS/Bathroom/Bathroom%20Sinks/Pedestal%20Bathroom%20Sinks/0468004/eqyoo4hra35gd5ngvorjm0jb6gswdc0h.jpg</t>
  </si>
  <si>
    <t>https://www.americanstandard-us.com/Pedestal-Bathroom-Sinks/Edgemere®-4-in.-Centerset-Pedestal-Sink-Top/WHITE-0445004020</t>
  </si>
  <si>
    <t>https://do5nkkzntcenb.cloudfront.net/ASUS/Bathroom/Bathroom%20Sinks/Pedestal%20Bathroom%20Sinks/0445004/atn2xl1c1d0jgzary2nd9w49gx4oocl5.jpg</t>
  </si>
  <si>
    <t>https://www.americanstandard-us.com/Undermount-Bathroom-Sinks/Reliant®-Rectangular-Under-Counter-Bathroom-Sink/WHITE-0614200020</t>
  </si>
  <si>
    <t>https://do5nkkzntcenb.cloudfront.net/ASUS/Bathroom/Bathroom%20Sinks/Undermount%20Bathrooms%20Sinks/0614200/701m0foej5k7ohzpbpw96d2p7ebdg8qt.jpg</t>
  </si>
  <si>
    <t>https://www.americanstandard-us.com/Pedestal-Bathroom-Sinks/Cadet-4-in-Centerset-Pedestal-Sink-Top/WHITE-0236004020</t>
  </si>
  <si>
    <t>https://www.americanstandard-us.com/Pedestal-Bathroom-Sinks/Reliant®-22-in.-Pedestal-Sink-Top-Only%2C-4-in.-Centerset-Holes/WHITE-0467204020</t>
  </si>
  <si>
    <t>https://do5nkkzntcenb.cloudfront.net/ASUS/Bathroom/Bathroom%20Sinks/Pedestal%20Bathroom%20Sinks/0467204/e819lt03a2p6vcbkb9aucimjrupzhz90.jpg</t>
  </si>
  <si>
    <t>https://do5nkkzntcenb.cloudfront.net/ASUS/Bathroom/Bathroom%20Sinks/Undermount%20Bathrooms%20Sinks/0483000/mth1pn8th3gvy3lc6rxm16aw9z5knilc.jpg</t>
  </si>
  <si>
    <t>https://www.americanstandard-us.com/Pedestal-Bathroom-Sinks/Edgemere®-8-in.-Widespread-Pedestal-Sink-Top/WHITE-0445008020</t>
  </si>
  <si>
    <t>https://do5nkkzntcenb.cloudfront.net/ASUS/Bathroom/Bathroom%20Sinks/Pedestal%20Bathroom%20Sinks/0445008/apym381mmjfpe0sfs5o4fqpagwcbffvv.jpg</t>
  </si>
  <si>
    <t>https://www.americanstandard-us.com/Two-Piece-Toilets/Cadet-3-Elongated-16-gpf-Toilet/WHITE-270CA001020</t>
  </si>
  <si>
    <t>https://do5nkkzntcenb.cloudfront.net/ASUS/Bathroom/Toilets/Two-Piece%20Toilets/270CA001/e2tgz8b4vosw9whq3b3wd7lfr8ep1wp3.jpg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</si>
</sst>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49" fontId="0" fillId="5" borderId="1" xfId="0" applyNumberFormat="1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NumberFormat="1" applyFill="1" applyBorder="1"/>
    <xf numFmtId="0" fontId="0" fillId="6" borderId="3" xfId="0" applyFill="1" applyBorder="1"/>
    <xf numFmtId="0" fontId="0" fillId="6" borderId="0" xfId="0" applyFill="1"/>
    <xf numFmtId="49" fontId="0" fillId="6" borderId="1" xfId="0" applyNumberFormat="1" applyFill="1" applyBorder="1"/>
    <xf numFmtId="0" fontId="3" fillId="6" borderId="1" xfId="2" applyFill="1" applyBorder="1"/>
    <xf numFmtId="2" fontId="0" fillId="0" borderId="1" xfId="0" applyNumberFormat="1" applyBorder="1"/>
    <xf numFmtId="0" fontId="0" fillId="0" borderId="0" xfId="0" applyFill="1"/>
    <xf numFmtId="0" fontId="0" fillId="2" borderId="1" xfId="0" applyFill="1" applyBorder="1" applyAlignment="1">
      <alignment vertical="center"/>
    </xf>
    <xf numFmtId="0" fontId="0" fillId="2" borderId="0" xfId="0" applyFill="1"/>
    <xf numFmtId="2" fontId="4" fillId="2" borderId="1" xfId="0" applyNumberFormat="1" applyFont="1" applyFill="1" applyBorder="1"/>
    <xf numFmtId="0" fontId="0" fillId="7" borderId="1" xfId="0" applyFill="1" applyBorder="1"/>
    <xf numFmtId="3" fontId="0" fillId="7" borderId="1" xfId="0" applyNumberFormat="1" applyFill="1" applyBorder="1" applyAlignment="1">
      <alignment horizontal="left" vertical="center"/>
    </xf>
    <xf numFmtId="0" fontId="0" fillId="7" borderId="3" xfId="0" applyFill="1" applyBorder="1"/>
    <xf numFmtId="0" fontId="0" fillId="7" borderId="0" xfId="0" applyFill="1"/>
    <xf numFmtId="0" fontId="0" fillId="7" borderId="1" xfId="0" applyFill="1" applyBorder="1" applyAlignment="1">
      <alignment horizontal="left" vertical="center"/>
    </xf>
    <xf numFmtId="0" fontId="3" fillId="7" borderId="1" xfId="2" applyFill="1" applyBorder="1"/>
    <xf numFmtId="0" fontId="0" fillId="8" borderId="1" xfId="0" applyFill="1" applyBorder="1"/>
    <xf numFmtId="0" fontId="0" fillId="0" borderId="3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 applyAlignment="1">
      <alignment horizontal="left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1" xfId="2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AC25D-F7DD-4CD9-B923-30774C72A643}" name="Tabla1" displayName="Tabla1" ref="A1:G13" totalsRowShown="0">
  <autoFilter ref="A1:G13" xr:uid="{ED469AA4-A78E-4B5E-BAD5-DDEAAC3BA3CB}"/>
  <tableColumns count="7">
    <tableColumn id="1" xr3:uid="{36BF39CF-2866-4489-8D34-BD0C45308BC0}" name="Marca"/>
    <tableColumn id="2" xr3:uid="{C93CF15B-73AD-4922-9023-64A37F5FE0C6}" name="Descripcion  SKU"/>
    <tableColumn id="3" xr3:uid="{DE2A1496-B769-4FE5-AD7F-C319633FC748}" name="Codigo componente"/>
    <tableColumn id="4" xr3:uid="{1BF22C22-AABF-49CC-AA8B-2216E0498ACF}" name="Descripcion componente"/>
    <tableColumn id="5" xr3:uid="{ED8D28BB-DF9B-45AA-8736-340620E9783B}" name="Price list"/>
    <tableColumn id="6" xr3:uid="{16AA7729-ACCB-4C8A-801D-13361AE09C7D}" name="Multiplier"/>
    <tableColumn id="7" xr3:uid="{F2AEFDF7-2C01-485C-A49E-C54B4612E3A8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logan-square-8-centers-standard-pedestal-bathroom-sink/products/us-G0022589" TargetMode="External"/><Relationship Id="rId13" Type="http://schemas.openxmlformats.org/officeDocument/2006/relationships/hyperlink" Target="https://www.gerber-us.com/logan-square-rectangular-standard-undercounter-bathroom-sink/products/us-G0012760" TargetMode="External"/><Relationship Id="rId3" Type="http://schemas.openxmlformats.org/officeDocument/2006/relationships/hyperlink" Target="https://www.gerber-us.com/viper-1-6-gpf-12-rough-in-two-piece-elongated-ergoheight-toilet/products/us-GVP21518" TargetMode="External"/><Relationship Id="rId7" Type="http://schemas.openxmlformats.org/officeDocument/2006/relationships/hyperlink" Target="https://www.gerber-us.com/wicker-park-rectangular-undercounter-bathroom-sink/products/us-G0012791" TargetMode="External"/><Relationship Id="rId12" Type="http://schemas.openxmlformats.org/officeDocument/2006/relationships/hyperlink" Target="https://www.gerber-us.com/maxwell-oval-4-centers-self-rimming-bathroom-sink/products/us-G0012834CH" TargetMode="External"/><Relationship Id="rId2" Type="http://schemas.openxmlformats.org/officeDocument/2006/relationships/hyperlink" Target="https://www.gerber-us.com/maxwell-1-6-gpf-12-rough-in-two-piece-elongated-toilet/products/us-GMX20912" TargetMode="External"/><Relationship Id="rId1" Type="http://schemas.openxmlformats.org/officeDocument/2006/relationships/hyperlink" Target="https://www.americanstandard-us.com/Two-Piece-Toilets/Reliant&#174;-Two-Piece-1.28-gpf-4.8-Lpf-Round-Front-Toilet-Less-Seat/WHITE-250DA104020" TargetMode="External"/><Relationship Id="rId6" Type="http://schemas.openxmlformats.org/officeDocument/2006/relationships/hyperlink" Target="https://www.gerber-us.com/maxwell-oval-4-centers-self-rimming-bathroom-sink/products/us-G0012834CH" TargetMode="External"/><Relationship Id="rId11" Type="http://schemas.openxmlformats.org/officeDocument/2006/relationships/hyperlink" Target="https://www.gerber-us.com/luxoval-oval-standard-undercounter-bathroom-sink/products/us-G0012780" TargetMode="External"/><Relationship Id="rId5" Type="http://schemas.openxmlformats.org/officeDocument/2006/relationships/hyperlink" Target="https://www.gerber-us.com/avalanche-4-centers-standard-pedestal-bathroom-sink/products/us-G0023595" TargetMode="External"/><Relationship Id="rId10" Type="http://schemas.openxmlformats.org/officeDocument/2006/relationships/hyperlink" Target="https://www.americanstandard-us.com/Two-Piece-Toilets/Reliant&#174;-Two-Piece-1.28-gpf-4.8-Lpf-Elongated-Toilet-Less-Seat/WHITE-250CA104020" TargetMode="External"/><Relationship Id="rId4" Type="http://schemas.openxmlformats.org/officeDocument/2006/relationships/hyperlink" Target="https://www.gerber-us.com/ultra-flush-1-6-gpf-12-rough-in-two-piece-elongated-ergoheight-toilet/products/us-G0020318" TargetMode="External"/><Relationship Id="rId9" Type="http://schemas.openxmlformats.org/officeDocument/2006/relationships/hyperlink" Target="https://library.coburns.com/Images/GERBER-GERG00MX21928.PNG.jpg?width=600&amp;height=600&amp;mode=max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americanstandard-us.com/Floor-Standing-Toilets/Reliant-Toilet-Tank-Only/WHITE-4425A104020" TargetMode="External"/><Relationship Id="rId1" Type="http://schemas.openxmlformats.org/officeDocument/2006/relationships/hyperlink" Target="https://library.coburns.com/Images/GBR-GUF21375.JPEG.jpg?width=600&amp;height=600&amp;mode=m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S49"/>
  <sheetViews>
    <sheetView tabSelected="1" topLeftCell="O1" zoomScale="70" zoomScaleNormal="70" workbookViewId="0">
      <pane ySplit="1" topLeftCell="A5" activePane="bottomLeft" state="frozen"/>
      <selection pane="bottomLeft" activeCell="O11" sqref="O11"/>
    </sheetView>
  </sheetViews>
  <sheetFormatPr baseColWidth="10" defaultRowHeight="14.4" x14ac:dyDescent="0.3"/>
  <cols>
    <col min="2" max="2" width="19.5546875" customWidth="1"/>
    <col min="3" max="3" width="23.21875" bestFit="1" customWidth="1"/>
    <col min="4" max="4" width="31.21875" customWidth="1"/>
    <col min="5" max="5" width="13.21875" hidden="1" customWidth="1"/>
    <col min="6" max="6" width="14" bestFit="1" customWidth="1"/>
    <col min="7" max="7" width="16.77734375" bestFit="1" customWidth="1"/>
    <col min="8" max="8" width="11.5546875" hidden="1" customWidth="1"/>
    <col min="9" max="9" width="12.44140625" hidden="1" customWidth="1"/>
    <col min="10" max="10" width="11.44140625" hidden="1" customWidth="1"/>
    <col min="11" max="11" width="15" hidden="1" customWidth="1"/>
    <col min="12" max="12" width="12.21875" hidden="1" customWidth="1"/>
    <col min="13" max="13" width="13.44140625" hidden="1" customWidth="1"/>
    <col min="14" max="14" width="60.21875" customWidth="1"/>
    <col min="15" max="15" width="87" customWidth="1"/>
    <col min="16" max="16" width="105.77734375" bestFit="1" customWidth="1"/>
    <col min="17" max="17" width="12.77734375" bestFit="1" customWidth="1"/>
    <col min="18" max="18" width="16.21875" bestFit="1" customWidth="1"/>
    <col min="19" max="19" width="10.77734375" bestFit="1" customWidth="1"/>
  </cols>
  <sheetData>
    <row r="1" spans="1:19" x14ac:dyDescent="0.3">
      <c r="A1" s="1" t="s">
        <v>281</v>
      </c>
      <c r="B1" s="1" t="s">
        <v>7</v>
      </c>
      <c r="C1" s="1" t="s">
        <v>8</v>
      </c>
      <c r="D1" s="1" t="s">
        <v>9</v>
      </c>
      <c r="E1" s="1"/>
      <c r="F1" s="1" t="s">
        <v>10</v>
      </c>
      <c r="G1" s="1" t="s">
        <v>12</v>
      </c>
      <c r="H1" s="1" t="s">
        <v>11</v>
      </c>
      <c r="I1" s="1" t="s">
        <v>203</v>
      </c>
      <c r="J1" s="1" t="s">
        <v>204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217</v>
      </c>
      <c r="Q1" s="1" t="s">
        <v>18</v>
      </c>
      <c r="R1" s="1" t="s">
        <v>3</v>
      </c>
      <c r="S1" s="2" t="s">
        <v>216</v>
      </c>
    </row>
    <row r="2" spans="1:19" x14ac:dyDescent="0.3">
      <c r="A2" s="51" t="s">
        <v>282</v>
      </c>
      <c r="B2" s="11" t="s">
        <v>4</v>
      </c>
      <c r="C2" s="11" t="s">
        <v>21</v>
      </c>
      <c r="D2" s="11" t="str">
        <f>VLOOKUP(C2,Mansfield!$D$1:$L$18,9,0)</f>
        <v>Alto 130/160 RF 1.6 Combo</v>
      </c>
      <c r="E2" s="11">
        <f t="shared" ref="E2:E18" si="0">COUNTIF($C$2:$C$50,C2)</f>
        <v>2</v>
      </c>
      <c r="F2" s="12" t="s">
        <v>0</v>
      </c>
      <c r="G2" s="11" t="s">
        <v>26</v>
      </c>
      <c r="H2" s="11" t="s">
        <v>39</v>
      </c>
      <c r="I2" s="11" t="str">
        <f>VLOOKUP(F2,[1]query!$D:$O,4,0)</f>
        <v>Maxwell</v>
      </c>
      <c r="J2" s="14">
        <v>12</v>
      </c>
      <c r="K2" s="11" t="s">
        <v>46</v>
      </c>
      <c r="L2" s="11" t="s">
        <v>48</v>
      </c>
      <c r="M2" s="14">
        <v>1.6</v>
      </c>
      <c r="N2" s="11" t="s">
        <v>89</v>
      </c>
      <c r="O2" s="11" t="s">
        <v>2</v>
      </c>
      <c r="P2" s="11"/>
      <c r="Q2" s="11" t="s">
        <v>216</v>
      </c>
      <c r="R2" s="20">
        <v>0.41</v>
      </c>
      <c r="S2" s="11"/>
    </row>
    <row r="3" spans="1:19" x14ac:dyDescent="0.3">
      <c r="A3" s="51" t="s">
        <v>282</v>
      </c>
      <c r="B3" s="11" t="s">
        <v>4</v>
      </c>
      <c r="C3" s="11" t="s">
        <v>29</v>
      </c>
      <c r="D3" s="11" t="str">
        <f>VLOOKUP(C3,Mansfield!$D$1:$L$18,9,0)</f>
        <v>Alto 135/160  El 1.6 Combo</v>
      </c>
      <c r="E3" s="11">
        <f t="shared" si="0"/>
        <v>2</v>
      </c>
      <c r="F3" s="12" t="s">
        <v>1</v>
      </c>
      <c r="G3" s="11" t="s">
        <v>26</v>
      </c>
      <c r="H3" s="11" t="s">
        <v>39</v>
      </c>
      <c r="I3" s="11" t="str">
        <f>VLOOKUP(F3,[1]query!$D:$O,4,0)</f>
        <v>Maxwell</v>
      </c>
      <c r="J3" s="14">
        <v>12</v>
      </c>
      <c r="K3" s="11" t="s">
        <v>46</v>
      </c>
      <c r="L3" s="11" t="s">
        <v>47</v>
      </c>
      <c r="M3" s="14">
        <v>1.6</v>
      </c>
      <c r="N3" s="11" t="s">
        <v>86</v>
      </c>
      <c r="O3" s="13" t="s">
        <v>207</v>
      </c>
      <c r="P3" s="13"/>
      <c r="Q3" s="11" t="s">
        <v>216</v>
      </c>
      <c r="R3" s="20">
        <v>0.41</v>
      </c>
      <c r="S3" s="11"/>
    </row>
    <row r="4" spans="1:19" x14ac:dyDescent="0.3">
      <c r="A4" s="51" t="s">
        <v>282</v>
      </c>
      <c r="B4" s="11" t="s">
        <v>4</v>
      </c>
      <c r="C4" s="11" t="s">
        <v>84</v>
      </c>
      <c r="D4" s="11" t="str">
        <f>VLOOKUP(C4,Mansfield!$D$1:$L$18,9,0)</f>
        <v>Summit 384/386  ADA 1.28 Combo</v>
      </c>
      <c r="E4" s="11">
        <f t="shared" si="0"/>
        <v>2</v>
      </c>
      <c r="F4" s="12" t="s">
        <v>5</v>
      </c>
      <c r="G4" s="11" t="s">
        <v>25</v>
      </c>
      <c r="H4" s="11" t="s">
        <v>39</v>
      </c>
      <c r="I4" s="11" t="str">
        <f>VLOOKUP(F4,[1]query!$D:$O,4,0)</f>
        <v>Viper</v>
      </c>
      <c r="J4" s="14">
        <v>12</v>
      </c>
      <c r="K4" s="11" t="s">
        <v>45</v>
      </c>
      <c r="L4" s="11" t="s">
        <v>47</v>
      </c>
      <c r="M4" s="14">
        <v>1.6</v>
      </c>
      <c r="N4" s="11" t="s">
        <v>87</v>
      </c>
      <c r="O4" s="13" t="s">
        <v>208</v>
      </c>
      <c r="P4" s="13"/>
      <c r="Q4" s="11" t="s">
        <v>216</v>
      </c>
      <c r="R4" s="20">
        <v>0.41</v>
      </c>
      <c r="S4" s="11"/>
    </row>
    <row r="5" spans="1:19" x14ac:dyDescent="0.3">
      <c r="A5" s="51" t="s">
        <v>284</v>
      </c>
      <c r="B5" s="11" t="s">
        <v>6</v>
      </c>
      <c r="C5" s="11" t="s">
        <v>21</v>
      </c>
      <c r="D5" s="11" t="str">
        <f>VLOOKUP(C5,Mansfield!$D$1:$L$18,9,0)</f>
        <v>Alto 130/160 RF 1.6 Combo</v>
      </c>
      <c r="E5" s="11">
        <f t="shared" si="0"/>
        <v>2</v>
      </c>
      <c r="F5" s="12" t="s">
        <v>22</v>
      </c>
      <c r="G5" s="11" t="s">
        <v>26</v>
      </c>
      <c r="H5" s="11" t="s">
        <v>39</v>
      </c>
      <c r="I5" s="11" t="str">
        <f>VLOOKUP(F5,[1]query!$D:$O,4,0)</f>
        <v>Reliant</v>
      </c>
      <c r="J5" s="14">
        <v>12</v>
      </c>
      <c r="K5" s="11" t="s">
        <v>46</v>
      </c>
      <c r="L5" s="11" t="s">
        <v>48</v>
      </c>
      <c r="M5" s="14">
        <v>1.28</v>
      </c>
      <c r="N5" s="11" t="s">
        <v>90</v>
      </c>
      <c r="O5" s="13" t="s">
        <v>285</v>
      </c>
      <c r="P5" s="13" t="s">
        <v>286</v>
      </c>
      <c r="Q5" s="11" t="s">
        <v>216</v>
      </c>
      <c r="R5" s="20">
        <v>0.5</v>
      </c>
      <c r="S5" s="11"/>
    </row>
    <row r="6" spans="1:19" x14ac:dyDescent="0.3">
      <c r="A6" s="51" t="s">
        <v>282</v>
      </c>
      <c r="B6" s="11" t="s">
        <v>6</v>
      </c>
      <c r="C6" s="11" t="s">
        <v>29</v>
      </c>
      <c r="D6" s="11" t="str">
        <f>VLOOKUP(C6,Mansfield!$D$1:$L$18,9,0)</f>
        <v>Alto 135/160  El 1.6 Combo</v>
      </c>
      <c r="E6" s="11">
        <f t="shared" si="0"/>
        <v>2</v>
      </c>
      <c r="F6" s="12" t="s">
        <v>23</v>
      </c>
      <c r="G6" s="11" t="s">
        <v>26</v>
      </c>
      <c r="H6" s="11" t="s">
        <v>39</v>
      </c>
      <c r="I6" s="11" t="str">
        <f>VLOOKUP(F6,[1]query!$D:$O,4,0)</f>
        <v>Reliant</v>
      </c>
      <c r="J6" s="14">
        <v>12</v>
      </c>
      <c r="K6" s="11" t="s">
        <v>46</v>
      </c>
      <c r="L6" s="11" t="s">
        <v>47</v>
      </c>
      <c r="M6" s="14">
        <v>1.28</v>
      </c>
      <c r="N6" s="11" t="s">
        <v>95</v>
      </c>
      <c r="O6" s="13" t="s">
        <v>287</v>
      </c>
      <c r="P6" s="13" t="s">
        <v>288</v>
      </c>
      <c r="Q6" s="11" t="s">
        <v>216</v>
      </c>
      <c r="R6" s="20">
        <v>0.5</v>
      </c>
      <c r="S6" s="11"/>
    </row>
    <row r="7" spans="1:19" x14ac:dyDescent="0.3">
      <c r="A7" s="51" t="s">
        <v>282</v>
      </c>
      <c r="B7" s="11" t="s">
        <v>6</v>
      </c>
      <c r="C7" s="11" t="s">
        <v>30</v>
      </c>
      <c r="D7" s="11" t="str">
        <f>VLOOKUP(C7,Mansfield!$D$1:$L$18,9,0)</f>
        <v>Alto 137/160 ADA EL 1.6 Combo</v>
      </c>
      <c r="E7" s="11">
        <f t="shared" si="0"/>
        <v>2</v>
      </c>
      <c r="F7" s="12" t="s">
        <v>24</v>
      </c>
      <c r="G7" s="11" t="s">
        <v>26</v>
      </c>
      <c r="H7" s="11" t="s">
        <v>39</v>
      </c>
      <c r="I7" s="11" t="str">
        <f>VLOOKUP(F7,[1]query!$D:$O,4,0)</f>
        <v>Reliant</v>
      </c>
      <c r="J7" s="14">
        <v>12</v>
      </c>
      <c r="K7" s="11" t="s">
        <v>45</v>
      </c>
      <c r="L7" s="11" t="s">
        <v>47</v>
      </c>
      <c r="M7" s="14">
        <v>1.28</v>
      </c>
      <c r="N7" s="11" t="s">
        <v>94</v>
      </c>
      <c r="O7" s="13" t="s">
        <v>289</v>
      </c>
      <c r="P7" s="13" t="s">
        <v>290</v>
      </c>
      <c r="Q7" s="11" t="s">
        <v>216</v>
      </c>
      <c r="R7" s="20">
        <v>0.5</v>
      </c>
      <c r="S7" s="11"/>
    </row>
    <row r="8" spans="1:19" x14ac:dyDescent="0.3">
      <c r="A8" s="51" t="s">
        <v>282</v>
      </c>
      <c r="B8" s="11" t="s">
        <v>4</v>
      </c>
      <c r="C8" s="11" t="s">
        <v>53</v>
      </c>
      <c r="D8" s="11" t="str">
        <f>VLOOKUP(C8,Mansfield!$D$1:$L$18,9,0)</f>
        <v>QUANTUM 148123 1.6 EL  SMARTHEIGHT Combo</v>
      </c>
      <c r="E8" s="11">
        <f t="shared" si="0"/>
        <v>2</v>
      </c>
      <c r="F8" s="12" t="s">
        <v>27</v>
      </c>
      <c r="G8" s="11" t="s">
        <v>28</v>
      </c>
      <c r="H8" s="11" t="s">
        <v>39</v>
      </c>
      <c r="I8" s="11" t="str">
        <f>VLOOKUP(F8,[1]query!$D:$O,4,0)</f>
        <v>Ultra Flush</v>
      </c>
      <c r="J8" s="14">
        <v>12</v>
      </c>
      <c r="K8" s="11" t="s">
        <v>45</v>
      </c>
      <c r="L8" s="11" t="s">
        <v>47</v>
      </c>
      <c r="M8" s="14">
        <v>1.6</v>
      </c>
      <c r="N8" s="11" t="s">
        <v>93</v>
      </c>
      <c r="O8" s="13" t="s">
        <v>209</v>
      </c>
      <c r="P8" s="13"/>
      <c r="Q8" s="11" t="s">
        <v>216</v>
      </c>
      <c r="R8" s="20">
        <v>0.34</v>
      </c>
      <c r="S8" s="11"/>
    </row>
    <row r="9" spans="1:19" x14ac:dyDescent="0.3">
      <c r="A9" s="51" t="s">
        <v>282</v>
      </c>
      <c r="B9" s="11" t="s">
        <v>4</v>
      </c>
      <c r="C9" s="11">
        <v>123010000</v>
      </c>
      <c r="D9" s="11" t="str">
        <f>VLOOKUP(C9,Mansfield!$D$1:$L$18,9,0)</f>
        <v xml:space="preserve">Quantum 1,6 tank </v>
      </c>
      <c r="E9" s="11">
        <f t="shared" si="0"/>
        <v>2</v>
      </c>
      <c r="F9" s="12" t="s">
        <v>170</v>
      </c>
      <c r="G9" s="11" t="s">
        <v>28</v>
      </c>
      <c r="H9" s="11" t="s">
        <v>38</v>
      </c>
      <c r="I9" s="11" t="str">
        <f>VLOOKUP(F9,[1]query!$D:$O,4,0)</f>
        <v>Ultra Flush</v>
      </c>
      <c r="J9" s="14">
        <v>12</v>
      </c>
      <c r="K9" s="11"/>
      <c r="L9" s="11"/>
      <c r="M9" s="14">
        <v>1.6</v>
      </c>
      <c r="N9" s="11" t="s">
        <v>176</v>
      </c>
      <c r="O9" s="13"/>
      <c r="P9" s="13" t="s">
        <v>218</v>
      </c>
      <c r="Q9" s="11" t="s">
        <v>216</v>
      </c>
      <c r="R9" s="20">
        <v>0.41</v>
      </c>
      <c r="S9" s="11">
        <v>308</v>
      </c>
    </row>
    <row r="10" spans="1:19" s="29" customFormat="1" x14ac:dyDescent="0.3">
      <c r="A10" s="51" t="s">
        <v>282</v>
      </c>
      <c r="B10" s="25" t="s">
        <v>4</v>
      </c>
      <c r="C10" s="30" t="s">
        <v>52</v>
      </c>
      <c r="D10" s="25" t="str">
        <f>VLOOKUP(C10,Mansfield!$D$1:$L$18,9,0)</f>
        <v>ALTO TANK 3173 CTL 1.28</v>
      </c>
      <c r="E10" s="25">
        <f t="shared" si="0"/>
        <v>2</v>
      </c>
      <c r="F10" s="26" t="s">
        <v>113</v>
      </c>
      <c r="G10" s="25" t="s">
        <v>26</v>
      </c>
      <c r="H10" s="25" t="s">
        <v>38</v>
      </c>
      <c r="I10" s="25" t="s">
        <v>61</v>
      </c>
      <c r="J10" s="27">
        <v>12</v>
      </c>
      <c r="K10" s="25"/>
      <c r="L10" s="25"/>
      <c r="M10" s="27">
        <v>1.28</v>
      </c>
      <c r="N10" s="25" t="s">
        <v>177</v>
      </c>
      <c r="O10" s="25"/>
      <c r="P10" s="25" t="s">
        <v>219</v>
      </c>
      <c r="Q10" s="25" t="s">
        <v>216</v>
      </c>
      <c r="R10" s="28">
        <v>0.41</v>
      </c>
      <c r="S10" s="25">
        <v>78</v>
      </c>
    </row>
    <row r="11" spans="1:19" s="29" customFormat="1" x14ac:dyDescent="0.3">
      <c r="A11" s="51" t="s">
        <v>282</v>
      </c>
      <c r="B11" s="25" t="s">
        <v>4</v>
      </c>
      <c r="C11" s="30">
        <v>160010007</v>
      </c>
      <c r="D11" s="25" t="str">
        <f>VLOOKUP(C11,Mansfield!$D$1:$L$18,9,0)</f>
        <v>ALTO TANK 160 1.6</v>
      </c>
      <c r="E11" s="25">
        <f t="shared" si="0"/>
        <v>2</v>
      </c>
      <c r="F11" s="26" t="s">
        <v>171</v>
      </c>
      <c r="G11" s="25" t="s">
        <v>26</v>
      </c>
      <c r="H11" s="25" t="s">
        <v>38</v>
      </c>
      <c r="I11" s="25" t="s">
        <v>61</v>
      </c>
      <c r="J11" s="27">
        <v>12</v>
      </c>
      <c r="K11" s="25"/>
      <c r="L11" s="25"/>
      <c r="M11" s="27">
        <v>1.6</v>
      </c>
      <c r="N11" s="25" t="s">
        <v>178</v>
      </c>
      <c r="O11" s="25"/>
      <c r="P11" s="25" t="s">
        <v>220</v>
      </c>
      <c r="Q11" s="25" t="s">
        <v>216</v>
      </c>
      <c r="R11" s="28">
        <v>0.41</v>
      </c>
      <c r="S11" s="25">
        <v>78</v>
      </c>
    </row>
    <row r="12" spans="1:19" s="29" customFormat="1" x14ac:dyDescent="0.3">
      <c r="A12" s="51" t="s">
        <v>282</v>
      </c>
      <c r="B12" s="25" t="s">
        <v>4</v>
      </c>
      <c r="C12" s="30" t="s">
        <v>54</v>
      </c>
      <c r="D12" s="25" t="str">
        <f>VLOOKUP(C12,Mansfield!$D$1:$L$18,9,0)</f>
        <v>ALTO BOWL 137 1.6</v>
      </c>
      <c r="E12" s="25">
        <f t="shared" si="0"/>
        <v>2</v>
      </c>
      <c r="F12" s="26" t="s">
        <v>112</v>
      </c>
      <c r="G12" s="25" t="s">
        <v>26</v>
      </c>
      <c r="H12" s="25" t="s">
        <v>40</v>
      </c>
      <c r="I12" s="25" t="s">
        <v>61</v>
      </c>
      <c r="J12" s="27">
        <v>12</v>
      </c>
      <c r="K12" s="27" t="s">
        <v>45</v>
      </c>
      <c r="L12" s="25" t="s">
        <v>47</v>
      </c>
      <c r="M12" s="27">
        <v>1.28</v>
      </c>
      <c r="N12" s="25" t="s">
        <v>180</v>
      </c>
      <c r="O12" s="25"/>
      <c r="P12" s="31" t="s">
        <v>221</v>
      </c>
      <c r="Q12" s="25" t="s">
        <v>216</v>
      </c>
      <c r="R12" s="28">
        <v>0.41</v>
      </c>
      <c r="S12" s="25">
        <v>255</v>
      </c>
    </row>
    <row r="13" spans="1:19" s="29" customFormat="1" x14ac:dyDescent="0.3">
      <c r="A13" s="51" t="s">
        <v>282</v>
      </c>
      <c r="B13" s="25" t="s">
        <v>4</v>
      </c>
      <c r="C13" s="30" t="s">
        <v>55</v>
      </c>
      <c r="D13" s="25" t="str">
        <f>VLOOKUP(C13,Mansfield!$D$1:$L$18,9,0)</f>
        <v>ALTO BOWL 135 EL 1.6</v>
      </c>
      <c r="E13" s="25">
        <f t="shared" si="0"/>
        <v>2</v>
      </c>
      <c r="F13" s="26" t="s">
        <v>111</v>
      </c>
      <c r="G13" s="25" t="s">
        <v>26</v>
      </c>
      <c r="H13" s="25" t="s">
        <v>40</v>
      </c>
      <c r="I13" s="25" t="s">
        <v>61</v>
      </c>
      <c r="J13" s="27">
        <v>12</v>
      </c>
      <c r="K13" s="27" t="s">
        <v>46</v>
      </c>
      <c r="L13" s="27" t="s">
        <v>47</v>
      </c>
      <c r="M13" s="27">
        <v>1.28</v>
      </c>
      <c r="N13" s="25" t="s">
        <v>179</v>
      </c>
      <c r="O13" s="25"/>
      <c r="P13" s="25" t="s">
        <v>222</v>
      </c>
      <c r="Q13" s="25" t="s">
        <v>216</v>
      </c>
      <c r="R13" s="28">
        <v>0.41</v>
      </c>
      <c r="S13" s="25">
        <v>170</v>
      </c>
    </row>
    <row r="14" spans="1:19" s="29" customFormat="1" x14ac:dyDescent="0.3">
      <c r="A14" s="51" t="s">
        <v>282</v>
      </c>
      <c r="B14" s="25" t="s">
        <v>4</v>
      </c>
      <c r="C14" s="25" t="s">
        <v>56</v>
      </c>
      <c r="D14" s="25" t="str">
        <f>VLOOKUP(C14,Mansfield!$D$1:$L$18,9,0)</f>
        <v>ALTO BOWL 130 1.6</v>
      </c>
      <c r="E14" s="25">
        <f t="shared" si="0"/>
        <v>2</v>
      </c>
      <c r="F14" s="26" t="s">
        <v>172</v>
      </c>
      <c r="G14" s="25" t="s">
        <v>26</v>
      </c>
      <c r="H14" s="25" t="s">
        <v>40</v>
      </c>
      <c r="I14" s="25" t="s">
        <v>61</v>
      </c>
      <c r="J14" s="27">
        <v>12</v>
      </c>
      <c r="K14" s="27" t="s">
        <v>46</v>
      </c>
      <c r="L14" s="27" t="s">
        <v>48</v>
      </c>
      <c r="M14" s="27">
        <v>1.6</v>
      </c>
      <c r="N14" s="25" t="s">
        <v>181</v>
      </c>
      <c r="O14" s="25"/>
      <c r="P14" s="25" t="s">
        <v>223</v>
      </c>
      <c r="Q14" s="25" t="s">
        <v>216</v>
      </c>
      <c r="R14" s="28">
        <v>0.41</v>
      </c>
      <c r="S14" s="25">
        <v>153</v>
      </c>
    </row>
    <row r="15" spans="1:19" s="29" customFormat="1" x14ac:dyDescent="0.3">
      <c r="A15" s="51" t="s">
        <v>282</v>
      </c>
      <c r="B15" s="25" t="s">
        <v>4</v>
      </c>
      <c r="C15" s="25" t="s">
        <v>83</v>
      </c>
      <c r="D15" s="25" t="str">
        <f>VLOOKUP(C15,Mansfield!$D$1:$L$18,9,0)</f>
        <v xml:space="preserve">SUMMIT TANK 386      </v>
      </c>
      <c r="E15" s="25">
        <f t="shared" si="0"/>
        <v>2</v>
      </c>
      <c r="F15" s="26" t="s">
        <v>175</v>
      </c>
      <c r="G15" s="25" t="s">
        <v>25</v>
      </c>
      <c r="H15" s="25" t="s">
        <v>38</v>
      </c>
      <c r="I15" s="25" t="s">
        <v>62</v>
      </c>
      <c r="J15" s="27"/>
      <c r="K15" s="27"/>
      <c r="L15" s="27"/>
      <c r="M15" s="27">
        <v>1.6</v>
      </c>
      <c r="N15" s="25" t="s">
        <v>183</v>
      </c>
      <c r="O15" s="25"/>
      <c r="P15" s="25" t="s">
        <v>225</v>
      </c>
      <c r="Q15" s="25" t="s">
        <v>216</v>
      </c>
      <c r="R15" s="28">
        <v>0.41</v>
      </c>
      <c r="S15" s="25">
        <v>132</v>
      </c>
    </row>
    <row r="16" spans="1:19" x14ac:dyDescent="0.3">
      <c r="A16" s="51" t="s">
        <v>282</v>
      </c>
      <c r="B16" s="11" t="s">
        <v>6</v>
      </c>
      <c r="C16" s="11" t="s">
        <v>53</v>
      </c>
      <c r="D16" s="11" t="str">
        <f>VLOOKUP(C16,Mansfield!$D$1:$L$18,9,0)</f>
        <v>QUANTUM 148123 1.6 EL  SMARTHEIGHT Combo</v>
      </c>
      <c r="E16" s="11">
        <f t="shared" si="0"/>
        <v>2</v>
      </c>
      <c r="F16" s="12">
        <v>2467016</v>
      </c>
      <c r="G16" s="11" t="s">
        <v>28</v>
      </c>
      <c r="H16" s="11" t="s">
        <v>39</v>
      </c>
      <c r="I16" s="11" t="s">
        <v>41</v>
      </c>
      <c r="J16" s="11">
        <v>12</v>
      </c>
      <c r="K16" s="11" t="s">
        <v>70</v>
      </c>
      <c r="L16" s="11" t="s">
        <v>47</v>
      </c>
      <c r="M16" s="11">
        <v>1.6</v>
      </c>
      <c r="N16" s="11" t="s">
        <v>184</v>
      </c>
      <c r="O16" s="57" t="s">
        <v>85</v>
      </c>
      <c r="P16" s="13" t="s">
        <v>291</v>
      </c>
      <c r="Q16" s="11" t="s">
        <v>216</v>
      </c>
      <c r="R16" s="20">
        <v>0.5</v>
      </c>
      <c r="S16" s="11"/>
    </row>
    <row r="17" spans="1:19" x14ac:dyDescent="0.3">
      <c r="A17" s="51" t="s">
        <v>282</v>
      </c>
      <c r="B17" s="15" t="s">
        <v>6</v>
      </c>
      <c r="C17" s="11">
        <v>123010000</v>
      </c>
      <c r="D17" s="11" t="str">
        <f>VLOOKUP(C17,Mansfield!$D$1:$L$18,9,0)</f>
        <v xml:space="preserve">Quantum 1,6 tank </v>
      </c>
      <c r="E17" s="11">
        <f t="shared" si="0"/>
        <v>2</v>
      </c>
      <c r="F17" s="16">
        <v>4142016</v>
      </c>
      <c r="G17" s="11" t="s">
        <v>28</v>
      </c>
      <c r="H17" s="15" t="s">
        <v>38</v>
      </c>
      <c r="I17" s="11" t="s">
        <v>41</v>
      </c>
      <c r="J17" s="15"/>
      <c r="K17" s="11"/>
      <c r="L17" s="15"/>
      <c r="M17" s="11">
        <v>1.6</v>
      </c>
      <c r="N17" s="11" t="s">
        <v>96</v>
      </c>
      <c r="O17" s="57" t="s">
        <v>66</v>
      </c>
      <c r="P17" s="13" t="s">
        <v>292</v>
      </c>
      <c r="Q17" s="11" t="s">
        <v>216</v>
      </c>
      <c r="R17" s="20">
        <v>0.5</v>
      </c>
      <c r="S17" s="11"/>
    </row>
    <row r="18" spans="1:19" x14ac:dyDescent="0.3">
      <c r="A18" s="51" t="s">
        <v>282</v>
      </c>
      <c r="B18" s="11" t="s">
        <v>6</v>
      </c>
      <c r="C18" s="11" t="s">
        <v>81</v>
      </c>
      <c r="D18" s="11" t="str">
        <f>VLOOKUP(C18,Mansfield!$D$1:$L$18,9,0)</f>
        <v>COMMERCIAL BOWL 1319 EL ADA  1.28</v>
      </c>
      <c r="E18" s="11">
        <f t="shared" si="0"/>
        <v>2</v>
      </c>
      <c r="F18" s="16">
        <v>3043001</v>
      </c>
      <c r="G18" s="11" t="s">
        <v>28</v>
      </c>
      <c r="H18" s="11" t="s">
        <v>40</v>
      </c>
      <c r="I18" s="11" t="s">
        <v>42</v>
      </c>
      <c r="J18" s="14">
        <v>12</v>
      </c>
      <c r="K18" s="11" t="s">
        <v>45</v>
      </c>
      <c r="L18" s="11" t="s">
        <v>47</v>
      </c>
      <c r="M18" s="17" t="s">
        <v>205</v>
      </c>
      <c r="N18" s="11" t="s">
        <v>97</v>
      </c>
      <c r="O18" s="57" t="s">
        <v>67</v>
      </c>
      <c r="P18" s="11" t="s">
        <v>293</v>
      </c>
      <c r="Q18" s="11" t="s">
        <v>216</v>
      </c>
      <c r="R18" s="20">
        <v>0.5</v>
      </c>
      <c r="S18" s="11"/>
    </row>
    <row r="19" spans="1:19" s="35" customFormat="1" x14ac:dyDescent="0.3">
      <c r="A19" s="52" t="s">
        <v>283</v>
      </c>
      <c r="B19" s="10" t="s">
        <v>6</v>
      </c>
      <c r="C19" s="10" t="s">
        <v>52</v>
      </c>
      <c r="D19" s="10" t="str">
        <f>VLOOKUP(C19,Mansfield!$D$1:$L$18,9,0)</f>
        <v>ALTO TANK 3173 CTL 1.28</v>
      </c>
      <c r="E19" s="10">
        <f>COUNTIF($B$21:$B$21,C19)</f>
        <v>0</v>
      </c>
      <c r="F19" s="47" t="s">
        <v>33</v>
      </c>
      <c r="G19" s="10" t="s">
        <v>26</v>
      </c>
      <c r="H19" s="10" t="s">
        <v>38</v>
      </c>
      <c r="I19" s="10" t="s">
        <v>43</v>
      </c>
      <c r="J19" s="48"/>
      <c r="K19" s="10"/>
      <c r="L19" s="10"/>
      <c r="M19" s="49">
        <v>1.28</v>
      </c>
      <c r="N19" s="10" t="s">
        <v>115</v>
      </c>
      <c r="O19" s="8" t="s">
        <v>294</v>
      </c>
      <c r="P19" s="10" t="s">
        <v>295</v>
      </c>
      <c r="Q19" s="10" t="s">
        <v>216</v>
      </c>
      <c r="R19" s="50">
        <v>0.5</v>
      </c>
      <c r="S19" s="10"/>
    </row>
    <row r="20" spans="1:19" s="56" customFormat="1" x14ac:dyDescent="0.3">
      <c r="A20" s="55" t="s">
        <v>282</v>
      </c>
      <c r="B20" s="11" t="s">
        <v>6</v>
      </c>
      <c r="C20" s="15">
        <v>160010007</v>
      </c>
      <c r="D20" s="11" t="str">
        <f>VLOOKUP(C20,Mansfield!$D$1:$L$18,9,0)</f>
        <v>ALTO TANK 160 1.6</v>
      </c>
      <c r="E20" s="11">
        <f t="shared" ref="E20:E49" si="1">COUNTIF($C$2:$C$50,C20)</f>
        <v>2</v>
      </c>
      <c r="F20" s="12" t="s">
        <v>34</v>
      </c>
      <c r="G20" s="11" t="s">
        <v>26</v>
      </c>
      <c r="H20" s="11" t="s">
        <v>38</v>
      </c>
      <c r="I20" s="11" t="s">
        <v>43</v>
      </c>
      <c r="J20" s="11"/>
      <c r="K20" s="11"/>
      <c r="L20" s="11"/>
      <c r="M20" s="14">
        <v>1.6</v>
      </c>
      <c r="N20" s="11" t="s">
        <v>98</v>
      </c>
      <c r="O20" s="57" t="s">
        <v>296</v>
      </c>
      <c r="P20" s="11" t="s">
        <v>297</v>
      </c>
      <c r="Q20" s="11" t="s">
        <v>216</v>
      </c>
      <c r="R20" s="20">
        <v>0.5</v>
      </c>
      <c r="S20" s="11"/>
    </row>
    <row r="21" spans="1:19" s="35" customFormat="1" x14ac:dyDescent="0.3">
      <c r="A21" s="52" t="s">
        <v>283</v>
      </c>
      <c r="B21" s="10" t="s">
        <v>6</v>
      </c>
      <c r="C21" s="10" t="s">
        <v>54</v>
      </c>
      <c r="D21" s="10" t="str">
        <f>VLOOKUP(C21,Mansfield!$D$1:$L$18,9,0)</f>
        <v>ALTO BOWL 137 1.6</v>
      </c>
      <c r="E21" s="10">
        <f t="shared" si="1"/>
        <v>2</v>
      </c>
      <c r="F21" s="47" t="s">
        <v>35</v>
      </c>
      <c r="G21" s="10" t="s">
        <v>26</v>
      </c>
      <c r="H21" s="10" t="s">
        <v>40</v>
      </c>
      <c r="I21" s="10" t="s">
        <v>43</v>
      </c>
      <c r="J21" s="48">
        <v>12</v>
      </c>
      <c r="K21" s="10" t="s">
        <v>45</v>
      </c>
      <c r="L21" s="10" t="s">
        <v>47</v>
      </c>
      <c r="M21" s="49">
        <v>1.28</v>
      </c>
      <c r="N21" s="10" t="s">
        <v>114</v>
      </c>
      <c r="O21" s="57" t="s">
        <v>298</v>
      </c>
      <c r="P21" s="10" t="s">
        <v>299</v>
      </c>
      <c r="Q21" s="10" t="s">
        <v>216</v>
      </c>
      <c r="R21" s="50">
        <v>0.5</v>
      </c>
      <c r="S21" s="10"/>
    </row>
    <row r="22" spans="1:19" s="35" customFormat="1" x14ac:dyDescent="0.3">
      <c r="A22" s="52" t="s">
        <v>283</v>
      </c>
      <c r="B22" s="10" t="s">
        <v>6</v>
      </c>
      <c r="C22" s="10" t="s">
        <v>55</v>
      </c>
      <c r="D22" s="10" t="str">
        <f>VLOOKUP(C22,Mansfield!$D$1:$L$18,9,0)</f>
        <v>ALTO BOWL 135 EL 1.6</v>
      </c>
      <c r="E22" s="10">
        <f t="shared" si="1"/>
        <v>2</v>
      </c>
      <c r="F22" s="47" t="s">
        <v>36</v>
      </c>
      <c r="G22" s="10" t="s">
        <v>26</v>
      </c>
      <c r="H22" s="10" t="s">
        <v>40</v>
      </c>
      <c r="I22" s="10" t="s">
        <v>43</v>
      </c>
      <c r="J22" s="48">
        <v>12</v>
      </c>
      <c r="K22" s="10" t="s">
        <v>46</v>
      </c>
      <c r="L22" s="10" t="s">
        <v>47</v>
      </c>
      <c r="M22" s="49">
        <v>1.28</v>
      </c>
      <c r="N22" s="10" t="s">
        <v>118</v>
      </c>
      <c r="O22" s="57" t="s">
        <v>300</v>
      </c>
      <c r="P22" s="10" t="s">
        <v>301</v>
      </c>
      <c r="Q22" s="10" t="s">
        <v>216</v>
      </c>
      <c r="R22" s="50">
        <v>0.5</v>
      </c>
      <c r="S22" s="10"/>
    </row>
    <row r="23" spans="1:19" s="35" customFormat="1" x14ac:dyDescent="0.3">
      <c r="A23" s="52" t="s">
        <v>283</v>
      </c>
      <c r="B23" s="10" t="s">
        <v>6</v>
      </c>
      <c r="C23" s="10" t="s">
        <v>56</v>
      </c>
      <c r="D23" s="10" t="str">
        <f>VLOOKUP(C23,Mansfield!$D$1:$L$18,9,0)</f>
        <v>ALTO BOWL 130 1.6</v>
      </c>
      <c r="E23" s="10">
        <f t="shared" si="1"/>
        <v>2</v>
      </c>
      <c r="F23" s="54" t="s">
        <v>37</v>
      </c>
      <c r="G23" s="10" t="s">
        <v>26</v>
      </c>
      <c r="H23" s="10" t="s">
        <v>40</v>
      </c>
      <c r="I23" s="10" t="s">
        <v>43</v>
      </c>
      <c r="J23" s="48">
        <v>12</v>
      </c>
      <c r="K23" s="10" t="s">
        <v>46</v>
      </c>
      <c r="L23" s="10" t="s">
        <v>48</v>
      </c>
      <c r="M23" s="48">
        <v>1.28</v>
      </c>
      <c r="N23" s="10" t="s">
        <v>99</v>
      </c>
      <c r="O23" s="57" t="s">
        <v>302</v>
      </c>
      <c r="P23" s="10" t="s">
        <v>303</v>
      </c>
      <c r="Q23" s="10" t="s">
        <v>216</v>
      </c>
      <c r="R23" s="50">
        <v>0.5</v>
      </c>
      <c r="S23" s="10"/>
    </row>
    <row r="24" spans="1:19" s="56" customFormat="1" x14ac:dyDescent="0.3">
      <c r="A24" s="55" t="s">
        <v>282</v>
      </c>
      <c r="B24" s="11" t="s">
        <v>6</v>
      </c>
      <c r="C24" s="11" t="s">
        <v>83</v>
      </c>
      <c r="D24" s="11" t="str">
        <f>VLOOKUP(C24,Mansfield!$D$1:$L$18,9,0)</f>
        <v xml:space="preserve">SUMMIT TANK 386      </v>
      </c>
      <c r="E24" s="11">
        <f t="shared" si="1"/>
        <v>2</v>
      </c>
      <c r="F24" s="12" t="s">
        <v>49</v>
      </c>
      <c r="G24" s="11" t="s">
        <v>25</v>
      </c>
      <c r="H24" s="11" t="s">
        <v>38</v>
      </c>
      <c r="I24" s="11" t="s">
        <v>59</v>
      </c>
      <c r="J24" s="11"/>
      <c r="K24" s="11"/>
      <c r="L24" s="11"/>
      <c r="M24" s="14">
        <v>1.6</v>
      </c>
      <c r="N24" s="11" t="s">
        <v>101</v>
      </c>
      <c r="O24" s="57" t="s">
        <v>304</v>
      </c>
      <c r="P24" s="11" t="s">
        <v>305</v>
      </c>
      <c r="Q24" s="11" t="s">
        <v>216</v>
      </c>
      <c r="R24" s="20">
        <v>0.5</v>
      </c>
      <c r="S24" s="11"/>
    </row>
    <row r="25" spans="1:19" x14ac:dyDescent="0.3">
      <c r="A25" s="51" t="s">
        <v>282</v>
      </c>
      <c r="B25" s="11" t="s">
        <v>4</v>
      </c>
      <c r="C25" s="11" t="s">
        <v>81</v>
      </c>
      <c r="D25" s="11" t="str">
        <f>VLOOKUP(C25,Mansfield!$D$1:$L$18,9,0)</f>
        <v>COMMERCIAL BOWL 1319 EL ADA  1.28</v>
      </c>
      <c r="E25" s="11">
        <f t="shared" si="1"/>
        <v>2</v>
      </c>
      <c r="F25" s="12" t="s">
        <v>50</v>
      </c>
      <c r="G25" s="11" t="s">
        <v>28</v>
      </c>
      <c r="H25" s="11" t="s">
        <v>40</v>
      </c>
      <c r="I25" s="11" t="s">
        <v>60</v>
      </c>
      <c r="J25" s="14">
        <v>10</v>
      </c>
      <c r="K25" s="11" t="s">
        <v>45</v>
      </c>
      <c r="L25" s="11" t="s">
        <v>47</v>
      </c>
      <c r="M25" s="14">
        <v>1.28</v>
      </c>
      <c r="N25" s="11" t="s">
        <v>91</v>
      </c>
      <c r="O25" s="11" t="s">
        <v>65</v>
      </c>
      <c r="P25" s="11"/>
      <c r="Q25" s="11" t="s">
        <v>216</v>
      </c>
      <c r="R25" s="20">
        <v>0.41</v>
      </c>
      <c r="S25" s="11"/>
    </row>
    <row r="26" spans="1:19" x14ac:dyDescent="0.3">
      <c r="A26" s="51" t="s">
        <v>282</v>
      </c>
      <c r="B26" s="11" t="s">
        <v>4</v>
      </c>
      <c r="C26" s="11" t="s">
        <v>30</v>
      </c>
      <c r="D26" s="11" t="str">
        <f>VLOOKUP(C26,Mansfield!$D$1:$L$18,9,0)</f>
        <v>Alto 137/160 ADA EL 1.6 Combo</v>
      </c>
      <c r="E26" s="11">
        <f t="shared" si="1"/>
        <v>2</v>
      </c>
      <c r="F26" s="12" t="s">
        <v>51</v>
      </c>
      <c r="G26" s="11" t="s">
        <v>26</v>
      </c>
      <c r="H26" s="11" t="s">
        <v>39</v>
      </c>
      <c r="I26" s="11" t="s">
        <v>61</v>
      </c>
      <c r="J26" s="14">
        <v>12</v>
      </c>
      <c r="K26" s="11" t="s">
        <v>45</v>
      </c>
      <c r="L26" s="11" t="s">
        <v>47</v>
      </c>
      <c r="M26" s="14">
        <v>1.28</v>
      </c>
      <c r="N26" s="11" t="s">
        <v>279</v>
      </c>
      <c r="O26" s="11" t="s">
        <v>280</v>
      </c>
      <c r="P26" s="11"/>
      <c r="Q26" s="11" t="s">
        <v>216</v>
      </c>
      <c r="R26" s="20">
        <v>0.41</v>
      </c>
      <c r="S26" s="11"/>
    </row>
    <row r="27" spans="1:19" x14ac:dyDescent="0.3">
      <c r="A27" s="51" t="s">
        <v>282</v>
      </c>
      <c r="B27" s="11" t="s">
        <v>4</v>
      </c>
      <c r="C27" s="11" t="s">
        <v>258</v>
      </c>
      <c r="D27" s="11" t="str">
        <f>VLOOKUP(C27,Mansfield!$D$1:$L$18,9,0)</f>
        <v>HET 3489-V El 1.28 Combo </v>
      </c>
      <c r="E27" s="11">
        <f t="shared" si="1"/>
        <v>1</v>
      </c>
      <c r="F27" s="12" t="s">
        <v>57</v>
      </c>
      <c r="G27" s="11" t="s">
        <v>26</v>
      </c>
      <c r="H27" s="11" t="s">
        <v>39</v>
      </c>
      <c r="I27" s="11" t="s">
        <v>61</v>
      </c>
      <c r="J27" s="14">
        <v>12</v>
      </c>
      <c r="K27" s="11" t="s">
        <v>46</v>
      </c>
      <c r="L27" s="11" t="s">
        <v>47</v>
      </c>
      <c r="M27" s="14">
        <v>1.28</v>
      </c>
      <c r="N27" s="11" t="s">
        <v>92</v>
      </c>
      <c r="O27" s="11" t="s">
        <v>69</v>
      </c>
      <c r="P27" s="11"/>
      <c r="Q27" s="11" t="s">
        <v>216</v>
      </c>
      <c r="R27" s="20">
        <v>0.41</v>
      </c>
      <c r="S27" s="11"/>
    </row>
    <row r="28" spans="1:19" x14ac:dyDescent="0.3">
      <c r="A28" s="51" t="s">
        <v>282</v>
      </c>
      <c r="B28" s="3" t="s">
        <v>4</v>
      </c>
      <c r="C28" s="6" t="s">
        <v>130</v>
      </c>
      <c r="D28" s="8" t="str">
        <f>VLOOKUP(C28,Mansfield!$D$1:$L$47,9,0)</f>
        <v>237 Lav</v>
      </c>
      <c r="E28" s="8">
        <f t="shared" si="1"/>
        <v>2</v>
      </c>
      <c r="F28" s="3" t="s">
        <v>120</v>
      </c>
      <c r="G28" s="3" t="s">
        <v>119</v>
      </c>
      <c r="H28" s="3" t="s">
        <v>270</v>
      </c>
      <c r="I28" s="3"/>
      <c r="J28" s="3"/>
      <c r="K28" s="3"/>
      <c r="L28" s="3"/>
      <c r="M28" s="3"/>
      <c r="N28" s="3" t="s">
        <v>157</v>
      </c>
      <c r="O28" s="9" t="s">
        <v>210</v>
      </c>
      <c r="P28" s="9"/>
      <c r="Q28" s="3" t="s">
        <v>216</v>
      </c>
      <c r="R28" s="21">
        <v>0.41</v>
      </c>
      <c r="S28" s="3"/>
    </row>
    <row r="29" spans="1:19" x14ac:dyDescent="0.3">
      <c r="A29" s="51" t="s">
        <v>282</v>
      </c>
      <c r="B29" s="3" t="s">
        <v>4</v>
      </c>
      <c r="C29" s="6" t="s">
        <v>131</v>
      </c>
      <c r="D29" s="8" t="str">
        <f>VLOOKUP(C29,Mansfield!$D$1:$L$47,9,0)</f>
        <v>217 Lav</v>
      </c>
      <c r="E29" s="8">
        <f t="shared" si="1"/>
        <v>2</v>
      </c>
      <c r="F29" s="3" t="s">
        <v>121</v>
      </c>
      <c r="G29" s="3" t="s">
        <v>119</v>
      </c>
      <c r="H29" s="3" t="s">
        <v>271</v>
      </c>
      <c r="I29" s="3"/>
      <c r="J29" s="3"/>
      <c r="K29" s="3"/>
      <c r="L29" s="3"/>
      <c r="M29" s="3"/>
      <c r="N29" s="3" t="s">
        <v>158</v>
      </c>
      <c r="O29" s="9" t="s">
        <v>211</v>
      </c>
      <c r="P29" s="9"/>
      <c r="Q29" s="3" t="s">
        <v>216</v>
      </c>
      <c r="R29" s="21">
        <v>0.41</v>
      </c>
      <c r="S29" s="3"/>
    </row>
    <row r="30" spans="1:19" s="33" customFormat="1" x14ac:dyDescent="0.3">
      <c r="A30" s="51" t="s">
        <v>282</v>
      </c>
      <c r="B30" s="8" t="s">
        <v>4</v>
      </c>
      <c r="C30" s="23" t="s">
        <v>132</v>
      </c>
      <c r="D30" s="8" t="str">
        <f>VLOOKUP(C30,Mansfield!$D$1:$L$47,9,0)</f>
        <v>292 Lav</v>
      </c>
      <c r="E30" s="8">
        <f t="shared" si="1"/>
        <v>2</v>
      </c>
      <c r="F30" s="8" t="s">
        <v>272</v>
      </c>
      <c r="G30" s="8" t="s">
        <v>119</v>
      </c>
      <c r="H30" s="8" t="s">
        <v>273</v>
      </c>
      <c r="I30" s="8"/>
      <c r="J30" s="8"/>
      <c r="K30" s="8"/>
      <c r="L30" s="8"/>
      <c r="M30" s="8"/>
      <c r="N30" s="8" t="s">
        <v>159</v>
      </c>
      <c r="O30" s="8" t="s">
        <v>166</v>
      </c>
      <c r="P30" s="8"/>
      <c r="Q30" s="8" t="s">
        <v>216</v>
      </c>
      <c r="R30" s="44">
        <v>0.41</v>
      </c>
      <c r="S30" s="8"/>
    </row>
    <row r="31" spans="1:19" x14ac:dyDescent="0.3">
      <c r="A31" s="51" t="s">
        <v>282</v>
      </c>
      <c r="B31" s="3" t="s">
        <v>4</v>
      </c>
      <c r="C31" s="6" t="s">
        <v>133</v>
      </c>
      <c r="D31" s="8" t="str">
        <f>VLOOKUP(C31,Mansfield!$D$1:$L$47,9,0)</f>
        <v>328 4" LAV</v>
      </c>
      <c r="E31" s="8">
        <f t="shared" si="1"/>
        <v>2</v>
      </c>
      <c r="F31" s="3" t="s">
        <v>122</v>
      </c>
      <c r="G31" s="3" t="s">
        <v>119</v>
      </c>
      <c r="H31" s="8" t="s">
        <v>273</v>
      </c>
      <c r="I31" s="3"/>
      <c r="J31" s="3"/>
      <c r="K31" s="3"/>
      <c r="L31" s="3"/>
      <c r="M31" s="3"/>
      <c r="N31" s="3" t="s">
        <v>160</v>
      </c>
      <c r="O31" s="9"/>
      <c r="P31" s="9"/>
      <c r="Q31" s="3" t="s">
        <v>216</v>
      </c>
      <c r="R31" s="21">
        <v>0.41</v>
      </c>
      <c r="S31" s="3">
        <v>592</v>
      </c>
    </row>
    <row r="32" spans="1:19" x14ac:dyDescent="0.3">
      <c r="A32" s="51" t="s">
        <v>282</v>
      </c>
      <c r="B32" s="3" t="s">
        <v>4</v>
      </c>
      <c r="C32" s="6" t="s">
        <v>134</v>
      </c>
      <c r="D32" s="8" t="str">
        <f>VLOOKUP(C32,Mansfield!$D$1:$L$47,9,0)</f>
        <v>218 COVINGTON LAV</v>
      </c>
      <c r="E32" s="8">
        <f t="shared" si="1"/>
        <v>2</v>
      </c>
      <c r="F32" s="3" t="s">
        <v>123</v>
      </c>
      <c r="G32" s="3" t="s">
        <v>119</v>
      </c>
      <c r="H32" s="3" t="s">
        <v>271</v>
      </c>
      <c r="I32" s="3"/>
      <c r="J32" s="3"/>
      <c r="K32" s="3"/>
      <c r="L32" s="3"/>
      <c r="M32" s="3"/>
      <c r="N32" s="3" t="s">
        <v>161</v>
      </c>
      <c r="O32" s="9" t="s">
        <v>212</v>
      </c>
      <c r="P32" s="9"/>
      <c r="Q32" s="3" t="s">
        <v>216</v>
      </c>
      <c r="R32" s="21">
        <v>0.41</v>
      </c>
      <c r="S32" s="3"/>
    </row>
    <row r="33" spans="1:19" x14ac:dyDescent="0.3">
      <c r="A33" s="51" t="s">
        <v>282</v>
      </c>
      <c r="B33" s="3" t="s">
        <v>4</v>
      </c>
      <c r="C33" s="6" t="s">
        <v>135</v>
      </c>
      <c r="D33" s="8" t="str">
        <f>VLOOKUP(C33,Mansfield!$D$1:$L$47,9,0)</f>
        <v>348 4" LAV</v>
      </c>
      <c r="E33" s="8">
        <f t="shared" si="1"/>
        <v>2</v>
      </c>
      <c r="F33" s="3" t="s">
        <v>274</v>
      </c>
      <c r="G33" s="3" t="s">
        <v>119</v>
      </c>
      <c r="H33" s="3" t="s">
        <v>273</v>
      </c>
      <c r="I33" s="3"/>
      <c r="J33" s="3"/>
      <c r="K33" s="3"/>
      <c r="L33" s="3"/>
      <c r="M33" s="3"/>
      <c r="N33" s="3" t="s">
        <v>162</v>
      </c>
      <c r="O33" s="9" t="s">
        <v>213</v>
      </c>
      <c r="P33" s="9"/>
      <c r="Q33" s="3" t="s">
        <v>216</v>
      </c>
      <c r="R33" s="21">
        <v>0.41</v>
      </c>
      <c r="S33" s="3"/>
    </row>
    <row r="34" spans="1:19" x14ac:dyDescent="0.3">
      <c r="A34" s="51" t="s">
        <v>282</v>
      </c>
      <c r="B34" s="3" t="s">
        <v>4</v>
      </c>
      <c r="C34" s="6" t="s">
        <v>136</v>
      </c>
      <c r="D34" s="8" t="str">
        <f>VLOOKUP(C34,Mansfield!$D$1:$L$47,9,0)</f>
        <v>272 4" LAV</v>
      </c>
      <c r="E34" s="8">
        <f t="shared" si="1"/>
        <v>2</v>
      </c>
      <c r="F34" s="3" t="s">
        <v>275</v>
      </c>
      <c r="G34" s="3" t="s">
        <v>119</v>
      </c>
      <c r="H34" s="3" t="s">
        <v>273</v>
      </c>
      <c r="I34" s="3"/>
      <c r="J34" s="3"/>
      <c r="K34" s="3"/>
      <c r="L34" s="3"/>
      <c r="M34" s="3"/>
      <c r="N34" s="3" t="s">
        <v>163</v>
      </c>
      <c r="O34" s="3" t="s">
        <v>167</v>
      </c>
      <c r="P34" s="3"/>
      <c r="Q34" s="3" t="s">
        <v>216</v>
      </c>
      <c r="R34" s="21">
        <v>0.41</v>
      </c>
      <c r="S34" s="3"/>
    </row>
    <row r="35" spans="1:19" x14ac:dyDescent="0.3">
      <c r="A35" s="51" t="s">
        <v>282</v>
      </c>
      <c r="B35" s="3" t="s">
        <v>4</v>
      </c>
      <c r="C35" s="6" t="s">
        <v>137</v>
      </c>
      <c r="D35" s="8" t="str">
        <f>VLOOKUP(C35,Mansfield!$D$1:$L$47,9,0)</f>
        <v>251 4" LAV</v>
      </c>
      <c r="E35" s="8">
        <f t="shared" si="1"/>
        <v>1</v>
      </c>
      <c r="F35" s="3" t="s">
        <v>120</v>
      </c>
      <c r="G35" s="3" t="s">
        <v>119</v>
      </c>
      <c r="H35" s="3" t="s">
        <v>270</v>
      </c>
      <c r="I35" s="3"/>
      <c r="J35" s="3"/>
      <c r="K35" s="3"/>
      <c r="L35" s="3"/>
      <c r="M35" s="3"/>
      <c r="N35" s="3" t="s">
        <v>157</v>
      </c>
      <c r="O35" s="9" t="s">
        <v>210</v>
      </c>
      <c r="P35" s="9"/>
      <c r="Q35" s="3" t="s">
        <v>216</v>
      </c>
      <c r="R35" s="21">
        <v>0.41</v>
      </c>
      <c r="S35" s="3"/>
    </row>
    <row r="36" spans="1:19" x14ac:dyDescent="0.3">
      <c r="A36" s="51" t="s">
        <v>282</v>
      </c>
      <c r="B36" s="3" t="s">
        <v>4</v>
      </c>
      <c r="C36" s="6" t="s">
        <v>138</v>
      </c>
      <c r="D36" s="8" t="str">
        <f>VLOOKUP(C36,Mansfield!$D$1:$L$47,9,0)</f>
        <v>234 BRENTWOOD LAV</v>
      </c>
      <c r="E36" s="8">
        <f t="shared" si="1"/>
        <v>2</v>
      </c>
      <c r="F36" s="3" t="s">
        <v>124</v>
      </c>
      <c r="G36" s="3" t="s">
        <v>119</v>
      </c>
      <c r="H36" s="3" t="s">
        <v>271</v>
      </c>
      <c r="I36" s="3"/>
      <c r="J36" s="3"/>
      <c r="K36" s="3"/>
      <c r="L36" s="3"/>
      <c r="M36" s="3"/>
      <c r="N36" s="3" t="s">
        <v>164</v>
      </c>
      <c r="O36" s="9" t="s">
        <v>214</v>
      </c>
      <c r="P36" s="9"/>
      <c r="Q36" s="3" t="s">
        <v>216</v>
      </c>
      <c r="R36" s="21">
        <v>0.41</v>
      </c>
      <c r="S36" s="3"/>
    </row>
    <row r="37" spans="1:19" x14ac:dyDescent="0.3">
      <c r="A37" s="51" t="s">
        <v>282</v>
      </c>
      <c r="B37" s="3" t="s">
        <v>4</v>
      </c>
      <c r="C37" s="6" t="s">
        <v>139</v>
      </c>
      <c r="D37" s="8" t="str">
        <f>VLOOKUP(C37,Mansfield!$D$1:$L$47,9,0)</f>
        <v>328 8" LAV</v>
      </c>
      <c r="E37" s="8">
        <f t="shared" si="1"/>
        <v>2</v>
      </c>
      <c r="F37" s="3" t="s">
        <v>278</v>
      </c>
      <c r="G37" s="3" t="s">
        <v>119</v>
      </c>
      <c r="H37" s="3" t="s">
        <v>273</v>
      </c>
      <c r="I37" s="3"/>
      <c r="J37" s="3"/>
      <c r="K37" s="3"/>
      <c r="L37" s="3"/>
      <c r="M37" s="3"/>
      <c r="N37" s="3" t="s">
        <v>165</v>
      </c>
      <c r="O37" s="9" t="s">
        <v>215</v>
      </c>
      <c r="P37" s="9"/>
      <c r="Q37" s="3" t="s">
        <v>216</v>
      </c>
      <c r="R37" s="21">
        <v>0.41</v>
      </c>
      <c r="S37" s="3"/>
    </row>
    <row r="38" spans="1:19" x14ac:dyDescent="0.3">
      <c r="A38" s="51" t="s">
        <v>282</v>
      </c>
      <c r="B38" s="18" t="s">
        <v>6</v>
      </c>
      <c r="C38" s="19" t="s">
        <v>130</v>
      </c>
      <c r="D38" s="18" t="str">
        <f>VLOOKUP(C38,Mansfield!$D$1:$L$47,9,0)</f>
        <v>237 Lav</v>
      </c>
      <c r="E38" s="18">
        <f t="shared" si="1"/>
        <v>2</v>
      </c>
      <c r="F38" s="18" t="s">
        <v>140</v>
      </c>
      <c r="G38" s="18" t="s">
        <v>119</v>
      </c>
      <c r="H38" s="18"/>
      <c r="I38" s="18"/>
      <c r="J38" s="18"/>
      <c r="K38" s="18"/>
      <c r="L38" s="18"/>
      <c r="M38" s="18"/>
      <c r="N38" s="18" t="s">
        <v>148</v>
      </c>
      <c r="O38" s="57" t="s">
        <v>306</v>
      </c>
      <c r="P38" s="18" t="s">
        <v>307</v>
      </c>
      <c r="Q38" s="18" t="s">
        <v>216</v>
      </c>
      <c r="R38" s="22">
        <v>0.5</v>
      </c>
      <c r="S38" s="3"/>
    </row>
    <row r="39" spans="1:19" s="35" customFormat="1" x14ac:dyDescent="0.3">
      <c r="A39" s="52" t="s">
        <v>283</v>
      </c>
      <c r="B39" s="10" t="s">
        <v>6</v>
      </c>
      <c r="C39" s="53" t="s">
        <v>131</v>
      </c>
      <c r="D39" s="10" t="str">
        <f>VLOOKUP(C39,Mansfield!$D$1:$L$47,9,0)</f>
        <v>217 Lav</v>
      </c>
      <c r="E39" s="10">
        <f t="shared" si="1"/>
        <v>2</v>
      </c>
      <c r="F39" s="10" t="s">
        <v>141</v>
      </c>
      <c r="G39" s="10" t="s">
        <v>119</v>
      </c>
      <c r="H39" s="10"/>
      <c r="I39" s="10"/>
      <c r="J39" s="10"/>
      <c r="K39" s="10"/>
      <c r="L39" s="10"/>
      <c r="M39" s="10"/>
      <c r="N39" s="10" t="s">
        <v>149</v>
      </c>
      <c r="O39" s="57" t="s">
        <v>308</v>
      </c>
      <c r="P39" s="10" t="s">
        <v>309</v>
      </c>
      <c r="Q39" s="10" t="s">
        <v>216</v>
      </c>
      <c r="R39" s="50">
        <v>0.5</v>
      </c>
      <c r="S39" s="10"/>
    </row>
    <row r="40" spans="1:19" s="35" customFormat="1" x14ac:dyDescent="0.3">
      <c r="A40" s="52" t="s">
        <v>283</v>
      </c>
      <c r="B40" s="10" t="s">
        <v>6</v>
      </c>
      <c r="C40" s="53" t="s">
        <v>132</v>
      </c>
      <c r="D40" s="10" t="str">
        <f>VLOOKUP(C40,Mansfield!$D$1:$L$47,9,0)</f>
        <v>292 Lav</v>
      </c>
      <c r="E40" s="10">
        <f t="shared" si="1"/>
        <v>2</v>
      </c>
      <c r="F40" s="10" t="s">
        <v>142</v>
      </c>
      <c r="G40" s="10" t="s">
        <v>119</v>
      </c>
      <c r="H40" s="10"/>
      <c r="I40" s="10"/>
      <c r="J40" s="10"/>
      <c r="K40" s="10"/>
      <c r="L40" s="10"/>
      <c r="M40" s="10"/>
      <c r="N40" s="10" t="s">
        <v>150</v>
      </c>
      <c r="O40" s="57" t="s">
        <v>310</v>
      </c>
      <c r="P40" s="10" t="s">
        <v>311</v>
      </c>
      <c r="Q40" s="10" t="s">
        <v>216</v>
      </c>
      <c r="R40" s="50">
        <v>0.5</v>
      </c>
      <c r="S40" s="10"/>
    </row>
    <row r="41" spans="1:19" s="35" customFormat="1" x14ac:dyDescent="0.3">
      <c r="A41" s="52" t="s">
        <v>283</v>
      </c>
      <c r="B41" s="10" t="s">
        <v>6</v>
      </c>
      <c r="C41" s="53" t="s">
        <v>133</v>
      </c>
      <c r="D41" s="10" t="str">
        <f>VLOOKUP(C41,Mansfield!$D$1:$L$47,9,0)</f>
        <v>328 4" LAV</v>
      </c>
      <c r="E41" s="10">
        <f t="shared" si="1"/>
        <v>2</v>
      </c>
      <c r="F41" s="53" t="s">
        <v>168</v>
      </c>
      <c r="G41" s="10" t="s">
        <v>119</v>
      </c>
      <c r="H41" s="10"/>
      <c r="I41" s="10"/>
      <c r="J41" s="10"/>
      <c r="K41" s="10"/>
      <c r="L41" s="10"/>
      <c r="M41" s="10"/>
      <c r="N41" s="10" t="s">
        <v>151</v>
      </c>
      <c r="O41" s="57" t="s">
        <v>312</v>
      </c>
      <c r="P41" s="10" t="s">
        <v>313</v>
      </c>
      <c r="Q41" s="10" t="s">
        <v>216</v>
      </c>
      <c r="R41" s="50">
        <v>0.5</v>
      </c>
      <c r="S41" s="10"/>
    </row>
    <row r="42" spans="1:19" s="35" customFormat="1" x14ac:dyDescent="0.3">
      <c r="A42" s="52" t="s">
        <v>283</v>
      </c>
      <c r="B42" s="10" t="s">
        <v>6</v>
      </c>
      <c r="C42" s="53" t="s">
        <v>134</v>
      </c>
      <c r="D42" s="10" t="str">
        <f>VLOOKUP(C42,Mansfield!$D$1:$L$47,9,0)</f>
        <v>218 COVINGTON LAV</v>
      </c>
      <c r="E42" s="10">
        <f t="shared" si="1"/>
        <v>2</v>
      </c>
      <c r="F42" s="10" t="s">
        <v>143</v>
      </c>
      <c r="G42" s="10" t="s">
        <v>119</v>
      </c>
      <c r="H42" s="10"/>
      <c r="I42" s="10"/>
      <c r="J42" s="10"/>
      <c r="K42" s="10"/>
      <c r="L42" s="10"/>
      <c r="M42" s="10"/>
      <c r="N42" s="10" t="s">
        <v>152</v>
      </c>
      <c r="O42" s="57" t="s">
        <v>314</v>
      </c>
      <c r="P42" s="10" t="s">
        <v>315</v>
      </c>
      <c r="Q42" s="10" t="s">
        <v>216</v>
      </c>
      <c r="R42" s="50">
        <v>0.5</v>
      </c>
      <c r="S42" s="10"/>
    </row>
    <row r="43" spans="1:19" x14ac:dyDescent="0.3">
      <c r="A43" s="51" t="s">
        <v>282</v>
      </c>
      <c r="B43" s="18" t="s">
        <v>6</v>
      </c>
      <c r="C43" s="19" t="s">
        <v>135</v>
      </c>
      <c r="D43" s="18" t="str">
        <f>VLOOKUP(C43,Mansfield!$D$1:$L$47,9,0)</f>
        <v>348 4" LAV</v>
      </c>
      <c r="E43" s="18">
        <f t="shared" si="1"/>
        <v>2</v>
      </c>
      <c r="F43" s="18" t="s">
        <v>144</v>
      </c>
      <c r="G43" s="18" t="s">
        <v>119</v>
      </c>
      <c r="H43" s="18"/>
      <c r="I43" s="18"/>
      <c r="J43" s="18"/>
      <c r="K43" s="18"/>
      <c r="L43" s="18"/>
      <c r="M43" s="18"/>
      <c r="N43" s="18" t="s">
        <v>153</v>
      </c>
      <c r="O43" s="57" t="s">
        <v>316</v>
      </c>
      <c r="P43" s="18" t="s">
        <v>316</v>
      </c>
      <c r="Q43" s="18" t="s">
        <v>216</v>
      </c>
      <c r="R43" s="22">
        <v>0.5</v>
      </c>
      <c r="S43" s="3"/>
    </row>
    <row r="44" spans="1:19" x14ac:dyDescent="0.3">
      <c r="A44" s="51" t="s">
        <v>282</v>
      </c>
      <c r="B44" s="18" t="s">
        <v>6</v>
      </c>
      <c r="C44" s="19" t="s">
        <v>136</v>
      </c>
      <c r="D44" s="18" t="str">
        <f>VLOOKUP(C44,Mansfield!$D$1:$L$47,9,0)</f>
        <v>272 4" LAV</v>
      </c>
      <c r="E44" s="18">
        <f t="shared" si="1"/>
        <v>2</v>
      </c>
      <c r="F44" s="18" t="s">
        <v>145</v>
      </c>
      <c r="G44" s="18" t="s">
        <v>119</v>
      </c>
      <c r="H44" s="18"/>
      <c r="I44" s="18"/>
      <c r="J44" s="18"/>
      <c r="K44" s="18"/>
      <c r="L44" s="18"/>
      <c r="M44" s="18"/>
      <c r="N44" s="18" t="s">
        <v>154</v>
      </c>
      <c r="O44" s="57" t="s">
        <v>317</v>
      </c>
      <c r="P44" s="18" t="s">
        <v>318</v>
      </c>
      <c r="Q44" s="18" t="s">
        <v>216</v>
      </c>
      <c r="R44" s="22">
        <v>0.5</v>
      </c>
      <c r="S44" s="3"/>
    </row>
    <row r="45" spans="1:19" x14ac:dyDescent="0.3">
      <c r="A45" s="51" t="s">
        <v>282</v>
      </c>
      <c r="B45" s="18" t="s">
        <v>6</v>
      </c>
      <c r="C45" s="19" t="s">
        <v>138</v>
      </c>
      <c r="D45" s="18" t="str">
        <f>VLOOKUP(C45,Mansfield!$D$1:$L$47,9,0)</f>
        <v>234 BRENTWOOD LAV</v>
      </c>
      <c r="E45" s="18">
        <f t="shared" si="1"/>
        <v>2</v>
      </c>
      <c r="F45" s="18" t="s">
        <v>146</v>
      </c>
      <c r="G45" s="18" t="s">
        <v>119</v>
      </c>
      <c r="H45" s="18"/>
      <c r="I45" s="18"/>
      <c r="J45" s="18"/>
      <c r="K45" s="18"/>
      <c r="L45" s="18"/>
      <c r="M45" s="18"/>
      <c r="N45" s="18" t="s">
        <v>155</v>
      </c>
      <c r="O45" s="8" t="s">
        <v>169</v>
      </c>
      <c r="P45" s="18" t="s">
        <v>319</v>
      </c>
      <c r="Q45" s="18" t="s">
        <v>216</v>
      </c>
      <c r="R45" s="22">
        <v>0.5</v>
      </c>
      <c r="S45" s="3"/>
    </row>
    <row r="46" spans="1:19" s="35" customFormat="1" x14ac:dyDescent="0.3">
      <c r="A46" s="52" t="s">
        <v>283</v>
      </c>
      <c r="B46" s="10" t="s">
        <v>6</v>
      </c>
      <c r="C46" s="53" t="s">
        <v>139</v>
      </c>
      <c r="D46" s="10" t="str">
        <f>VLOOKUP(C46,Mansfield!$D$1:$L$47,9,0)</f>
        <v>328 8" LAV</v>
      </c>
      <c r="E46" s="10">
        <f t="shared" si="1"/>
        <v>2</v>
      </c>
      <c r="F46" s="10" t="s">
        <v>147</v>
      </c>
      <c r="G46" s="10" t="s">
        <v>119</v>
      </c>
      <c r="H46" s="10"/>
      <c r="I46" s="10"/>
      <c r="J46" s="10"/>
      <c r="K46" s="10"/>
      <c r="L46" s="10"/>
      <c r="M46" s="10"/>
      <c r="N46" s="10" t="s">
        <v>156</v>
      </c>
      <c r="O46" s="57" t="s">
        <v>320</v>
      </c>
      <c r="P46" s="10" t="s">
        <v>321</v>
      </c>
      <c r="Q46" s="10" t="s">
        <v>216</v>
      </c>
      <c r="R46" s="50">
        <v>0.5</v>
      </c>
      <c r="S46" s="10"/>
    </row>
    <row r="47" spans="1:19" s="40" customFormat="1" x14ac:dyDescent="0.3">
      <c r="A47" s="51" t="s">
        <v>282</v>
      </c>
      <c r="B47" s="37" t="s">
        <v>6</v>
      </c>
      <c r="C47" s="37">
        <v>155010000</v>
      </c>
      <c r="D47" s="43" t="str">
        <f>VLOOKUP(C47,Mansfield!$D$1:$L$47,9,0)</f>
        <v xml:space="preserve">TANK 155 LH QTM 1.28GPF WHT                                                                         </v>
      </c>
      <c r="E47" s="37">
        <f t="shared" si="1"/>
        <v>2</v>
      </c>
      <c r="F47" s="38" t="s">
        <v>261</v>
      </c>
      <c r="G47" s="37" t="s">
        <v>28</v>
      </c>
      <c r="H47" s="37" t="s">
        <v>38</v>
      </c>
      <c r="I47" s="37" t="s">
        <v>174</v>
      </c>
      <c r="J47" s="37" t="s">
        <v>44</v>
      </c>
      <c r="K47" s="37" t="s">
        <v>44</v>
      </c>
      <c r="L47" s="37" t="s">
        <v>44</v>
      </c>
      <c r="M47" s="37" t="s">
        <v>44</v>
      </c>
      <c r="N47" s="37" t="s">
        <v>176</v>
      </c>
      <c r="O47" s="57" t="s">
        <v>262</v>
      </c>
      <c r="P47" s="37" t="s">
        <v>263</v>
      </c>
      <c r="Q47" s="37" t="s">
        <v>216</v>
      </c>
      <c r="R47" s="39">
        <v>0.5</v>
      </c>
      <c r="S47" s="37"/>
    </row>
    <row r="48" spans="1:19" s="40" customFormat="1" x14ac:dyDescent="0.3">
      <c r="A48" s="51" t="s">
        <v>282</v>
      </c>
      <c r="B48" s="37" t="s">
        <v>6</v>
      </c>
      <c r="C48" s="37" t="s">
        <v>84</v>
      </c>
      <c r="D48" s="43" t="str">
        <f>VLOOKUP(C48,Mansfield!$D$1:$L$47,9,0)</f>
        <v>Summit 384/386  ADA 1.28 Combo</v>
      </c>
      <c r="E48" s="37">
        <f t="shared" si="1"/>
        <v>2</v>
      </c>
      <c r="F48" s="41" t="s">
        <v>264</v>
      </c>
      <c r="G48" s="37" t="s">
        <v>25</v>
      </c>
      <c r="H48" s="37" t="s">
        <v>39</v>
      </c>
      <c r="I48" s="37" t="s">
        <v>265</v>
      </c>
      <c r="J48" s="37">
        <v>12</v>
      </c>
      <c r="K48" s="37" t="s">
        <v>45</v>
      </c>
      <c r="L48" s="37" t="s">
        <v>47</v>
      </c>
      <c r="M48" s="37">
        <v>1.28</v>
      </c>
      <c r="N48" s="37" t="s">
        <v>266</v>
      </c>
      <c r="O48" s="57" t="s">
        <v>322</v>
      </c>
      <c r="P48" s="42" t="s">
        <v>323</v>
      </c>
      <c r="Q48" s="37" t="s">
        <v>216</v>
      </c>
      <c r="R48" s="39">
        <v>0.5</v>
      </c>
      <c r="S48" s="37"/>
    </row>
    <row r="49" spans="1:19" s="40" customFormat="1" x14ac:dyDescent="0.3">
      <c r="A49" s="51" t="s">
        <v>282</v>
      </c>
      <c r="B49" s="37" t="s">
        <v>4</v>
      </c>
      <c r="C49" s="37">
        <v>155010000</v>
      </c>
      <c r="D49" s="43" t="str">
        <f>VLOOKUP(C49,Mansfield!$D$1:$L$47,9,0)</f>
        <v xml:space="preserve">TANK 155 LH QTM 1.28GPF WHT                                                                         </v>
      </c>
      <c r="E49" s="37">
        <f t="shared" si="1"/>
        <v>2</v>
      </c>
      <c r="F49" s="38" t="s">
        <v>268</v>
      </c>
      <c r="G49" s="37" t="s">
        <v>28</v>
      </c>
      <c r="H49" s="37" t="s">
        <v>38</v>
      </c>
      <c r="I49" s="37" t="s">
        <v>174</v>
      </c>
      <c r="J49" s="37" t="s">
        <v>44</v>
      </c>
      <c r="K49" s="37" t="s">
        <v>44</v>
      </c>
      <c r="L49" s="37" t="s">
        <v>44</v>
      </c>
      <c r="M49" s="37" t="s">
        <v>44</v>
      </c>
      <c r="N49" s="37" t="s">
        <v>176</v>
      </c>
      <c r="O49" s="37"/>
      <c r="P49" s="37" t="s">
        <v>269</v>
      </c>
      <c r="Q49" s="37" t="s">
        <v>216</v>
      </c>
      <c r="R49" s="39">
        <v>0.41</v>
      </c>
      <c r="S49" s="37">
        <v>308</v>
      </c>
    </row>
  </sheetData>
  <autoFilter ref="A1:S49" xr:uid="{EB033180-4452-49A4-8BEB-F48FDF308044}"/>
  <hyperlinks>
    <hyperlink ref="O5" r:id="rId1" xr:uid="{EF7953C9-ED02-4DDB-9445-D95A01E86511}"/>
    <hyperlink ref="O3" r:id="rId2" xr:uid="{EF43BBC5-D734-48E3-8E51-41FA4C5BBAAC}"/>
    <hyperlink ref="O4" r:id="rId3" xr:uid="{22484C09-4856-4889-8D85-F3AB32A71518}"/>
    <hyperlink ref="O8" r:id="rId4" xr:uid="{6A10DF77-5DF5-4F15-83CF-4EE626A1CEE3}"/>
    <hyperlink ref="O33" r:id="rId5" xr:uid="{2B8A67F9-2D5C-4A93-9C82-E5B32B266FA4}"/>
    <hyperlink ref="O35" r:id="rId6" xr:uid="{1515F505-E4F5-43A7-A068-D4C92341112C}"/>
    <hyperlink ref="O36" r:id="rId7" xr:uid="{1E8E0998-C4EC-48BC-8445-39D26C94D065}"/>
    <hyperlink ref="O37" r:id="rId8" xr:uid="{6C553BF5-CDFB-415A-8EA1-065521322AC3}"/>
    <hyperlink ref="P12" r:id="rId9" xr:uid="{B3A4AC13-7BED-45E9-A2E7-413F39FCC9AC}"/>
    <hyperlink ref="O6" r:id="rId10" xr:uid="{3360E79D-3758-4E75-B584-1F6C54804F8E}"/>
    <hyperlink ref="O29" r:id="rId11" xr:uid="{5FA15A89-8D97-4347-8409-801BF0EB34DA}"/>
    <hyperlink ref="O28" r:id="rId12" xr:uid="{F37460DF-2564-4429-91B1-6BA15AE0C40D}"/>
    <hyperlink ref="O32" r:id="rId13" xr:uid="{6D20289D-9F93-42B1-A99D-4583DD5D70FA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S30"/>
  <sheetViews>
    <sheetView topLeftCell="N1" zoomScale="85" zoomScaleNormal="85" workbookViewId="0">
      <selection activeCell="N1" sqref="N1"/>
    </sheetView>
  </sheetViews>
  <sheetFormatPr baseColWidth="10" defaultRowHeight="14.4" x14ac:dyDescent="0.3"/>
  <cols>
    <col min="2" max="2" width="19.5546875" bestFit="1" customWidth="1"/>
    <col min="3" max="3" width="18.44140625" bestFit="1" customWidth="1"/>
    <col min="4" max="4" width="20.21875" customWidth="1"/>
    <col min="5" max="5" width="12.21875" bestFit="1" customWidth="1"/>
    <col min="12" max="12" width="49.77734375" customWidth="1"/>
    <col min="13" max="13" width="35.5546875" customWidth="1"/>
    <col min="14" max="14" width="184.77734375" bestFit="1" customWidth="1"/>
    <col min="16" max="16" width="13.5546875" bestFit="1" customWidth="1"/>
    <col min="18" max="18" width="13.77734375" bestFit="1" customWidth="1"/>
    <col min="19" max="19" width="13.21875" bestFit="1" customWidth="1"/>
  </cols>
  <sheetData>
    <row r="1" spans="1:1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203</v>
      </c>
      <c r="H1" s="2" t="s">
        <v>204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1" t="s">
        <v>217</v>
      </c>
      <c r="O1" s="1" t="s">
        <v>18</v>
      </c>
      <c r="P1" s="1" t="s">
        <v>3</v>
      </c>
      <c r="Q1" s="1" t="s">
        <v>19</v>
      </c>
      <c r="R1" s="1" t="s">
        <v>20</v>
      </c>
    </row>
    <row r="2" spans="1:19" x14ac:dyDescent="0.3">
      <c r="A2" s="3" t="s">
        <v>31</v>
      </c>
      <c r="B2" s="3"/>
      <c r="C2" s="3"/>
      <c r="D2" s="8" t="s">
        <v>21</v>
      </c>
      <c r="E2" s="3" t="s">
        <v>26</v>
      </c>
      <c r="F2" s="3" t="s">
        <v>39</v>
      </c>
      <c r="G2" s="3" t="s">
        <v>73</v>
      </c>
      <c r="H2" s="3">
        <v>12</v>
      </c>
      <c r="I2" s="4" t="s">
        <v>46</v>
      </c>
      <c r="J2" s="4" t="s">
        <v>63</v>
      </c>
      <c r="K2" s="4">
        <v>1.6</v>
      </c>
      <c r="L2" s="3" t="s">
        <v>88</v>
      </c>
      <c r="M2" s="9"/>
      <c r="N2" s="9" t="s">
        <v>229</v>
      </c>
      <c r="O2" s="3" t="s">
        <v>216</v>
      </c>
      <c r="P2" s="3">
        <v>0.42749999999999999</v>
      </c>
      <c r="Q2" s="3"/>
      <c r="R2" s="3">
        <v>206.63</v>
      </c>
    </row>
    <row r="3" spans="1:19" x14ac:dyDescent="0.3">
      <c r="A3" s="3" t="s">
        <v>31</v>
      </c>
      <c r="B3" s="3"/>
      <c r="C3" s="3"/>
      <c r="D3" s="8" t="s">
        <v>29</v>
      </c>
      <c r="E3" s="3" t="s">
        <v>26</v>
      </c>
      <c r="F3" s="3" t="s">
        <v>39</v>
      </c>
      <c r="G3" s="3" t="s">
        <v>75</v>
      </c>
      <c r="H3" s="3">
        <v>12</v>
      </c>
      <c r="I3" s="4" t="s">
        <v>46</v>
      </c>
      <c r="J3" s="4" t="s">
        <v>47</v>
      </c>
      <c r="K3" s="4">
        <v>1.6</v>
      </c>
      <c r="L3" s="3" t="s">
        <v>102</v>
      </c>
      <c r="M3" s="3"/>
      <c r="N3" s="3" t="s">
        <v>230</v>
      </c>
      <c r="O3" s="3" t="s">
        <v>216</v>
      </c>
      <c r="P3" s="3">
        <v>0.42749999999999999</v>
      </c>
      <c r="Q3" s="3"/>
      <c r="R3" s="3">
        <v>224.85999999999999</v>
      </c>
    </row>
    <row r="4" spans="1:19" x14ac:dyDescent="0.3">
      <c r="A4" s="3" t="s">
        <v>31</v>
      </c>
      <c r="B4" s="3"/>
      <c r="C4" s="3"/>
      <c r="D4" s="8" t="s">
        <v>30</v>
      </c>
      <c r="E4" s="3" t="s">
        <v>26</v>
      </c>
      <c r="F4" s="3" t="s">
        <v>39</v>
      </c>
      <c r="G4" s="3" t="s">
        <v>74</v>
      </c>
      <c r="H4" s="3">
        <v>12</v>
      </c>
      <c r="I4" s="4" t="s">
        <v>45</v>
      </c>
      <c r="J4" s="4" t="s">
        <v>47</v>
      </c>
      <c r="K4" s="4">
        <v>1.6</v>
      </c>
      <c r="L4" s="3" t="s">
        <v>103</v>
      </c>
      <c r="M4" s="3"/>
      <c r="N4" s="3" t="s">
        <v>231</v>
      </c>
      <c r="O4" s="3" t="s">
        <v>216</v>
      </c>
      <c r="P4" s="3">
        <v>0.42749999999999999</v>
      </c>
      <c r="Q4" s="3"/>
      <c r="R4" s="3">
        <v>317.63</v>
      </c>
    </row>
    <row r="5" spans="1:19" s="35" customFormat="1" x14ac:dyDescent="0.3">
      <c r="A5" s="10" t="s">
        <v>32</v>
      </c>
      <c r="B5" s="10"/>
      <c r="C5" s="10"/>
      <c r="D5" s="10" t="s">
        <v>258</v>
      </c>
      <c r="E5" s="10" t="s">
        <v>26</v>
      </c>
      <c r="F5" s="10" t="s">
        <v>39</v>
      </c>
      <c r="G5" s="10" t="s">
        <v>26</v>
      </c>
      <c r="H5" s="10">
        <v>12</v>
      </c>
      <c r="I5" s="34" t="s">
        <v>46</v>
      </c>
      <c r="J5" s="34" t="s">
        <v>47</v>
      </c>
      <c r="K5" s="34">
        <v>1.28</v>
      </c>
      <c r="L5" s="10" t="s">
        <v>104</v>
      </c>
      <c r="M5" s="10"/>
      <c r="N5" s="10" t="s">
        <v>232</v>
      </c>
      <c r="O5" s="10" t="s">
        <v>216</v>
      </c>
      <c r="P5" s="10">
        <v>0.42749999999999999</v>
      </c>
      <c r="Q5" s="10"/>
      <c r="R5" s="10">
        <v>354.87</v>
      </c>
      <c r="S5" s="35" t="s">
        <v>277</v>
      </c>
    </row>
    <row r="6" spans="1:19" x14ac:dyDescent="0.3">
      <c r="A6" s="3" t="s">
        <v>31</v>
      </c>
      <c r="B6" s="3"/>
      <c r="C6" s="3"/>
      <c r="D6" s="8" t="s">
        <v>84</v>
      </c>
      <c r="E6" s="3" t="s">
        <v>25</v>
      </c>
      <c r="F6" s="3" t="s">
        <v>39</v>
      </c>
      <c r="G6" s="3" t="s">
        <v>71</v>
      </c>
      <c r="H6" s="3">
        <v>12</v>
      </c>
      <c r="I6" s="4" t="s">
        <v>45</v>
      </c>
      <c r="J6" s="4" t="s">
        <v>45</v>
      </c>
      <c r="K6" s="4">
        <v>1.28</v>
      </c>
      <c r="L6" s="3" t="s">
        <v>105</v>
      </c>
      <c r="M6" s="3"/>
      <c r="N6" s="3" t="s">
        <v>233</v>
      </c>
      <c r="O6" s="3" t="s">
        <v>216</v>
      </c>
      <c r="P6" s="3">
        <v>0.42749999999999999</v>
      </c>
      <c r="Q6" s="3"/>
      <c r="R6" s="3">
        <v>357.52</v>
      </c>
    </row>
    <row r="7" spans="1:19" x14ac:dyDescent="0.3">
      <c r="A7" s="3" t="s">
        <v>31</v>
      </c>
      <c r="B7" s="3"/>
      <c r="C7" s="3"/>
      <c r="D7" s="8" t="s">
        <v>53</v>
      </c>
      <c r="E7" s="3" t="s">
        <v>28</v>
      </c>
      <c r="F7" s="3" t="s">
        <v>39</v>
      </c>
      <c r="G7" s="3" t="s">
        <v>72</v>
      </c>
      <c r="H7" s="3">
        <v>12</v>
      </c>
      <c r="I7" s="4" t="s">
        <v>45</v>
      </c>
      <c r="J7" s="4" t="s">
        <v>47</v>
      </c>
      <c r="K7" s="4">
        <v>1.6</v>
      </c>
      <c r="L7" s="3" t="s">
        <v>106</v>
      </c>
      <c r="M7" s="3"/>
      <c r="N7" s="3" t="s">
        <v>234</v>
      </c>
      <c r="O7" s="3" t="s">
        <v>216</v>
      </c>
      <c r="P7" s="3">
        <v>0.42749999999999999</v>
      </c>
      <c r="Q7" s="3"/>
      <c r="R7" s="3">
        <v>644.74</v>
      </c>
    </row>
    <row r="8" spans="1:19" s="35" customFormat="1" x14ac:dyDescent="0.3">
      <c r="A8" s="10" t="s">
        <v>31</v>
      </c>
      <c r="B8" s="10"/>
      <c r="C8" s="10"/>
      <c r="D8" s="10" t="s">
        <v>76</v>
      </c>
      <c r="E8" s="10" t="s">
        <v>80</v>
      </c>
      <c r="F8" s="10" t="s">
        <v>40</v>
      </c>
      <c r="G8" s="10" t="s">
        <v>77</v>
      </c>
      <c r="H8" s="10">
        <v>12</v>
      </c>
      <c r="I8" s="34" t="s">
        <v>46</v>
      </c>
      <c r="J8" s="34" t="s">
        <v>47</v>
      </c>
      <c r="K8" s="10">
        <v>1.28</v>
      </c>
      <c r="L8" s="10" t="s">
        <v>253</v>
      </c>
      <c r="M8" s="10"/>
      <c r="N8" s="10"/>
      <c r="O8" s="10" t="s">
        <v>216</v>
      </c>
      <c r="P8" s="10">
        <v>0.42749999999999999</v>
      </c>
      <c r="Q8" s="10"/>
      <c r="R8" s="36">
        <v>52.257166153334992</v>
      </c>
      <c r="S8" s="35" t="s">
        <v>277</v>
      </c>
    </row>
    <row r="9" spans="1:19" s="35" customFormat="1" x14ac:dyDescent="0.3">
      <c r="A9" s="10" t="s">
        <v>31</v>
      </c>
      <c r="B9" s="10"/>
      <c r="C9" s="10"/>
      <c r="D9" s="10" t="s">
        <v>78</v>
      </c>
      <c r="E9" s="10" t="s">
        <v>80</v>
      </c>
      <c r="F9" s="10" t="s">
        <v>40</v>
      </c>
      <c r="G9" s="10" t="s">
        <v>80</v>
      </c>
      <c r="H9" s="10" t="s">
        <v>44</v>
      </c>
      <c r="I9" s="34" t="s">
        <v>44</v>
      </c>
      <c r="J9" s="34" t="s">
        <v>44</v>
      </c>
      <c r="K9" s="10" t="s">
        <v>44</v>
      </c>
      <c r="L9" s="10" t="s">
        <v>116</v>
      </c>
      <c r="M9" s="10"/>
      <c r="N9" s="10"/>
      <c r="O9" s="10" t="s">
        <v>216</v>
      </c>
      <c r="P9" s="10">
        <v>0.42749999999999999</v>
      </c>
      <c r="Q9" s="10"/>
      <c r="R9" s="36">
        <v>90.068346141637491</v>
      </c>
      <c r="S9" s="35" t="s">
        <v>277</v>
      </c>
    </row>
    <row r="10" spans="1:19" x14ac:dyDescent="0.3">
      <c r="A10" s="3" t="s">
        <v>31</v>
      </c>
      <c r="B10" s="3"/>
      <c r="C10" s="3"/>
      <c r="D10" s="8" t="s">
        <v>79</v>
      </c>
      <c r="E10" s="3" t="s">
        <v>80</v>
      </c>
      <c r="F10" s="3" t="s">
        <v>38</v>
      </c>
      <c r="G10" s="3" t="s">
        <v>80</v>
      </c>
      <c r="H10" s="3">
        <v>12</v>
      </c>
      <c r="I10" s="4" t="s">
        <v>46</v>
      </c>
      <c r="J10" s="4" t="s">
        <v>47</v>
      </c>
      <c r="K10" s="3">
        <v>1.28</v>
      </c>
      <c r="L10" s="3" t="s">
        <v>117</v>
      </c>
      <c r="M10" s="3"/>
      <c r="N10" s="3"/>
      <c r="O10" s="3" t="s">
        <v>216</v>
      </c>
      <c r="P10" s="3">
        <v>0.42749999999999999</v>
      </c>
      <c r="Q10" s="3"/>
      <c r="R10" s="7">
        <v>39.382151105261244</v>
      </c>
    </row>
    <row r="11" spans="1:19" x14ac:dyDescent="0.3">
      <c r="A11" s="3" t="s">
        <v>31</v>
      </c>
      <c r="B11" s="3"/>
      <c r="C11" s="3"/>
      <c r="D11" s="8">
        <v>123010000</v>
      </c>
      <c r="E11" s="3" t="s">
        <v>28</v>
      </c>
      <c r="F11" s="3" t="s">
        <v>38</v>
      </c>
      <c r="G11" s="3" t="s">
        <v>72</v>
      </c>
      <c r="H11" s="3" t="s">
        <v>44</v>
      </c>
      <c r="I11" s="3" t="s">
        <v>44</v>
      </c>
      <c r="J11" s="3" t="s">
        <v>44</v>
      </c>
      <c r="K11" s="3" t="s">
        <v>44</v>
      </c>
      <c r="L11" s="3" t="s">
        <v>259</v>
      </c>
      <c r="M11" s="3"/>
      <c r="N11" s="3" t="s">
        <v>235</v>
      </c>
      <c r="O11" s="3" t="s">
        <v>216</v>
      </c>
      <c r="P11" s="3">
        <v>0.42749999999999999</v>
      </c>
      <c r="Q11" s="3"/>
      <c r="R11" s="7">
        <v>165.65897915102249</v>
      </c>
    </row>
    <row r="12" spans="1:19" s="33" customFormat="1" x14ac:dyDescent="0.3">
      <c r="A12" s="24" t="s">
        <v>31</v>
      </c>
      <c r="B12" s="24"/>
      <c r="C12" s="24"/>
      <c r="D12" s="24" t="s">
        <v>81</v>
      </c>
      <c r="E12" s="24" t="s">
        <v>28</v>
      </c>
      <c r="F12" s="24" t="s">
        <v>40</v>
      </c>
      <c r="G12" s="24" t="s">
        <v>107</v>
      </c>
      <c r="H12" s="24">
        <v>10</v>
      </c>
      <c r="I12" s="24" t="s">
        <v>45</v>
      </c>
      <c r="J12" s="24" t="s">
        <v>47</v>
      </c>
      <c r="K12" s="24">
        <v>1.28</v>
      </c>
      <c r="L12" s="8" t="s">
        <v>110</v>
      </c>
      <c r="M12" s="8"/>
      <c r="N12" s="8" t="s">
        <v>236</v>
      </c>
      <c r="O12" s="8" t="s">
        <v>216</v>
      </c>
      <c r="P12" s="8">
        <v>0.42749999999999999</v>
      </c>
      <c r="Q12" s="8"/>
      <c r="R12" s="7">
        <v>117.11139459698248</v>
      </c>
    </row>
    <row r="13" spans="1:19" x14ac:dyDescent="0.3">
      <c r="A13" s="3" t="s">
        <v>31</v>
      </c>
      <c r="B13" s="3"/>
      <c r="C13" s="3"/>
      <c r="D13" s="8" t="s">
        <v>52</v>
      </c>
      <c r="E13" s="3" t="s">
        <v>26</v>
      </c>
      <c r="F13" s="3" t="s">
        <v>38</v>
      </c>
      <c r="G13" s="3" t="s">
        <v>26</v>
      </c>
      <c r="H13" s="3" t="s">
        <v>44</v>
      </c>
      <c r="I13" s="3" t="s">
        <v>44</v>
      </c>
      <c r="J13" s="4" t="s">
        <v>44</v>
      </c>
      <c r="K13" s="3" t="s">
        <v>44</v>
      </c>
      <c r="L13" s="3" t="s">
        <v>254</v>
      </c>
      <c r="M13" s="3"/>
      <c r="N13" s="3" t="s">
        <v>237</v>
      </c>
      <c r="O13" s="3" t="s">
        <v>216</v>
      </c>
      <c r="P13" s="3">
        <v>0.42749999999999999</v>
      </c>
      <c r="Q13" s="3"/>
      <c r="R13" s="7">
        <v>41.3095536973387</v>
      </c>
    </row>
    <row r="14" spans="1:19" x14ac:dyDescent="0.3">
      <c r="A14" s="3" t="s">
        <v>31</v>
      </c>
      <c r="B14" s="3"/>
      <c r="C14" s="3"/>
      <c r="D14" s="23">
        <v>160010007</v>
      </c>
      <c r="E14" s="3" t="s">
        <v>26</v>
      </c>
      <c r="F14" s="3" t="s">
        <v>38</v>
      </c>
      <c r="G14" s="3" t="s">
        <v>26</v>
      </c>
      <c r="H14" s="3" t="s">
        <v>44</v>
      </c>
      <c r="I14" s="3" t="s">
        <v>44</v>
      </c>
      <c r="J14" s="3" t="s">
        <v>44</v>
      </c>
      <c r="K14" s="3" t="s">
        <v>44</v>
      </c>
      <c r="L14" s="3" t="s">
        <v>202</v>
      </c>
      <c r="M14" s="3"/>
      <c r="N14" s="3" t="s">
        <v>238</v>
      </c>
      <c r="O14" s="3" t="s">
        <v>216</v>
      </c>
      <c r="P14" s="3">
        <v>0.42749999999999999</v>
      </c>
      <c r="Q14" s="3"/>
      <c r="R14" s="7">
        <v>41.309324999999994</v>
      </c>
    </row>
    <row r="15" spans="1:19" x14ac:dyDescent="0.3">
      <c r="A15" s="3" t="s">
        <v>31</v>
      </c>
      <c r="B15" s="3"/>
      <c r="C15" s="3"/>
      <c r="D15" s="8" t="s">
        <v>54</v>
      </c>
      <c r="E15" s="3" t="s">
        <v>26</v>
      </c>
      <c r="F15" s="3" t="s">
        <v>40</v>
      </c>
      <c r="G15" s="3" t="s">
        <v>26</v>
      </c>
      <c r="H15" s="3">
        <v>12</v>
      </c>
      <c r="I15" s="3" t="s">
        <v>45</v>
      </c>
      <c r="J15" s="3" t="s">
        <v>47</v>
      </c>
      <c r="K15" s="3">
        <v>1.6</v>
      </c>
      <c r="L15" s="3" t="s">
        <v>255</v>
      </c>
      <c r="M15" s="3"/>
      <c r="N15" s="3" t="s">
        <v>239</v>
      </c>
      <c r="O15" s="3" t="s">
        <v>216</v>
      </c>
      <c r="P15" s="3">
        <v>0.42749999999999999</v>
      </c>
      <c r="Q15" s="3"/>
      <c r="R15" s="7">
        <v>94.481695102577731</v>
      </c>
    </row>
    <row r="16" spans="1:19" x14ac:dyDescent="0.3">
      <c r="A16" s="3" t="s">
        <v>31</v>
      </c>
      <c r="B16" s="3"/>
      <c r="C16" s="3"/>
      <c r="D16" s="8" t="s">
        <v>55</v>
      </c>
      <c r="E16" s="3" t="s">
        <v>26</v>
      </c>
      <c r="F16" s="3" t="s">
        <v>40</v>
      </c>
      <c r="G16" s="3" t="s">
        <v>26</v>
      </c>
      <c r="H16" s="3">
        <v>12</v>
      </c>
      <c r="I16" s="3" t="s">
        <v>46</v>
      </c>
      <c r="J16" s="3" t="s">
        <v>47</v>
      </c>
      <c r="K16" s="3">
        <v>1.6</v>
      </c>
      <c r="L16" s="3" t="s">
        <v>108</v>
      </c>
      <c r="M16" s="3"/>
      <c r="N16" s="3" t="s">
        <v>240</v>
      </c>
      <c r="O16" s="3" t="s">
        <v>216</v>
      </c>
      <c r="P16" s="3">
        <v>0.42749999999999999</v>
      </c>
      <c r="Q16" s="3"/>
      <c r="R16" s="7">
        <v>54.817767294848409</v>
      </c>
    </row>
    <row r="17" spans="1:19" x14ac:dyDescent="0.3">
      <c r="A17" s="3" t="s">
        <v>31</v>
      </c>
      <c r="B17" s="3"/>
      <c r="C17" s="3"/>
      <c r="D17" s="8" t="s">
        <v>56</v>
      </c>
      <c r="E17" s="3" t="s">
        <v>26</v>
      </c>
      <c r="F17" s="3" t="s">
        <v>40</v>
      </c>
      <c r="G17" s="3" t="s">
        <v>26</v>
      </c>
      <c r="H17" s="3">
        <v>12</v>
      </c>
      <c r="I17" s="3" t="s">
        <v>46</v>
      </c>
      <c r="J17" s="3" t="s">
        <v>63</v>
      </c>
      <c r="K17" s="3">
        <v>1.6</v>
      </c>
      <c r="L17" s="3" t="s">
        <v>256</v>
      </c>
      <c r="M17" s="3"/>
      <c r="N17" s="3" t="s">
        <v>241</v>
      </c>
      <c r="O17" s="3" t="s">
        <v>216</v>
      </c>
      <c r="P17" s="3">
        <v>0.42749999999999999</v>
      </c>
      <c r="Q17" s="3"/>
      <c r="R17" s="7">
        <v>47.024419817793579</v>
      </c>
    </row>
    <row r="18" spans="1:19" x14ac:dyDescent="0.3">
      <c r="A18" s="3" t="s">
        <v>31</v>
      </c>
      <c r="B18" s="3"/>
      <c r="C18" s="3"/>
      <c r="D18" s="8" t="s">
        <v>83</v>
      </c>
      <c r="E18" s="3" t="s">
        <v>25</v>
      </c>
      <c r="F18" s="3" t="s">
        <v>38</v>
      </c>
      <c r="G18" s="3" t="s">
        <v>71</v>
      </c>
      <c r="H18" s="3" t="s">
        <v>44</v>
      </c>
      <c r="I18" s="3" t="s">
        <v>44</v>
      </c>
      <c r="J18" s="3" t="s">
        <v>44</v>
      </c>
      <c r="K18" s="3" t="s">
        <v>44</v>
      </c>
      <c r="L18" s="3" t="s">
        <v>109</v>
      </c>
      <c r="M18" s="3"/>
      <c r="N18" s="3" t="s">
        <v>242</v>
      </c>
      <c r="O18" s="3" t="s">
        <v>216</v>
      </c>
      <c r="P18" s="3">
        <v>0.42749999999999999</v>
      </c>
      <c r="Q18" s="3"/>
      <c r="R18" s="7">
        <v>49.064810425312494</v>
      </c>
    </row>
    <row r="19" spans="1:19" x14ac:dyDescent="0.3">
      <c r="A19" s="3" t="s">
        <v>31</v>
      </c>
      <c r="B19" s="3"/>
      <c r="C19" s="3"/>
      <c r="D19" s="6" t="s">
        <v>130</v>
      </c>
      <c r="E19" s="3" t="s">
        <v>119</v>
      </c>
      <c r="F19" s="3"/>
      <c r="G19" s="3"/>
      <c r="H19" s="3"/>
      <c r="I19" s="3"/>
      <c r="J19" s="3"/>
      <c r="K19" s="3"/>
      <c r="L19" s="3" t="s">
        <v>226</v>
      </c>
      <c r="M19" s="3"/>
      <c r="N19" s="3" t="s">
        <v>243</v>
      </c>
      <c r="O19" s="3" t="s">
        <v>216</v>
      </c>
      <c r="P19" s="3">
        <v>0.42749999999999999</v>
      </c>
      <c r="Q19" s="8"/>
      <c r="R19" s="32">
        <v>52.942869297499996</v>
      </c>
    </row>
    <row r="20" spans="1:19" x14ac:dyDescent="0.3">
      <c r="A20" s="3" t="s">
        <v>31</v>
      </c>
      <c r="B20" s="3"/>
      <c r="C20" s="3"/>
      <c r="D20" s="6" t="s">
        <v>131</v>
      </c>
      <c r="E20" s="3" t="s">
        <v>119</v>
      </c>
      <c r="F20" s="3"/>
      <c r="G20" s="3"/>
      <c r="H20" s="3"/>
      <c r="I20" s="3"/>
      <c r="J20" s="3"/>
      <c r="K20" s="3"/>
      <c r="L20" s="3" t="s">
        <v>201</v>
      </c>
      <c r="M20" s="3"/>
      <c r="N20" s="3" t="s">
        <v>244</v>
      </c>
      <c r="O20" s="3" t="s">
        <v>216</v>
      </c>
      <c r="P20" s="3">
        <v>0.42749999999999999</v>
      </c>
      <c r="Q20" s="8"/>
      <c r="R20" s="32">
        <v>85.042520952999979</v>
      </c>
    </row>
    <row r="21" spans="1:19" x14ac:dyDescent="0.3">
      <c r="A21" s="3" t="s">
        <v>31</v>
      </c>
      <c r="B21" s="3"/>
      <c r="C21" s="3"/>
      <c r="D21" s="6" t="s">
        <v>132</v>
      </c>
      <c r="E21" s="3" t="s">
        <v>119</v>
      </c>
      <c r="F21" s="3"/>
      <c r="G21" s="3"/>
      <c r="H21" s="3"/>
      <c r="I21" s="3"/>
      <c r="J21" s="3"/>
      <c r="K21" s="3"/>
      <c r="L21" s="3" t="s">
        <v>227</v>
      </c>
      <c r="M21" s="3"/>
      <c r="N21" s="3" t="s">
        <v>245</v>
      </c>
      <c r="O21" s="3" t="s">
        <v>216</v>
      </c>
      <c r="P21" s="3">
        <v>0.42749999999999999</v>
      </c>
      <c r="Q21" s="8"/>
      <c r="R21" s="32">
        <v>157.47435999099997</v>
      </c>
    </row>
    <row r="22" spans="1:19" x14ac:dyDescent="0.3">
      <c r="A22" s="3" t="s">
        <v>31</v>
      </c>
      <c r="B22" s="3"/>
      <c r="C22" s="3"/>
      <c r="D22" s="6" t="s">
        <v>133</v>
      </c>
      <c r="E22" s="3" t="s">
        <v>119</v>
      </c>
      <c r="F22" s="3"/>
      <c r="G22" s="3"/>
      <c r="H22" s="3"/>
      <c r="I22" s="3"/>
      <c r="J22" s="3"/>
      <c r="K22" s="3"/>
      <c r="L22" s="3" t="s">
        <v>125</v>
      </c>
      <c r="M22" s="3"/>
      <c r="N22" s="3" t="s">
        <v>246</v>
      </c>
      <c r="O22" s="3" t="s">
        <v>216</v>
      </c>
      <c r="P22" s="3">
        <v>0.42749999999999999</v>
      </c>
      <c r="Q22" s="8"/>
      <c r="R22" s="32">
        <v>216.42350989999997</v>
      </c>
    </row>
    <row r="23" spans="1:19" x14ac:dyDescent="0.3">
      <c r="A23" s="3" t="s">
        <v>31</v>
      </c>
      <c r="B23" s="3"/>
      <c r="C23" s="3"/>
      <c r="D23" s="6" t="s">
        <v>134</v>
      </c>
      <c r="E23" s="3" t="s">
        <v>119</v>
      </c>
      <c r="F23" s="3"/>
      <c r="G23" s="3"/>
      <c r="H23" s="3"/>
      <c r="I23" s="3"/>
      <c r="J23" s="3"/>
      <c r="K23" s="3"/>
      <c r="L23" s="3" t="s">
        <v>228</v>
      </c>
      <c r="M23" s="3"/>
      <c r="N23" s="9" t="s">
        <v>247</v>
      </c>
      <c r="O23" s="3" t="s">
        <v>216</v>
      </c>
      <c r="P23" s="3">
        <v>0.42749999999999999</v>
      </c>
      <c r="Q23" s="8"/>
      <c r="R23" s="32">
        <v>143.22306508899996</v>
      </c>
    </row>
    <row r="24" spans="1:19" x14ac:dyDescent="0.3">
      <c r="A24" s="3" t="s">
        <v>31</v>
      </c>
      <c r="B24" s="3"/>
      <c r="C24" s="3"/>
      <c r="D24" s="6" t="s">
        <v>135</v>
      </c>
      <c r="E24" s="3" t="s">
        <v>119</v>
      </c>
      <c r="F24" s="3"/>
      <c r="G24" s="3"/>
      <c r="H24" s="3"/>
      <c r="I24" s="3"/>
      <c r="J24" s="3"/>
      <c r="K24" s="3"/>
      <c r="L24" s="3" t="s">
        <v>257</v>
      </c>
      <c r="M24" s="3"/>
      <c r="N24" s="3" t="s">
        <v>248</v>
      </c>
      <c r="O24" s="3" t="s">
        <v>216</v>
      </c>
      <c r="P24" s="3">
        <v>0.42749999999999999</v>
      </c>
      <c r="Q24" s="8"/>
      <c r="R24" s="32">
        <v>127.29442705849998</v>
      </c>
    </row>
    <row r="25" spans="1:19" x14ac:dyDescent="0.3">
      <c r="A25" s="3" t="s">
        <v>31</v>
      </c>
      <c r="B25" s="3"/>
      <c r="C25" s="3"/>
      <c r="D25" s="6" t="s">
        <v>136</v>
      </c>
      <c r="E25" s="3" t="s">
        <v>119</v>
      </c>
      <c r="F25" s="3"/>
      <c r="G25" s="3"/>
      <c r="H25" s="3"/>
      <c r="I25" s="3"/>
      <c r="J25" s="3"/>
      <c r="K25" s="3"/>
      <c r="L25" s="3" t="s">
        <v>126</v>
      </c>
      <c r="M25" s="3"/>
      <c r="N25" s="3" t="s">
        <v>249</v>
      </c>
      <c r="O25" s="3" t="s">
        <v>216</v>
      </c>
      <c r="P25" s="3">
        <v>0.42749999999999999</v>
      </c>
      <c r="Q25" s="8"/>
      <c r="R25" s="32">
        <v>112.84723806849998</v>
      </c>
    </row>
    <row r="26" spans="1:19" x14ac:dyDescent="0.3">
      <c r="A26" s="3" t="s">
        <v>31</v>
      </c>
      <c r="B26" s="3"/>
      <c r="C26" s="3"/>
      <c r="D26" s="6" t="s">
        <v>137</v>
      </c>
      <c r="E26" s="3" t="s">
        <v>119</v>
      </c>
      <c r="F26" s="3"/>
      <c r="G26" s="3"/>
      <c r="H26" s="3"/>
      <c r="I26" s="3"/>
      <c r="J26" s="3"/>
      <c r="K26" s="3"/>
      <c r="L26" s="3" t="s">
        <v>127</v>
      </c>
      <c r="M26" s="3"/>
      <c r="N26" s="3" t="s">
        <v>250</v>
      </c>
      <c r="O26" s="3" t="s">
        <v>216</v>
      </c>
      <c r="P26" s="3">
        <v>0.42749999999999999</v>
      </c>
      <c r="Q26" s="8"/>
      <c r="R26" s="32">
        <v>96.55129862299998</v>
      </c>
    </row>
    <row r="27" spans="1:19" x14ac:dyDescent="0.3">
      <c r="A27" s="3" t="s">
        <v>31</v>
      </c>
      <c r="B27" s="3"/>
      <c r="C27" s="3"/>
      <c r="D27" s="6" t="s">
        <v>138</v>
      </c>
      <c r="E27" s="3" t="s">
        <v>119</v>
      </c>
      <c r="F27" s="3"/>
      <c r="G27" s="3"/>
      <c r="H27" s="3"/>
      <c r="I27" s="3"/>
      <c r="J27" s="3"/>
      <c r="K27" s="3"/>
      <c r="L27" s="3" t="s">
        <v>128</v>
      </c>
      <c r="M27" s="3"/>
      <c r="N27" s="3" t="s">
        <v>251</v>
      </c>
      <c r="O27" s="3" t="s">
        <v>216</v>
      </c>
      <c r="P27" s="3">
        <v>0.42749999999999999</v>
      </c>
      <c r="Q27" s="8"/>
      <c r="R27" s="32">
        <v>179.00866749999997</v>
      </c>
    </row>
    <row r="28" spans="1:19" x14ac:dyDescent="0.3">
      <c r="A28" s="3" t="s">
        <v>31</v>
      </c>
      <c r="B28" s="3"/>
      <c r="C28" s="3"/>
      <c r="D28" s="6" t="s">
        <v>139</v>
      </c>
      <c r="E28" s="3" t="s">
        <v>119</v>
      </c>
      <c r="F28" s="3"/>
      <c r="G28" s="3"/>
      <c r="H28" s="3"/>
      <c r="I28" s="3"/>
      <c r="J28" s="3"/>
      <c r="K28" s="3"/>
      <c r="L28" s="3" t="s">
        <v>129</v>
      </c>
      <c r="M28" s="3"/>
      <c r="N28" s="3" t="s">
        <v>252</v>
      </c>
      <c r="O28" s="3" t="s">
        <v>216</v>
      </c>
      <c r="P28" s="3">
        <v>0.42749999999999999</v>
      </c>
      <c r="Q28" s="8"/>
      <c r="R28" s="32">
        <v>216.42350989999997</v>
      </c>
    </row>
    <row r="29" spans="1:19" x14ac:dyDescent="0.3">
      <c r="A29" s="10" t="s">
        <v>31</v>
      </c>
      <c r="B29" s="10"/>
      <c r="C29" s="10"/>
      <c r="D29" s="10">
        <v>155010000</v>
      </c>
      <c r="E29" s="10" t="s">
        <v>28</v>
      </c>
      <c r="F29" s="10" t="s">
        <v>38</v>
      </c>
      <c r="G29" s="10" t="s">
        <v>72</v>
      </c>
      <c r="H29" s="10" t="s">
        <v>44</v>
      </c>
      <c r="I29" s="10" t="s">
        <v>44</v>
      </c>
      <c r="J29" s="10" t="s">
        <v>44</v>
      </c>
      <c r="K29" s="10">
        <v>1.28</v>
      </c>
      <c r="L29" s="10" t="s">
        <v>260</v>
      </c>
      <c r="M29" s="10"/>
      <c r="N29" s="10"/>
      <c r="O29" s="10"/>
      <c r="P29" s="10"/>
      <c r="Q29" s="10"/>
      <c r="R29" s="10"/>
      <c r="S29" s="35" t="s">
        <v>267</v>
      </c>
    </row>
    <row r="30" spans="1:19" x14ac:dyDescent="0.3">
      <c r="Q30" s="33"/>
    </row>
  </sheetData>
  <autoFilter ref="A1:S29" xr:uid="{85C581B3-4A49-4D7E-AF67-B0CA84DD1A3A}"/>
  <hyperlinks>
    <hyperlink ref="N23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5173-B602-479E-9B9F-AF7329AFC369}">
  <dimension ref="A1:R21"/>
  <sheetViews>
    <sheetView topLeftCell="D1" zoomScaleNormal="100" workbookViewId="0">
      <selection activeCell="A21" sqref="A21:R21"/>
    </sheetView>
  </sheetViews>
  <sheetFormatPr baseColWidth="10" defaultRowHeight="14.4" x14ac:dyDescent="0.3"/>
  <cols>
    <col min="1" max="1" width="16.77734375" bestFit="1" customWidth="1"/>
    <col min="2" max="2" width="41.21875" customWidth="1"/>
    <col min="3" max="3" width="20.44140625" bestFit="1" customWidth="1"/>
    <col min="4" max="4" width="29.21875" bestFit="1" customWidth="1"/>
    <col min="5" max="5" width="10.21875" customWidth="1"/>
    <col min="7" max="7" width="15.77734375" bestFit="1" customWidth="1"/>
  </cols>
  <sheetData>
    <row r="1" spans="1:7" x14ac:dyDescent="0.3">
      <c r="A1" t="s">
        <v>186</v>
      </c>
      <c r="B1" t="s">
        <v>191</v>
      </c>
      <c r="C1" t="s">
        <v>187</v>
      </c>
      <c r="D1" t="s">
        <v>188</v>
      </c>
      <c r="E1" t="s">
        <v>185</v>
      </c>
      <c r="F1" t="s">
        <v>200</v>
      </c>
      <c r="G1" t="s">
        <v>20</v>
      </c>
    </row>
    <row r="2" spans="1:7" x14ac:dyDescent="0.3">
      <c r="A2" t="s">
        <v>31</v>
      </c>
      <c r="B2" t="s">
        <v>88</v>
      </c>
      <c r="C2">
        <v>130</v>
      </c>
      <c r="D2" t="s">
        <v>189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3">
      <c r="A3" t="s">
        <v>31</v>
      </c>
      <c r="B3" t="s">
        <v>88</v>
      </c>
      <c r="C3">
        <v>160</v>
      </c>
      <c r="D3" t="s">
        <v>190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3">
      <c r="A4" t="s">
        <v>31</v>
      </c>
      <c r="B4" t="s">
        <v>102</v>
      </c>
      <c r="C4">
        <v>135</v>
      </c>
      <c r="D4" t="s">
        <v>192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3">
      <c r="A5" t="s">
        <v>31</v>
      </c>
      <c r="B5" t="s">
        <v>102</v>
      </c>
      <c r="C5">
        <v>160</v>
      </c>
      <c r="D5" t="s">
        <v>190</v>
      </c>
      <c r="F5">
        <v>0.42749999999999999</v>
      </c>
      <c r="G5" s="5">
        <f>Tabla1[[#This Row],[Price list]]*Tabla1[[#This Row],[Multiplier]]</f>
        <v>0</v>
      </c>
    </row>
    <row r="6" spans="1:7" x14ac:dyDescent="0.3">
      <c r="A6" t="s">
        <v>31</v>
      </c>
      <c r="B6" t="s">
        <v>103</v>
      </c>
      <c r="C6">
        <v>137</v>
      </c>
      <c r="D6" t="s">
        <v>193</v>
      </c>
      <c r="F6">
        <v>0.42749999999999999</v>
      </c>
      <c r="G6" s="5">
        <f>Tabla1[[#This Row],[Price list]]*Tabla1[[#This Row],[Multiplier]]</f>
        <v>0</v>
      </c>
    </row>
    <row r="7" spans="1:7" x14ac:dyDescent="0.3">
      <c r="A7" t="s">
        <v>31</v>
      </c>
      <c r="B7" t="s">
        <v>103</v>
      </c>
      <c r="C7">
        <v>160</v>
      </c>
      <c r="D7" t="s">
        <v>190</v>
      </c>
      <c r="F7">
        <v>0.42749999999999999</v>
      </c>
      <c r="G7" s="5">
        <f>Tabla1[[#This Row],[Price list]]*Tabla1[[#This Row],[Multiplier]]</f>
        <v>0</v>
      </c>
    </row>
    <row r="8" spans="1:7" x14ac:dyDescent="0.3">
      <c r="A8" t="s">
        <v>31</v>
      </c>
      <c r="B8" t="s">
        <v>104</v>
      </c>
      <c r="C8">
        <v>3151</v>
      </c>
      <c r="D8" t="s">
        <v>194</v>
      </c>
      <c r="F8">
        <v>0.42749999999999999</v>
      </c>
      <c r="G8" s="5">
        <f>Tabla1[[#This Row],[Price list]]*Tabla1[[#This Row],[Multiplier]]</f>
        <v>0</v>
      </c>
    </row>
    <row r="9" spans="1:7" x14ac:dyDescent="0.3">
      <c r="A9" t="s">
        <v>31</v>
      </c>
      <c r="B9" t="s">
        <v>104</v>
      </c>
      <c r="C9">
        <v>3486</v>
      </c>
      <c r="D9" t="s">
        <v>195</v>
      </c>
      <c r="F9">
        <v>0.42749999999999999</v>
      </c>
      <c r="G9" s="5">
        <f>Tabla1[[#This Row],[Price list]]*Tabla1[[#This Row],[Multiplier]]</f>
        <v>0</v>
      </c>
    </row>
    <row r="10" spans="1:7" x14ac:dyDescent="0.3">
      <c r="A10" t="s">
        <v>31</v>
      </c>
      <c r="B10" t="s">
        <v>105</v>
      </c>
      <c r="C10">
        <v>384</v>
      </c>
      <c r="D10" t="s">
        <v>196</v>
      </c>
      <c r="F10">
        <v>0.42749999999999999</v>
      </c>
      <c r="G10" s="5">
        <f>Tabla1[[#This Row],[Price list]]*Tabla1[[#This Row],[Multiplier]]</f>
        <v>0</v>
      </c>
    </row>
    <row r="11" spans="1:7" x14ac:dyDescent="0.3">
      <c r="A11" t="s">
        <v>31</v>
      </c>
      <c r="C11">
        <v>386</v>
      </c>
      <c r="D11" t="s">
        <v>197</v>
      </c>
      <c r="F11">
        <v>0.42749999999999999</v>
      </c>
      <c r="G11" s="5">
        <f>Tabla1[[#This Row],[Price list]]*Tabla1[[#This Row],[Multiplier]]</f>
        <v>0</v>
      </c>
    </row>
    <row r="12" spans="1:7" x14ac:dyDescent="0.3">
      <c r="A12" t="s">
        <v>31</v>
      </c>
      <c r="B12" t="s">
        <v>106</v>
      </c>
      <c r="C12">
        <v>148</v>
      </c>
      <c r="D12" t="s">
        <v>198</v>
      </c>
      <c r="F12">
        <v>0.42749999999999999</v>
      </c>
      <c r="G12" s="5">
        <f>Tabla1[[#This Row],[Price list]]*Tabla1[[#This Row],[Multiplier]]</f>
        <v>0</v>
      </c>
    </row>
    <row r="13" spans="1:7" x14ac:dyDescent="0.3">
      <c r="A13" t="s">
        <v>31</v>
      </c>
      <c r="C13">
        <v>123</v>
      </c>
      <c r="D13" t="s">
        <v>199</v>
      </c>
      <c r="F13">
        <v>0.42749999999999999</v>
      </c>
      <c r="G13" s="5">
        <f>Tabla1[[#This Row],[Price list]]*Tabla1[[#This Row],[Multiplier]]</f>
        <v>0</v>
      </c>
    </row>
    <row r="17" spans="1:18" x14ac:dyDescent="0.3">
      <c r="A17" s="25" t="s">
        <v>4</v>
      </c>
      <c r="B17" s="25" t="s">
        <v>82</v>
      </c>
      <c r="C17" s="25" t="s">
        <v>276</v>
      </c>
      <c r="D17" s="45">
        <f>COUNTIF($B$17:$B$17,B17)</f>
        <v>1</v>
      </c>
      <c r="E17" s="46" t="s">
        <v>173</v>
      </c>
      <c r="F17" s="25" t="s">
        <v>28</v>
      </c>
      <c r="G17" s="25" t="s">
        <v>40</v>
      </c>
      <c r="H17" s="25" t="s">
        <v>174</v>
      </c>
      <c r="I17" s="25">
        <v>12</v>
      </c>
      <c r="J17" s="25" t="s">
        <v>45</v>
      </c>
      <c r="K17" s="25" t="s">
        <v>47</v>
      </c>
      <c r="L17" s="25" t="s">
        <v>206</v>
      </c>
      <c r="M17" s="25" t="s">
        <v>182</v>
      </c>
      <c r="N17" s="25"/>
      <c r="O17" s="31" t="s">
        <v>224</v>
      </c>
      <c r="P17" s="25" t="s">
        <v>216</v>
      </c>
      <c r="Q17" s="28">
        <v>0.41</v>
      </c>
      <c r="R17" s="25">
        <v>546</v>
      </c>
    </row>
    <row r="18" spans="1:18" x14ac:dyDescent="0.3">
      <c r="A18" s="11" t="s">
        <v>6</v>
      </c>
      <c r="B18" s="11" t="s">
        <v>82</v>
      </c>
      <c r="C18" s="25" t="s">
        <v>276</v>
      </c>
      <c r="D18" s="45">
        <f>COUNTIF($B$18:$B$18,B18)</f>
        <v>1</v>
      </c>
      <c r="E18" s="46">
        <v>2878100</v>
      </c>
      <c r="F18" s="11" t="s">
        <v>28</v>
      </c>
      <c r="G18" s="11" t="s">
        <v>40</v>
      </c>
      <c r="H18" s="11" t="s">
        <v>58</v>
      </c>
      <c r="I18" s="11">
        <v>12</v>
      </c>
      <c r="J18" s="11" t="s">
        <v>45</v>
      </c>
      <c r="K18" s="11" t="s">
        <v>47</v>
      </c>
      <c r="L18" s="11">
        <v>1.1000000000000001</v>
      </c>
      <c r="M18" s="11" t="s">
        <v>100</v>
      </c>
      <c r="N18" s="11" t="s">
        <v>64</v>
      </c>
      <c r="O18" s="11"/>
      <c r="P18" s="11" t="s">
        <v>216</v>
      </c>
      <c r="Q18" s="20">
        <v>0.34</v>
      </c>
      <c r="R18" s="11"/>
    </row>
    <row r="21" spans="1:18" s="35" customFormat="1" x14ac:dyDescent="0.3">
      <c r="A21" s="10" t="s">
        <v>6</v>
      </c>
      <c r="B21" s="10" t="s">
        <v>52</v>
      </c>
      <c r="C21" s="10" t="str">
        <f>VLOOKUP(B21,Mansfield!$D$1:$L$18,9,0)</f>
        <v>ALTO TANK 3173 CTL 1.28</v>
      </c>
      <c r="D21" s="10">
        <f>COUNTIF($B$21:$B$21,B21)</f>
        <v>1</v>
      </c>
      <c r="E21" s="47" t="s">
        <v>33</v>
      </c>
      <c r="F21" s="10" t="s">
        <v>26</v>
      </c>
      <c r="G21" s="10" t="s">
        <v>38</v>
      </c>
      <c r="H21" s="10" t="s">
        <v>43</v>
      </c>
      <c r="I21" s="48"/>
      <c r="J21" s="10"/>
      <c r="K21" s="10"/>
      <c r="L21" s="49">
        <v>1.28</v>
      </c>
      <c r="M21" s="10" t="s">
        <v>115</v>
      </c>
      <c r="N21" s="10" t="s">
        <v>68</v>
      </c>
      <c r="O21" s="10"/>
      <c r="P21" s="10" t="s">
        <v>216</v>
      </c>
      <c r="Q21" s="50">
        <v>0.34</v>
      </c>
      <c r="R21" s="10"/>
    </row>
  </sheetData>
  <hyperlinks>
    <hyperlink ref="O17" r:id="rId1" xr:uid="{B565251D-A3C2-4118-A6AD-CCBDBF11704D}"/>
    <hyperlink ref="N21" r:id="rId2" xr:uid="{733DEA3E-9B23-4503-A490-0AB978FEFE69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Camilo Pardo Macea</cp:lastModifiedBy>
  <dcterms:created xsi:type="dcterms:W3CDTF">2022-09-09T14:21:00Z</dcterms:created>
  <dcterms:modified xsi:type="dcterms:W3CDTF">2022-11-22T22:22:03Z</dcterms:modified>
</cp:coreProperties>
</file>