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240893\Downloads\"/>
    </mc:Choice>
  </mc:AlternateContent>
  <xr:revisionPtr revIDLastSave="0" documentId="13_ncr:1_{35D495AA-D873-431C-A73E-79D39EAF5EDD}" xr6:coauthVersionLast="47" xr6:coauthVersionMax="47" xr10:uidLastSave="{00000000-0000-0000-0000-000000000000}"/>
  <bookViews>
    <workbookView xWindow="-120" yWindow="-120" windowWidth="38640" windowHeight="21120" activeTab="1" xr2:uid="{EB7FE28A-4742-4964-89A7-68253268C196}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Q3" i="2" l="1" a="1"/>
  <c r="Q19" i="2" a="1"/>
  <c r="Q12" i="2" a="1"/>
  <c r="Q28" i="2" a="1"/>
  <c r="Q13" i="2" a="1"/>
  <c r="Q29" i="2" a="1"/>
  <c r="Q6" i="2" a="1"/>
  <c r="Q7" i="2" a="1"/>
  <c r="Q15" i="2" a="1"/>
  <c r="Q23" i="2" a="1"/>
  <c r="Q31" i="2" a="1"/>
  <c r="Q8" i="2" a="1"/>
  <c r="Q16" i="2" a="1"/>
  <c r="Q24" i="2" a="1"/>
  <c r="Q32" i="2" a="1"/>
  <c r="Q30" i="2" a="1"/>
  <c r="Q9" i="2" a="1"/>
  <c r="Q17" i="2" a="1"/>
  <c r="Q25" i="2" a="1"/>
  <c r="Q33" i="2" a="1"/>
  <c r="Q10" i="2" a="1"/>
  <c r="Q18" i="2" a="1"/>
  <c r="Q26" i="2" a="1"/>
  <c r="Q34" i="2" a="1"/>
  <c r="Q21" i="2" a="1"/>
  <c r="Q22" i="2" a="1"/>
  <c r="Q11" i="2" a="1"/>
  <c r="Q27" i="2" a="1"/>
  <c r="Q4" i="2" a="1"/>
  <c r="Q20" i="2" a="1"/>
  <c r="Q5" i="2" a="1"/>
  <c r="Q14" i="2" a="1"/>
  <c r="Q2" i="2" a="1"/>
  <c r="P3" i="2" a="1"/>
  <c r="P19" i="2" a="1"/>
  <c r="P20" i="2" a="1"/>
  <c r="P14" i="2" a="1"/>
  <c r="P30" i="2" a="1"/>
  <c r="P7" i="2" a="1"/>
  <c r="P15" i="2" a="1"/>
  <c r="P23" i="2" a="1"/>
  <c r="P31" i="2" a="1"/>
  <c r="P8" i="2" a="1"/>
  <c r="P16" i="2" a="1"/>
  <c r="P24" i="2" a="1"/>
  <c r="P32" i="2" a="1"/>
  <c r="P9" i="2" a="1"/>
  <c r="P17" i="2" a="1"/>
  <c r="P25" i="2" a="1"/>
  <c r="P33" i="2" a="1"/>
  <c r="P10" i="2" a="1"/>
  <c r="P18" i="2" a="1"/>
  <c r="P26" i="2" a="1"/>
  <c r="P34" i="2" a="1"/>
  <c r="P12" i="2" a="1"/>
  <c r="P13" i="2" a="1"/>
  <c r="P21" i="2" a="1"/>
  <c r="P11" i="2" a="1"/>
  <c r="P27" i="2" a="1"/>
  <c r="P4" i="2" a="1"/>
  <c r="P28" i="2" a="1"/>
  <c r="P5" i="2" a="1"/>
  <c r="P29" i="2" a="1"/>
  <c r="P6" i="2" a="1"/>
  <c r="P22" i="2" a="1"/>
  <c r="P2" i="2" a="1"/>
  <c r="R35" i="1" a="1"/>
  <c r="Q14" i="2" l="1"/>
  <c r="Q5" i="2"/>
  <c r="Q20" i="2"/>
  <c r="Q4" i="2"/>
  <c r="Q27" i="2"/>
  <c r="Q11" i="2"/>
  <c r="Q22" i="2"/>
  <c r="Q21" i="2"/>
  <c r="Q34" i="2"/>
  <c r="Q26" i="2"/>
  <c r="Q18" i="2"/>
  <c r="Q10" i="2"/>
  <c r="Q33" i="2"/>
  <c r="Q25" i="2"/>
  <c r="Q17" i="2"/>
  <c r="Q9" i="2"/>
  <c r="Q30" i="2"/>
  <c r="Q32" i="2"/>
  <c r="Q24" i="2"/>
  <c r="Q16" i="2"/>
  <c r="Q8" i="2"/>
  <c r="Q31" i="2"/>
  <c r="Q23" i="2"/>
  <c r="Q15" i="2"/>
  <c r="Q7" i="2"/>
  <c r="Q6" i="2"/>
  <c r="Q29" i="2"/>
  <c r="Q13" i="2"/>
  <c r="Q28" i="2"/>
  <c r="Q12" i="2"/>
  <c r="Q19" i="2"/>
  <c r="Q3" i="2"/>
  <c r="Q2" i="2"/>
  <c r="P22" i="2"/>
  <c r="P6" i="2"/>
  <c r="P29" i="2"/>
  <c r="P5" i="2"/>
  <c r="P28" i="2"/>
  <c r="P4" i="2"/>
  <c r="P27" i="2"/>
  <c r="P11" i="2"/>
  <c r="P21" i="2"/>
  <c r="P13" i="2"/>
  <c r="P12" i="2"/>
  <c r="P34" i="2"/>
  <c r="P26" i="2"/>
  <c r="P18" i="2"/>
  <c r="P10" i="2"/>
  <c r="P33" i="2"/>
  <c r="P25" i="2"/>
  <c r="P17" i="2"/>
  <c r="P9" i="2"/>
  <c r="P32" i="2"/>
  <c r="P24" i="2"/>
  <c r="P16" i="2"/>
  <c r="P8" i="2"/>
  <c r="P31" i="2"/>
  <c r="P23" i="2"/>
  <c r="P15" i="2"/>
  <c r="P7" i="2"/>
  <c r="P30" i="2"/>
  <c r="P14" i="2"/>
  <c r="P20" i="2"/>
  <c r="P19" i="2"/>
  <c r="P3" i="2"/>
  <c r="P2" i="2"/>
  <c r="R35" i="1"/>
  <c r="R34" i="1" a="1"/>
  <c r="R34" i="1"/>
  <c r="R33" i="1" a="1"/>
  <c r="R33" i="1"/>
  <c r="R32" i="1" a="1"/>
  <c r="R32" i="1"/>
  <c r="R31" i="1" a="1"/>
  <c r="R31" i="1"/>
  <c r="R30" i="1" a="1"/>
  <c r="R30" i="1"/>
  <c r="R29" i="1" a="1"/>
  <c r="R29" i="1"/>
  <c r="R28" i="1" a="1"/>
  <c r="R28" i="1"/>
  <c r="R27" i="1" a="1"/>
  <c r="R27" i="1"/>
  <c r="R26" i="1" a="1"/>
  <c r="R26" i="1"/>
  <c r="R25" i="1" a="1"/>
  <c r="R25" i="1"/>
  <c r="R24" i="1" a="1"/>
  <c r="R24" i="1"/>
  <c r="R23" i="1" a="1"/>
  <c r="R23" i="1"/>
  <c r="R22" i="1" a="1"/>
  <c r="R22" i="1"/>
  <c r="R21" i="1" a="1"/>
  <c r="R21" i="1"/>
  <c r="R20" i="1" a="1"/>
  <c r="R20" i="1"/>
  <c r="R19" i="1" a="1"/>
  <c r="R19" i="1"/>
  <c r="R18" i="1" a="1"/>
  <c r="R18" i="1"/>
  <c r="R17" i="1" a="1"/>
  <c r="R17" i="1"/>
  <c r="R16" i="1" a="1"/>
  <c r="R16" i="1"/>
  <c r="R15" i="1" a="1"/>
  <c r="R15" i="1"/>
  <c r="R14" i="1" a="1"/>
  <c r="R14" i="1"/>
  <c r="R13" i="1" a="1"/>
  <c r="R13" i="1"/>
  <c r="R12" i="1" a="1"/>
  <c r="R12" i="1"/>
  <c r="R11" i="1" a="1"/>
  <c r="R11" i="1"/>
  <c r="R10" i="1" a="1"/>
  <c r="R10" i="1"/>
  <c r="R9" i="1" a="1"/>
  <c r="R9" i="1"/>
  <c r="R8" i="1" a="1"/>
  <c r="R8" i="1"/>
  <c r="R7" i="1" a="1"/>
  <c r="R7" i="1"/>
  <c r="R6" i="1" a="1"/>
  <c r="R6" i="1"/>
  <c r="R5" i="1" a="1"/>
  <c r="R5" i="1"/>
  <c r="L19" i="1"/>
  <c r="L18" i="1"/>
  <c r="L17" i="1"/>
  <c r="L16" i="1"/>
  <c r="L15" i="1"/>
  <c r="L14" i="1"/>
  <c r="L13" i="1"/>
  <c r="L12" i="1"/>
  <c r="L11" i="1"/>
  <c r="L10" i="1"/>
  <c r="I19" i="1"/>
  <c r="M19" i="1" s="1"/>
  <c r="I18" i="1"/>
  <c r="M18" i="1" s="1"/>
  <c r="N18" i="1" s="1"/>
  <c r="I17" i="1"/>
  <c r="M17" i="1" s="1"/>
  <c r="N17" i="1" s="1"/>
  <c r="I16" i="1"/>
  <c r="M16" i="1" s="1"/>
  <c r="I15" i="1"/>
  <c r="M15" i="1" s="1"/>
  <c r="N15" i="1" s="1"/>
  <c r="I14" i="1"/>
  <c r="M14" i="1" s="1"/>
  <c r="N14" i="1" s="1"/>
  <c r="I13" i="1"/>
  <c r="M13" i="1" s="1"/>
  <c r="I12" i="1"/>
  <c r="M12" i="1" s="1"/>
  <c r="I11" i="1"/>
  <c r="M11" i="1" s="1"/>
  <c r="I10" i="1"/>
  <c r="M10" i="1" s="1"/>
  <c r="F11" i="1"/>
  <c r="F12" i="1"/>
  <c r="F13" i="1"/>
  <c r="F14" i="1"/>
  <c r="F15" i="1"/>
  <c r="F16" i="1"/>
  <c r="F18" i="1"/>
  <c r="F19" i="1"/>
  <c r="F10" i="1"/>
  <c r="F47" i="1"/>
  <c r="G47" i="1"/>
  <c r="H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G53" i="1" s="1"/>
  <c r="H53" i="1" s="1"/>
  <c r="F54" i="1"/>
  <c r="G54" i="1" s="1"/>
  <c r="H54" i="1" s="1"/>
  <c r="F55" i="1"/>
  <c r="G55" i="1" s="1"/>
  <c r="H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/>
  <c r="H60" i="1" s="1"/>
  <c r="F61" i="1"/>
  <c r="G61" i="1" s="1"/>
  <c r="H61" i="1" s="1"/>
  <c r="F62" i="1"/>
  <c r="G62" i="1" s="1"/>
  <c r="H62" i="1" s="1"/>
  <c r="F63" i="1"/>
  <c r="G63" i="1" s="1"/>
  <c r="H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G69" i="1" s="1"/>
  <c r="H69" i="1" s="1"/>
  <c r="F70" i="1"/>
  <c r="G70" i="1"/>
  <c r="H70" i="1" s="1"/>
  <c r="F71" i="1"/>
  <c r="G71" i="1" s="1"/>
  <c r="H71" i="1" s="1"/>
  <c r="F72" i="1"/>
  <c r="G72" i="1"/>
  <c r="H72" i="1" s="1"/>
  <c r="F73" i="1"/>
  <c r="G73" i="1"/>
  <c r="H73" i="1" s="1"/>
  <c r="F74" i="1"/>
  <c r="G74" i="1" s="1"/>
  <c r="H74" i="1" s="1"/>
  <c r="F75" i="1"/>
  <c r="G75" i="1" s="1"/>
  <c r="H75" i="1" s="1"/>
  <c r="F76" i="1"/>
  <c r="G76" i="1" s="1"/>
  <c r="H76" i="1" s="1"/>
  <c r="F77" i="1"/>
  <c r="G77" i="1" s="1"/>
  <c r="H77" i="1" s="1"/>
  <c r="F46" i="1"/>
  <c r="G46" i="1" s="1"/>
  <c r="H46" i="1" s="1"/>
  <c r="C39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47" i="1"/>
  <c r="C48" i="1"/>
  <c r="C49" i="1"/>
  <c r="C50" i="1"/>
  <c r="C51" i="1"/>
  <c r="C52" i="1"/>
  <c r="C53" i="1"/>
  <c r="C54" i="1"/>
  <c r="C46" i="1"/>
  <c r="R4" i="1" a="1"/>
  <c r="N25" i="1" a="1"/>
  <c r="Q6" i="1" a="1"/>
  <c r="Q14" i="1" a="1"/>
  <c r="Q22" i="1" a="1"/>
  <c r="Q30" i="1" a="1"/>
  <c r="Q15" i="1" a="1"/>
  <c r="Q23" i="1" a="1"/>
  <c r="Q31" i="1" a="1"/>
  <c r="Q16" i="1" a="1"/>
  <c r="Q17" i="1" a="1"/>
  <c r="Q10" i="1" a="1"/>
  <c r="Q18" i="1" a="1"/>
  <c r="Q26" i="1" a="1"/>
  <c r="Q34" i="1" a="1"/>
  <c r="Q28" i="1" a="1"/>
  <c r="Q13" i="1" a="1"/>
  <c r="Q24" i="1" a="1"/>
  <c r="Q9" i="1" a="1"/>
  <c r="Q11" i="1" a="1"/>
  <c r="Q19" i="1" a="1"/>
  <c r="Q27" i="1" a="1"/>
  <c r="Q35" i="1" a="1"/>
  <c r="Q12" i="1" a="1"/>
  <c r="Q20" i="1" a="1"/>
  <c r="Q21" i="1" a="1"/>
  <c r="Q29" i="1" a="1"/>
  <c r="Q32" i="1" a="1"/>
  <c r="Q33" i="1" a="1"/>
  <c r="Q7" i="1" a="1"/>
  <c r="Q8" i="1" a="1"/>
  <c r="Q25" i="1" a="1"/>
  <c r="Q5" i="1" a="1"/>
  <c r="Q4" i="1" a="1"/>
  <c r="C5" i="1" a="1"/>
  <c r="R4" i="1" l="1"/>
  <c r="N25" i="1"/>
  <c r="Q25" i="1"/>
  <c r="Q8" i="1"/>
  <c r="Q7" i="1"/>
  <c r="Q33" i="1"/>
  <c r="Q32" i="1"/>
  <c r="Q29" i="1"/>
  <c r="Q21" i="1"/>
  <c r="Q20" i="1"/>
  <c r="Q12" i="1"/>
  <c r="Q35" i="1"/>
  <c r="Q27" i="1"/>
  <c r="Q19" i="1"/>
  <c r="Q11" i="1"/>
  <c r="Q9" i="1"/>
  <c r="Q24" i="1"/>
  <c r="Q13" i="1"/>
  <c r="Q28" i="1"/>
  <c r="Q34" i="1"/>
  <c r="Q26" i="1"/>
  <c r="Q18" i="1"/>
  <c r="Q10" i="1"/>
  <c r="Q17" i="1"/>
  <c r="Q16" i="1"/>
  <c r="Q31" i="1"/>
  <c r="Q23" i="1"/>
  <c r="Q15" i="1"/>
  <c r="Q30" i="1"/>
  <c r="Q22" i="1"/>
  <c r="Q14" i="1"/>
  <c r="Q6" i="1"/>
  <c r="Q5" i="1"/>
  <c r="Q4" i="1"/>
  <c r="N11" i="1"/>
  <c r="C5" i="1"/>
  <c r="N12" i="1"/>
  <c r="N16" i="1"/>
  <c r="N13" i="1"/>
  <c r="N10" i="1"/>
  <c r="N24" i="1" a="1"/>
  <c r="N24" i="1" l="1"/>
  <c r="N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<sst xmlns="http://schemas.openxmlformats.org/spreadsheetml/2006/main" count="93" uniqueCount="77">
  <si>
    <t>Height</t>
  </si>
  <si>
    <t>DOB1</t>
  </si>
  <si>
    <t>DOB2</t>
  </si>
  <si>
    <t>DOB</t>
  </si>
  <si>
    <t>DIB1</t>
  </si>
  <si>
    <t>DIB2</t>
  </si>
  <si>
    <t>DIB</t>
  </si>
  <si>
    <t>Douglas-fir</t>
  </si>
  <si>
    <t>DBH(ob)</t>
  </si>
  <si>
    <t>in</t>
  </si>
  <si>
    <t>Total ht (ft)</t>
  </si>
  <si>
    <t>ft</t>
  </si>
  <si>
    <t>a</t>
  </si>
  <si>
    <t>b</t>
  </si>
  <si>
    <t>c</t>
  </si>
  <si>
    <t>Kozak 1969</t>
  </si>
  <si>
    <t>h</t>
  </si>
  <si>
    <t>a0</t>
  </si>
  <si>
    <t>a1</t>
  </si>
  <si>
    <t>a2</t>
  </si>
  <si>
    <t>b1</t>
  </si>
  <si>
    <t>b2</t>
  </si>
  <si>
    <t>b3</t>
  </si>
  <si>
    <t>b4</t>
  </si>
  <si>
    <t>b5</t>
  </si>
  <si>
    <t>p</t>
  </si>
  <si>
    <t>Kozak 1989</t>
  </si>
  <si>
    <t>dib k69</t>
  </si>
  <si>
    <t>dib k89</t>
  </si>
  <si>
    <t>V(ib)</t>
  </si>
  <si>
    <t>cubic ft</t>
  </si>
  <si>
    <t>Z</t>
  </si>
  <si>
    <t>X</t>
  </si>
  <si>
    <t>Simple</t>
  </si>
  <si>
    <t>Variable exponent</t>
  </si>
  <si>
    <t>Douglas-fir taper equations</t>
  </si>
  <si>
    <t>Age</t>
  </si>
  <si>
    <t>Current</t>
  </si>
  <si>
    <t>volume</t>
  </si>
  <si>
    <t>area</t>
  </si>
  <si>
    <r>
      <t>ft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</si>
  <si>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ft</t>
    </r>
    <r>
      <rPr>
        <vertAlign val="superscript"/>
        <sz val="11"/>
        <color theme="1"/>
        <rFont val="Aptos Narrow"/>
        <family val="2"/>
        <scheme val="minor"/>
      </rPr>
      <t>3</t>
    </r>
  </si>
  <si>
    <t>yrs</t>
  </si>
  <si>
    <t>cm</t>
  </si>
  <si>
    <t>10 years previous</t>
  </si>
  <si>
    <t>inside bark</t>
  </si>
  <si>
    <t>total inside-bark volume =</t>
  </si>
  <si>
    <t>Default</t>
  </si>
  <si>
    <t xml:space="preserve">estimated volume= </t>
  </si>
  <si>
    <t>ht above grnd ft</t>
  </si>
  <si>
    <t>dib in</t>
  </si>
  <si>
    <t xml:space="preserve">estimated merch volume = </t>
  </si>
  <si>
    <t>merch lim</t>
  </si>
  <si>
    <t>I00FW3W202</t>
  </si>
  <si>
    <t>DIB2 in</t>
  </si>
  <si>
    <t>Plot ID</t>
  </si>
  <si>
    <t>Tree #</t>
  </si>
  <si>
    <t>FIA Species Code</t>
  </si>
  <si>
    <t>DBH (in)</t>
  </si>
  <si>
    <t>DRC (in)</t>
  </si>
  <si>
    <t>Tree Status</t>
  </si>
  <si>
    <t>Add Status</t>
  </si>
  <si>
    <t>Dead Tree Decay Class (1 - 5)</t>
  </si>
  <si>
    <t>Defect %</t>
  </si>
  <si>
    <t>Total Height (ft)</t>
  </si>
  <si>
    <t>Phantom 4 inch DOB Height (ft) if Broken Top</t>
  </si>
  <si>
    <t>Actual Height (ft) if Broken Top</t>
  </si>
  <si>
    <t>Broken Top Diameter (in)</t>
  </si>
  <si>
    <t>DBH Height (ft, if different from 4.5 ft/DRC)</t>
  </si>
  <si>
    <t>2023 Comments</t>
  </si>
  <si>
    <t>ntjo bd9.4, sd39.95, slp37</t>
  </si>
  <si>
    <t>F</t>
  </si>
  <si>
    <t>snag less than 15 feet</t>
  </si>
  <si>
    <t>ntjo 4.8"</t>
  </si>
  <si>
    <t>ntjo bd8.8, sd37.48, slp17</t>
  </si>
  <si>
    <t>totVol</t>
  </si>
  <si>
    <t>merchVol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</si>
</sst>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1"/>
      <color rgb="FFFF0000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2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0" fontId="18" fillId="0" borderId="0"/>
    <xf numFmtId="0" fontId="17" fillId="0" borderId="0"/>
  </cellStyleXfs>
  <cellXfs count="28">
    <xf numFmtId="0" fontId="0" fillId="0" borderId="0" xfId="0"/>
    <xf numFmtId="164" fontId="0" fillId="0" borderId="0" xfId="0" applyNumberFormat="1"/>
    <xf numFmtId="0" fontId="2" fillId="0" borderId="0" xfId="1"/>
    <xf numFmtId="0" fontId="1" fillId="0" borderId="0" xfId="0" applyFont="1"/>
    <xf numFmtId="165" fontId="0" fillId="0" borderId="0" xfId="0" applyNumberFormat="1"/>
    <xf numFmtId="0" fontId="0" fillId="0" borderId="0" xfId="0" applyFill="1"/>
    <xf numFmtId="0" fontId="0" fillId="0" borderId="3" xfId="0" applyBorder="1"/>
    <xf numFmtId="0" fontId="0" fillId="0" borderId="4" xfId="0" applyBorder="1"/>
    <xf numFmtId="0" fontId="0" fillId="9" borderId="5" xfId="0" applyFill="1" applyBorder="1"/>
    <xf numFmtId="0" fontId="0" fillId="9" borderId="0" xfId="0" applyFill="1" applyBorder="1"/>
    <xf numFmtId="0" fontId="0" fillId="9" borderId="6" xfId="0" applyFill="1" applyBorder="1"/>
    <xf numFmtId="164" fontId="0" fillId="9" borderId="6" xfId="0" applyNumberFormat="1" applyFill="1" applyBorder="1"/>
    <xf numFmtId="0" fontId="0" fillId="9" borderId="7" xfId="0" applyFill="1" applyBorder="1"/>
    <xf numFmtId="0" fontId="0" fillId="9" borderId="8" xfId="0" applyFill="1" applyBorder="1"/>
    <xf numFmtId="164" fontId="0" fillId="9" borderId="9" xfId="0" applyNumberFormat="1" applyFill="1" applyBorder="1"/>
    <xf numFmtId="0" fontId="1" fillId="0" borderId="2" xfId="0" applyFont="1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  <xf numFmtId="164" fontId="0" fillId="9" borderId="0" xfId="0" applyNumberFormat="1" applyFill="1" applyBorder="1"/>
    <xf numFmtId="164" fontId="0" fillId="0" borderId="6" xfId="0" applyNumberFormat="1" applyBorder="1"/>
    <xf numFmtId="0" fontId="15" fillId="9" borderId="0" xfId="0" applyFont="1" applyFill="1" applyBorder="1"/>
    <xf numFmtId="164" fontId="0" fillId="9" borderId="8" xfId="0" applyNumberFormat="1" applyFill="1" applyBorder="1"/>
    <xf numFmtId="0" fontId="0" fillId="0" borderId="8" xfId="0" applyBorder="1"/>
    <xf numFmtId="164" fontId="0" fillId="0" borderId="9" xfId="0" applyNumberFormat="1" applyBorder="1"/>
    <xf numFmtId="0" fontId="1" fillId="0" borderId="2" xfId="0" quotePrefix="1" applyFont="1" applyBorder="1"/>
    <xf numFmtId="0" fontId="0" fillId="0" borderId="0" xfId="0"/>
  </cellXfs>
  <cellStyles count="22">
    <cellStyle name="Accent" xfId="8" xr:uid="{B5D77454-951D-4CC7-B123-382483F30842}"/>
    <cellStyle name="Accent 1" xfId="9" xr:uid="{682E3F83-CB7A-4BD9-82AD-257958DE6C5A}"/>
    <cellStyle name="Accent 2" xfId="10" xr:uid="{D064365B-C8A6-4DF9-BD21-6F8CE719213D}"/>
    <cellStyle name="Accent 3" xfId="11" xr:uid="{9FF9D0D4-237F-41CC-9512-4492F7A5717B}"/>
    <cellStyle name="Bad 2" xfId="5" xr:uid="{5FA8DEBE-D7C7-483E-9217-2D6FABAE9AFE}"/>
    <cellStyle name="Error" xfId="12" xr:uid="{43F72242-B6D4-4405-BA1D-C7A7F1FCC7E7}"/>
    <cellStyle name="Footnote" xfId="13" xr:uid="{9898BA2F-3FF5-4A8A-A458-D2D9CADA8CBD}"/>
    <cellStyle name="Good 2" xfId="4" xr:uid="{E982185D-F9A4-4BD1-9128-313CEB7BE358}"/>
    <cellStyle name="Heading" xfId="14" xr:uid="{EB5B9B25-2920-4DC5-9FB3-7AC826B62C40}"/>
    <cellStyle name="Heading 1 2" xfId="2" xr:uid="{A74C1572-1BDB-4BAC-8383-D2DF69CBDB35}"/>
    <cellStyle name="Heading 2 2" xfId="3" xr:uid="{ACC88562-489F-407D-9A3C-9929D04C74B9}"/>
    <cellStyle name="Hyperlink" xfId="15" xr:uid="{06A96F9E-FF5C-48CF-B282-3A364ECFE440}"/>
    <cellStyle name="Neutral 2" xfId="6" xr:uid="{60FED684-341C-494A-AE3D-CAA1EA60D275}"/>
    <cellStyle name="Normal" xfId="0" builtinId="0"/>
    <cellStyle name="Normal 2" xfId="1" xr:uid="{7251AC73-9256-4AC0-878D-FD9B1BBB524C}"/>
    <cellStyle name="Normal 3" xfId="21" xr:uid="{988E494B-6423-46F4-83E3-5BF8D9C7019F}"/>
    <cellStyle name="Normal 4" xfId="20" xr:uid="{3EDB15EB-2ACD-45E4-AF91-D13DE14041BC}"/>
    <cellStyle name="Note 2" xfId="7" xr:uid="{66D9F3EA-50E0-41C2-8AF3-BC1F4746923D}"/>
    <cellStyle name="Result" xfId="16" xr:uid="{E9C04E87-C263-444D-8D23-1AFE6629D877}"/>
    <cellStyle name="Status" xfId="17" xr:uid="{A170D20E-BFF3-4041-998A-86CB0D16CFA0}"/>
    <cellStyle name="Text" xfId="18" xr:uid="{081CC65B-D478-4F1A-96FB-C6AC27EA1DE1}"/>
    <cellStyle name="Warning" xfId="19" xr:uid="{8374844B-7790-49E8-8102-C6343DD0C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754447656132525E-2"/>
          <c:y val="3.7358238825883926E-2"/>
          <c:w val="0.87519874860068791"/>
          <c:h val="0.844367426053064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Sheet1!$I$8</c:f>
              <c:strCache>
                <c:ptCount val="1"/>
                <c:pt idx="0">
                  <c:v>DIB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Sheet1!$B$10:$B$19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31.1</c:v>
                </c:pt>
              </c:numCache>
            </c:numRef>
          </c:xVal>
          <c:yVal>
            <c:numRef>
              <c:f>Sheet1!$I$10:$I$19</c:f>
              <c:numCache>
                <c:formatCode>0.0</c:formatCode>
                <c:ptCount val="10"/>
                <c:pt idx="0">
                  <c:v>6.9781729263321344</c:v>
                </c:pt>
                <c:pt idx="1">
                  <c:v>5.6286822049327609</c:v>
                </c:pt>
                <c:pt idx="2">
                  <c:v>5.1374558671491837</c:v>
                </c:pt>
                <c:pt idx="3">
                  <c:v>4.4663788349265436</c:v>
                </c:pt>
                <c:pt idx="4">
                  <c:v>3.9160861419868356</c:v>
                </c:pt>
                <c:pt idx="5">
                  <c:v>3.5625026853113764</c:v>
                </c:pt>
                <c:pt idx="6">
                  <c:v>3.0584748991184179</c:v>
                </c:pt>
                <c:pt idx="7">
                  <c:v>2.0862427243294128</c:v>
                </c:pt>
                <c:pt idx="8">
                  <c:v>1.4173228346456692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C-4965-B87E-A82589C3280A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Sheet1!$P$4:$P$35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Sheet1!$Q$4:$Q$35</c:f>
              <c:numCache>
                <c:formatCode>General</c:formatCode>
                <c:ptCount val="32"/>
                <c:pt idx="0">
                  <c:v>8.4992618560791016</c:v>
                </c:pt>
                <c:pt idx="1">
                  <c:v>6.1075901985168457</c:v>
                </c:pt>
                <c:pt idx="2">
                  <c:v>5.6412935256958008</c:v>
                </c:pt>
                <c:pt idx="3">
                  <c:v>5.4037938117980957</c:v>
                </c:pt>
                <c:pt idx="4">
                  <c:v>5.2584552764892578</c:v>
                </c:pt>
                <c:pt idx="5">
                  <c:v>5.1357913017272949</c:v>
                </c:pt>
                <c:pt idx="6">
                  <c:v>5.0126652717590332</c:v>
                </c:pt>
                <c:pt idx="7">
                  <c:v>4.8869061470031738</c:v>
                </c:pt>
                <c:pt idx="8">
                  <c:v>4.7569665908813477</c:v>
                </c:pt>
                <c:pt idx="9">
                  <c:v>4.6216192245483398</c:v>
                </c:pt>
                <c:pt idx="10">
                  <c:v>4.479886531829834</c:v>
                </c:pt>
                <c:pt idx="11">
                  <c:v>4.3310050964355469</c:v>
                </c:pt>
                <c:pt idx="12">
                  <c:v>4.1743984222412109</c:v>
                </c:pt>
                <c:pt idx="13">
                  <c:v>4.0096588134765625</c:v>
                </c:pt>
                <c:pt idx="14">
                  <c:v>3.8365325927734375</c:v>
                </c:pt>
                <c:pt idx="15">
                  <c:v>3.6549084186553955</c:v>
                </c:pt>
                <c:pt idx="16">
                  <c:v>3.4648089408874512</c:v>
                </c:pt>
                <c:pt idx="17">
                  <c:v>3.2663815021514893</c:v>
                </c:pt>
                <c:pt idx="18">
                  <c:v>3.0598924160003662</c:v>
                </c:pt>
                <c:pt idx="19">
                  <c:v>2.8457198143005371</c:v>
                </c:pt>
                <c:pt idx="20">
                  <c:v>2.6243500709533691</c:v>
                </c:pt>
                <c:pt idx="21">
                  <c:v>2.3963725566864014</c:v>
                </c:pt>
                <c:pt idx="22">
                  <c:v>2.1624755859375</c:v>
                </c:pt>
                <c:pt idx="23">
                  <c:v>1.9234417676925659</c:v>
                </c:pt>
                <c:pt idx="24">
                  <c:v>1.6801465749740601</c:v>
                </c:pt>
                <c:pt idx="25">
                  <c:v>1.4335530996322632</c:v>
                </c:pt>
                <c:pt idx="26">
                  <c:v>1.1847125291824341</c:v>
                </c:pt>
                <c:pt idx="27">
                  <c:v>0.9347577691078186</c:v>
                </c:pt>
                <c:pt idx="28">
                  <c:v>0.68584609031677246</c:v>
                </c:pt>
                <c:pt idx="29">
                  <c:v>0.4431973397731781</c:v>
                </c:pt>
                <c:pt idx="30">
                  <c:v>0.21263982355594635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E0-41CF-9ABC-426F585E8766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Sheet1!$P$4:$P$35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Sheet1!$R$4:$R$35</c:f>
              <c:numCache>
                <c:formatCode>General</c:formatCode>
                <c:ptCount val="32"/>
                <c:pt idx="0">
                  <c:v>8.4705162048339844</c:v>
                </c:pt>
                <c:pt idx="1">
                  <c:v>6.0932674407958984</c:v>
                </c:pt>
                <c:pt idx="2">
                  <c:v>5.6294975280761719</c:v>
                </c:pt>
                <c:pt idx="3">
                  <c:v>5.3919105529785156</c:v>
                </c:pt>
                <c:pt idx="4">
                  <c:v>5.2447710037231445</c:v>
                </c:pt>
                <c:pt idx="5">
                  <c:v>5.2441844940185547</c:v>
                </c:pt>
                <c:pt idx="6">
                  <c:v>5.1697072982788086</c:v>
                </c:pt>
                <c:pt idx="7">
                  <c:v>5.0791678428649902</c:v>
                </c:pt>
                <c:pt idx="8">
                  <c:v>4.9883499145507813</c:v>
                </c:pt>
                <c:pt idx="9">
                  <c:v>4.8956727981567383</c:v>
                </c:pt>
                <c:pt idx="10">
                  <c:v>4.7997264862060547</c:v>
                </c:pt>
                <c:pt idx="11">
                  <c:v>4.6992692947387695</c:v>
                </c:pt>
                <c:pt idx="12">
                  <c:v>4.5932440757751465</c:v>
                </c:pt>
                <c:pt idx="13">
                  <c:v>4.4808039665222168</c:v>
                </c:pt>
                <c:pt idx="14">
                  <c:v>4.3613409996032715</c:v>
                </c:pt>
                <c:pt idx="15">
                  <c:v>4.2345147132873535</c:v>
                </c:pt>
                <c:pt idx="16">
                  <c:v>4.1002802848815918</c:v>
                </c:pt>
                <c:pt idx="17">
                  <c:v>3.9589073657989502</c:v>
                </c:pt>
                <c:pt idx="18">
                  <c:v>3.8110105991363525</c:v>
                </c:pt>
                <c:pt idx="19">
                  <c:v>3.6575753688812256</c:v>
                </c:pt>
                <c:pt idx="20">
                  <c:v>3.5</c:v>
                </c:pt>
                <c:pt idx="21">
                  <c:v>3.1993727684020996</c:v>
                </c:pt>
                <c:pt idx="22">
                  <c:v>2.8908090591430664</c:v>
                </c:pt>
                <c:pt idx="23">
                  <c:v>2.5753304958343506</c:v>
                </c:pt>
                <c:pt idx="24">
                  <c:v>2.2540805339813232</c:v>
                </c:pt>
                <c:pt idx="25">
                  <c:v>1.928322434425354</c:v>
                </c:pt>
                <c:pt idx="26">
                  <c:v>1.599432110786438</c:v>
                </c:pt>
                <c:pt idx="27">
                  <c:v>1.2688969373703003</c:v>
                </c:pt>
                <c:pt idx="28">
                  <c:v>0.93923330307006836</c:v>
                </c:pt>
                <c:pt idx="29">
                  <c:v>0.6171146035194397</c:v>
                </c:pt>
                <c:pt idx="30">
                  <c:v>0.31035846471786499</c:v>
                </c:pt>
                <c:pt idx="31">
                  <c:v>2.6781743392348289E-2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E0-41CF-9ABC-426F585E8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540063"/>
        <c:axId val="1046535263"/>
      </c:scatterChart>
      <c:valAx>
        <c:axId val="1046540063"/>
        <c:scaling>
          <c:orientation val="minMax"/>
          <c:max val="3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Height above ground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35263"/>
        <c:crosses val="autoZero"/>
        <c:crossBetween val="midCat"/>
        <c:majorUnit val="4"/>
      </c:valAx>
      <c:valAx>
        <c:axId val="104653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stem</a:t>
                </a:r>
                <a:r>
                  <a:rPr lang="en-US" baseline="0"/>
                  <a:t> diameter (in)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3381615526768274E-2"/>
              <c:y val="0.36203684345994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540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45091378070075"/>
          <c:y val="6.9646220840140147E-2"/>
          <c:w val="0.10820243018064815"/>
          <c:h val="0.1206083486139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524119</xdr:colOff>
      <xdr:row>1</xdr:row>
      <xdr:rowOff>52387</xdr:rowOff>
    </xdr:from>
    <xdr:to>
      <xdr:col>29</xdr:col>
      <xdr:colOff>461961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CAD6B-C8F0-4D40-C06F-865CCF206C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sapps\FMSC%20Software\Excel%20Functions\FSVolume.xla" TargetMode="External"/><Relationship Id="rId1" Type="http://schemas.openxmlformats.org/officeDocument/2006/relationships/externalLinkPath" Target="/fsapps/FMSC%20Software/Excel%20Functions/FSVolume.xla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fsapps\FMSC%20Software\Excel%20Functions\FSVolumeAdv.xla" TargetMode="External"/><Relationship Id="rId1" Type="http://schemas.openxmlformats.org/officeDocument/2006/relationships/externalLinkPath" Target="/fsapps/FMSC%20Software/Excel%20Functions/FSVolumeAdv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calcDib"/>
      <definedName name="calcMerchCubic"/>
      <definedName name="calcTotCubic"/>
      <definedName name="VolumeEquationNumber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</sheetNames>
    <definedNames>
      <definedName name="getDibAdv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52C6-12E3-461F-B3D3-A2711127725F}">
  <dimension ref="B1:R77"/>
  <sheetViews>
    <sheetView zoomScale="120" zoomScaleNormal="120" workbookViewId="0">
      <selection activeCell="S37" sqref="S37"/>
    </sheetView>
  </sheetViews>
  <sheetFormatPr defaultRowHeight="15"/>
  <cols>
    <col min="10" max="12" width="8.85546875" customWidth="1"/>
    <col min="13" max="13" width="9.7109375" bestFit="1" customWidth="1"/>
    <col min="16" max="16" width="14.5703125" bestFit="1" customWidth="1"/>
  </cols>
  <sheetData>
    <row r="1" spans="2:18">
      <c r="B1" t="s">
        <v>7</v>
      </c>
    </row>
    <row r="2" spans="2:18">
      <c r="B2" t="s">
        <v>8</v>
      </c>
      <c r="C2" s="1">
        <v>6</v>
      </c>
      <c r="D2" t="s">
        <v>9</v>
      </c>
    </row>
    <row r="3" spans="2:18">
      <c r="B3" t="s">
        <v>10</v>
      </c>
      <c r="C3">
        <v>31.1</v>
      </c>
      <c r="D3" t="s">
        <v>11</v>
      </c>
      <c r="P3" t="s">
        <v>49</v>
      </c>
      <c r="Q3" t="s">
        <v>50</v>
      </c>
      <c r="R3" t="s">
        <v>54</v>
      </c>
    </row>
    <row r="4" spans="2:18">
      <c r="C4" t="s">
        <v>53</v>
      </c>
      <c r="P4">
        <v>0</v>
      </c>
      <c r="Q4" cm="1">
        <f t="array" ref="Q4">[1]!calcDib(1,16,C5,C2,P35,P4)</f>
        <v>8.4992618560791016</v>
      </c>
      <c r="R4" cm="1">
        <f t="array" ref="R4">[2]!getDibAdv(1,16,$C$4,$C$2,$C$3,P4,20,3.5,0,0,0,0,0,0,0,0)</f>
        <v>8.4705162048339844</v>
      </c>
    </row>
    <row r="5" spans="2:18">
      <c r="B5" t="s">
        <v>47</v>
      </c>
      <c r="C5" t="str" cm="1">
        <f t="array" ref="C5">[1]!VolumeEquationNumber(1,16,1,202,0)</f>
        <v>I00FW2W202</v>
      </c>
      <c r="P5">
        <v>1</v>
      </c>
      <c r="Q5" cm="1">
        <f t="array" ref="Q5">[1]!calcDib(1,16,$C$5,$C$2,$P$35,P5)</f>
        <v>6.1075901985168457</v>
      </c>
      <c r="R5" cm="1">
        <f t="array" ref="R5">[2]!getDibAdv(1,16,$C$4,$C$2,$C$3,P5,20,3.5,0,0,0,0,0,0,0,0)</f>
        <v>6.0932674407958984</v>
      </c>
    </row>
    <row r="6" spans="2:18">
      <c r="P6">
        <v>2</v>
      </c>
      <c r="Q6" cm="1">
        <f t="array" ref="Q6">[1]!calcDib(1,16,$C$5,$C$2,$P$35,P6)</f>
        <v>5.6412935256958008</v>
      </c>
      <c r="R6" cm="1">
        <f t="array" ref="R6">[2]!getDibAdv(1,16,$C$4,$C$2,$C$3,P6,20,3.5,0,0,0,0,0,0,0,0)</f>
        <v>5.6294975280761719</v>
      </c>
    </row>
    <row r="7" spans="2:18">
      <c r="D7" s="15" t="s">
        <v>37</v>
      </c>
      <c r="E7" s="6"/>
      <c r="F7" s="6"/>
      <c r="G7" s="6"/>
      <c r="H7" s="6"/>
      <c r="I7" s="7"/>
      <c r="J7" s="26" t="s">
        <v>44</v>
      </c>
      <c r="K7" s="6"/>
      <c r="L7" s="7"/>
      <c r="M7" t="s">
        <v>39</v>
      </c>
      <c r="N7" t="s">
        <v>38</v>
      </c>
      <c r="P7">
        <v>3</v>
      </c>
      <c r="Q7" cm="1">
        <f t="array" ref="Q7">[1]!calcDib(1,16,$C$5,$C$2,$P$35,P7)</f>
        <v>5.4037938117980957</v>
      </c>
      <c r="R7" cm="1">
        <f t="array" ref="R7">[2]!getDibAdv(1,16,$C$4,$C$2,$C$3,P7,20,3.5,0,0,0,0,0,0,0,0)</f>
        <v>5.3919105529785156</v>
      </c>
    </row>
    <row r="8" spans="2:18">
      <c r="B8" t="s">
        <v>0</v>
      </c>
      <c r="C8" t="s">
        <v>36</v>
      </c>
      <c r="D8" s="8" t="s">
        <v>1</v>
      </c>
      <c r="E8" s="9" t="s">
        <v>2</v>
      </c>
      <c r="F8" s="9" t="s">
        <v>3</v>
      </c>
      <c r="G8" s="16" t="s">
        <v>4</v>
      </c>
      <c r="H8" s="16" t="s">
        <v>5</v>
      </c>
      <c r="I8" s="17" t="s">
        <v>6</v>
      </c>
      <c r="J8" s="8" t="s">
        <v>4</v>
      </c>
      <c r="K8" s="9" t="s">
        <v>5</v>
      </c>
      <c r="L8" s="10" t="s">
        <v>6</v>
      </c>
      <c r="M8" t="s">
        <v>45</v>
      </c>
      <c r="N8" t="s">
        <v>45</v>
      </c>
      <c r="P8">
        <v>4</v>
      </c>
      <c r="Q8" cm="1">
        <f t="array" ref="Q8">[1]!calcDib(1,16,$C$5,$C$2,$P$35,P8)</f>
        <v>5.2584552764892578</v>
      </c>
      <c r="R8" cm="1">
        <f t="array" ref="R8">[2]!getDibAdv(1,16,$C$4,$C$2,$C$3,P8,20,3.5,0,0,0,0,0,0,0,0)</f>
        <v>5.2447710037231445</v>
      </c>
    </row>
    <row r="9" spans="2:18" ht="16.5">
      <c r="B9" t="s">
        <v>11</v>
      </c>
      <c r="C9" t="s">
        <v>42</v>
      </c>
      <c r="D9" s="8" t="s">
        <v>43</v>
      </c>
      <c r="E9" s="9" t="s">
        <v>43</v>
      </c>
      <c r="F9" s="9" t="s">
        <v>9</v>
      </c>
      <c r="G9" s="18" t="s">
        <v>43</v>
      </c>
      <c r="H9" s="18" t="s">
        <v>43</v>
      </c>
      <c r="I9" s="19" t="s">
        <v>9</v>
      </c>
      <c r="J9" s="8" t="s">
        <v>43</v>
      </c>
      <c r="K9" s="9" t="s">
        <v>43</v>
      </c>
      <c r="L9" s="10" t="s">
        <v>9</v>
      </c>
      <c r="M9" s="5" t="s">
        <v>40</v>
      </c>
      <c r="N9" s="5" t="s">
        <v>41</v>
      </c>
      <c r="P9">
        <v>5</v>
      </c>
      <c r="Q9" cm="1">
        <f t="array" ref="Q9">[1]!calcDib(1,16,$C$5,$C$2,$P$35,P9)</f>
        <v>5.1357913017272949</v>
      </c>
      <c r="R9" cm="1">
        <f t="array" ref="R9">[2]!getDibAdv(1,16,$C$4,$C$2,$C$3,P9,20,3.5,0,0,0,0,0,0,0,0)</f>
        <v>5.2441844940185547</v>
      </c>
    </row>
    <row r="10" spans="2:18">
      <c r="B10">
        <v>0</v>
      </c>
      <c r="C10">
        <v>61</v>
      </c>
      <c r="D10" s="8">
        <v>22.5</v>
      </c>
      <c r="E10" s="9">
        <v>20.5</v>
      </c>
      <c r="F10" s="20">
        <f>SQRT(D10*E10)/2.54</f>
        <v>8.4554061397301297</v>
      </c>
      <c r="G10" s="16">
        <v>18.7</v>
      </c>
      <c r="H10" s="16">
        <v>16.8</v>
      </c>
      <c r="I10" s="21">
        <f>SQRT(G10*H10)/2.54</f>
        <v>6.9781729263321344</v>
      </c>
      <c r="J10" s="8">
        <v>13.2</v>
      </c>
      <c r="K10" s="9">
        <v>13.2</v>
      </c>
      <c r="L10" s="11">
        <f>SQRT(J10*K10)/2.54</f>
        <v>5.1968503937007871</v>
      </c>
      <c r="M10" s="4">
        <f>0.005454*I10^2</f>
        <v>0.26558197036394071</v>
      </c>
      <c r="N10">
        <f>0.5*(M10+M11)*(B11-B10)</f>
        <v>0.21918797197594392</v>
      </c>
      <c r="P10">
        <v>6</v>
      </c>
      <c r="Q10" cm="1">
        <f t="array" ref="Q10">[1]!calcDib(1,16,$C$5,$C$2,$P$35,P10)</f>
        <v>5.0126652717590332</v>
      </c>
      <c r="R10" cm="1">
        <f t="array" ref="R10">[2]!getDibAdv(1,16,$C$4,$C$2,$C$3,P10,20,3.5,0,0,0,0,0,0,0,0)</f>
        <v>5.1697072982788086</v>
      </c>
    </row>
    <row r="11" spans="2:18">
      <c r="B11">
        <v>1</v>
      </c>
      <c r="C11">
        <v>51</v>
      </c>
      <c r="D11" s="8">
        <v>15.3</v>
      </c>
      <c r="E11" s="9">
        <v>15.2</v>
      </c>
      <c r="F11" s="20">
        <f t="shared" ref="F11:F19" si="0">SQRT(D11*E11)/2.54</f>
        <v>6.0039047372309451</v>
      </c>
      <c r="G11" s="16">
        <v>14.6</v>
      </c>
      <c r="H11" s="16">
        <v>14</v>
      </c>
      <c r="I11" s="21">
        <f t="shared" ref="I11:I19" si="1">SQRT(G11*H11)/2.54</f>
        <v>5.6286822049327609</v>
      </c>
      <c r="J11" s="8">
        <v>11.4</v>
      </c>
      <c r="K11" s="9">
        <v>11.2</v>
      </c>
      <c r="L11" s="11">
        <f t="shared" ref="L11:L19" si="2">SQRT(J11*K11)/2.54</f>
        <v>4.4486446903387513</v>
      </c>
      <c r="M11" s="4">
        <f t="shared" ref="M11:M19" si="3">0.005454*I11^2</f>
        <v>0.17279397358794715</v>
      </c>
      <c r="N11">
        <f t="shared" ref="N11:N17" si="4">0.5*(M11+M12)*(B12-B11)</f>
        <v>0.47511579763159517</v>
      </c>
      <c r="P11">
        <v>7</v>
      </c>
      <c r="Q11" cm="1">
        <f t="array" ref="Q11">[1]!calcDib(1,16,$C$5,$C$2,$P$35,P11)</f>
        <v>4.8869061470031738</v>
      </c>
      <c r="R11" cm="1">
        <f t="array" ref="R11">[2]!getDibAdv(1,16,$C$4,$C$2,$C$3,P11,20,3.5,0,0,0,0,0,0,0,0)</f>
        <v>5.0791678428649902</v>
      </c>
    </row>
    <row r="12" spans="2:18">
      <c r="B12">
        <v>4</v>
      </c>
      <c r="C12">
        <v>43</v>
      </c>
      <c r="D12" s="8">
        <v>14.5</v>
      </c>
      <c r="E12" s="9">
        <v>14.3</v>
      </c>
      <c r="F12" s="20">
        <f t="shared" si="0"/>
        <v>5.6691546352722257</v>
      </c>
      <c r="G12" s="16">
        <v>13.2</v>
      </c>
      <c r="H12" s="16">
        <v>12.9</v>
      </c>
      <c r="I12" s="21">
        <f t="shared" si="1"/>
        <v>5.1374558671491837</v>
      </c>
      <c r="J12" s="8">
        <v>10.4</v>
      </c>
      <c r="K12" s="9">
        <v>10.4</v>
      </c>
      <c r="L12" s="11">
        <f t="shared" si="2"/>
        <v>4.0944881889763778</v>
      </c>
      <c r="M12" s="4">
        <f t="shared" si="3"/>
        <v>0.14394989149978296</v>
      </c>
      <c r="N12">
        <f t="shared" si="4"/>
        <v>0.50549845619691225</v>
      </c>
      <c r="P12">
        <v>8</v>
      </c>
      <c r="Q12" cm="1">
        <f t="array" ref="Q12">[1]!calcDib(1,16,$C$5,$C$2,$P$35,P12)</f>
        <v>4.7569665908813477</v>
      </c>
      <c r="R12" cm="1">
        <f t="array" ref="R12">[2]!getDibAdv(1,16,$C$4,$C$2,$C$3,P12,20,3.5,0,0,0,0,0,0,0,0)</f>
        <v>4.9883499145507813</v>
      </c>
    </row>
    <row r="13" spans="2:18">
      <c r="B13">
        <v>8</v>
      </c>
      <c r="C13">
        <v>36</v>
      </c>
      <c r="D13" s="8">
        <v>11.5</v>
      </c>
      <c r="E13" s="9">
        <v>12.6</v>
      </c>
      <c r="F13" s="20">
        <f t="shared" si="0"/>
        <v>4.739150231749341</v>
      </c>
      <c r="G13" s="16">
        <v>11</v>
      </c>
      <c r="H13" s="16">
        <v>11.7</v>
      </c>
      <c r="I13" s="21">
        <f t="shared" si="1"/>
        <v>4.4663788349265436</v>
      </c>
      <c r="J13" s="8">
        <v>8.1</v>
      </c>
      <c r="K13" s="9">
        <v>8.3000000000000007</v>
      </c>
      <c r="L13" s="11">
        <f t="shared" si="2"/>
        <v>3.228106386310972</v>
      </c>
      <c r="M13" s="4">
        <f t="shared" si="3"/>
        <v>0.10879933659867316</v>
      </c>
      <c r="N13">
        <f t="shared" si="4"/>
        <v>0.38488082336164658</v>
      </c>
      <c r="P13">
        <v>9</v>
      </c>
      <c r="Q13" cm="1">
        <f t="array" ref="Q13">[1]!calcDib(1,16,$C$5,$C$2,$P$35,P13)</f>
        <v>4.6216192245483398</v>
      </c>
      <c r="R13" cm="1">
        <f t="array" ref="R13">[2]!getDibAdv(1,16,$C$4,$C$2,$C$3,P13,20,3.5,0,0,0,0,0,0,0,0)</f>
        <v>4.8956727981567383</v>
      </c>
    </row>
    <row r="14" spans="2:18">
      <c r="B14">
        <v>12</v>
      </c>
      <c r="C14">
        <v>28</v>
      </c>
      <c r="D14" s="8">
        <v>10.6</v>
      </c>
      <c r="E14" s="9">
        <v>10.3</v>
      </c>
      <c r="F14" s="20">
        <f t="shared" si="0"/>
        <v>4.1137493659516613</v>
      </c>
      <c r="G14" s="16">
        <v>10.199999999999999</v>
      </c>
      <c r="H14" s="16">
        <v>9.6999999999999993</v>
      </c>
      <c r="I14" s="21">
        <f t="shared" si="1"/>
        <v>3.9160861419868356</v>
      </c>
      <c r="J14" s="8">
        <v>6.7</v>
      </c>
      <c r="K14" s="9">
        <v>6.6</v>
      </c>
      <c r="L14" s="11">
        <f t="shared" si="2"/>
        <v>2.6180362312671339</v>
      </c>
      <c r="M14" s="4">
        <f t="shared" si="3"/>
        <v>8.3641075082150129E-2</v>
      </c>
      <c r="N14">
        <f t="shared" si="4"/>
        <v>0.30572021824043638</v>
      </c>
      <c r="P14">
        <v>10</v>
      </c>
      <c r="Q14" cm="1">
        <f t="array" ref="Q14">[1]!calcDib(1,16,$C$5,$C$2,$P$35,P14)</f>
        <v>4.479886531829834</v>
      </c>
      <c r="R14" cm="1">
        <f t="array" ref="R14">[2]!getDibAdv(1,16,$C$4,$C$2,$C$3,P14,20,3.5,0,0,0,0,0,0,0,0)</f>
        <v>4.7997264862060547</v>
      </c>
    </row>
    <row r="15" spans="2:18">
      <c r="B15">
        <v>16</v>
      </c>
      <c r="C15">
        <v>24</v>
      </c>
      <c r="D15" s="8">
        <v>9.5</v>
      </c>
      <c r="E15" s="9">
        <v>9.1999999999999993</v>
      </c>
      <c r="F15" s="20">
        <f t="shared" si="0"/>
        <v>3.6806286275654307</v>
      </c>
      <c r="G15" s="16">
        <v>8.9</v>
      </c>
      <c r="H15" s="16">
        <v>9.1999999999999993</v>
      </c>
      <c r="I15" s="21">
        <f t="shared" si="1"/>
        <v>3.5625026853113764</v>
      </c>
      <c r="J15" s="8">
        <v>4.7</v>
      </c>
      <c r="K15" s="9">
        <v>4.7</v>
      </c>
      <c r="L15" s="11">
        <f t="shared" si="2"/>
        <v>1.8503937007874016</v>
      </c>
      <c r="M15" s="4">
        <f t="shared" si="3"/>
        <v>6.9219034038068075E-2</v>
      </c>
      <c r="N15">
        <f t="shared" si="4"/>
        <v>0.2404744311488623</v>
      </c>
      <c r="P15">
        <v>11</v>
      </c>
      <c r="Q15" cm="1">
        <f t="array" ref="Q15">[1]!calcDib(1,16,$C$5,$C$2,$P$35,P15)</f>
        <v>4.3310050964355469</v>
      </c>
      <c r="R15" cm="1">
        <f t="array" ref="R15">[2]!getDibAdv(1,16,$C$4,$C$2,$C$3,P15,20,3.5,0,0,0,0,0,0,0,0)</f>
        <v>4.6992692947387695</v>
      </c>
    </row>
    <row r="16" spans="2:18">
      <c r="B16">
        <v>20</v>
      </c>
      <c r="C16">
        <v>18</v>
      </c>
      <c r="D16" s="8">
        <v>8.8000000000000007</v>
      </c>
      <c r="E16" s="22">
        <v>8.8000000000000007</v>
      </c>
      <c r="F16" s="20">
        <f t="shared" si="0"/>
        <v>3.4645669291338583</v>
      </c>
      <c r="G16" s="16">
        <v>8.5</v>
      </c>
      <c r="H16" s="16">
        <v>7.1</v>
      </c>
      <c r="I16" s="21">
        <f t="shared" si="1"/>
        <v>3.0584748991184179</v>
      </c>
      <c r="J16" s="8">
        <v>3.8</v>
      </c>
      <c r="K16" s="9">
        <v>3</v>
      </c>
      <c r="L16" s="11">
        <f t="shared" si="2"/>
        <v>1.3292868516641048</v>
      </c>
      <c r="M16" s="4">
        <f t="shared" si="3"/>
        <v>5.1018181536363068E-2</v>
      </c>
      <c r="N16">
        <f t="shared" si="4"/>
        <v>0.14951243722487445</v>
      </c>
      <c r="P16">
        <v>12</v>
      </c>
      <c r="Q16" cm="1">
        <f t="array" ref="Q16">[1]!calcDib(1,16,$C$5,$C$2,$P$35,P16)</f>
        <v>4.1743984222412109</v>
      </c>
      <c r="R16" cm="1">
        <f t="array" ref="R16">[2]!getDibAdv(1,16,$C$4,$C$2,$C$3,P16,20,3.5,0,0,0,0,0,0,0,0)</f>
        <v>4.5932440757751465</v>
      </c>
    </row>
    <row r="17" spans="2:18">
      <c r="B17">
        <v>24</v>
      </c>
      <c r="C17">
        <v>12</v>
      </c>
      <c r="D17" s="8"/>
      <c r="E17" s="9"/>
      <c r="F17" s="20"/>
      <c r="G17" s="16">
        <v>5.4</v>
      </c>
      <c r="H17" s="16">
        <v>5.2</v>
      </c>
      <c r="I17" s="21">
        <f t="shared" si="1"/>
        <v>2.0862427243294128</v>
      </c>
      <c r="J17" s="8">
        <v>0.9</v>
      </c>
      <c r="K17" s="9">
        <v>0.9</v>
      </c>
      <c r="L17" s="11">
        <f t="shared" si="2"/>
        <v>0.3543307086614173</v>
      </c>
      <c r="M17" s="4">
        <f t="shared" si="3"/>
        <v>2.3738037076074154E-2</v>
      </c>
      <c r="N17">
        <f t="shared" si="4"/>
        <v>6.9388108376216756E-2</v>
      </c>
      <c r="P17">
        <v>13</v>
      </c>
      <c r="Q17" cm="1">
        <f t="array" ref="Q17">[1]!calcDib(1,16,$C$5,$C$2,$P$35,P17)</f>
        <v>4.0096588134765625</v>
      </c>
      <c r="R17" cm="1">
        <f t="array" ref="R17">[2]!getDibAdv(1,16,$C$4,$C$2,$C$3,P17,20,3.5,0,0,0,0,0,0,0,0)</f>
        <v>4.4808039665222168</v>
      </c>
    </row>
    <row r="18" spans="2:18">
      <c r="B18">
        <v>28</v>
      </c>
      <c r="C18">
        <v>9</v>
      </c>
      <c r="D18" s="8">
        <v>3.8</v>
      </c>
      <c r="E18" s="9">
        <v>3.8</v>
      </c>
      <c r="F18" s="20">
        <f t="shared" si="0"/>
        <v>1.4960629921259843</v>
      </c>
      <c r="G18" s="16">
        <v>3.6</v>
      </c>
      <c r="H18" s="16">
        <v>3.6</v>
      </c>
      <c r="I18" s="21">
        <f t="shared" si="1"/>
        <v>1.4173228346456692</v>
      </c>
      <c r="J18" s="8">
        <v>0</v>
      </c>
      <c r="K18" s="9">
        <v>0</v>
      </c>
      <c r="L18" s="11">
        <f t="shared" si="2"/>
        <v>0</v>
      </c>
      <c r="M18" s="4">
        <f t="shared" si="3"/>
        <v>1.0956017112034222E-2</v>
      </c>
      <c r="N18">
        <f>(1/3)*M18*(B19-B18)</f>
        <v>1.1321217682435367E-2</v>
      </c>
      <c r="P18">
        <v>14</v>
      </c>
      <c r="Q18" cm="1">
        <f t="array" ref="Q18">[1]!calcDib(1,16,$C$5,$C$2,$P$35,P18)</f>
        <v>3.8365325927734375</v>
      </c>
      <c r="R18" cm="1">
        <f t="array" ref="R18">[2]!getDibAdv(1,16,$C$4,$C$2,$C$3,P18,20,3.5,0,0,0,0,0,0,0,0)</f>
        <v>4.3613409996032715</v>
      </c>
    </row>
    <row r="19" spans="2:18">
      <c r="B19">
        <v>31.1</v>
      </c>
      <c r="C19">
        <v>0</v>
      </c>
      <c r="D19" s="12">
        <v>0</v>
      </c>
      <c r="E19" s="13">
        <v>0</v>
      </c>
      <c r="F19" s="23">
        <f t="shared" si="0"/>
        <v>0</v>
      </c>
      <c r="G19" s="24">
        <v>0</v>
      </c>
      <c r="H19" s="24">
        <v>0</v>
      </c>
      <c r="I19" s="25">
        <f t="shared" si="1"/>
        <v>0</v>
      </c>
      <c r="J19" s="12">
        <v>0</v>
      </c>
      <c r="K19" s="13">
        <v>0</v>
      </c>
      <c r="L19" s="14">
        <f t="shared" si="2"/>
        <v>0</v>
      </c>
      <c r="M19" s="4">
        <f t="shared" si="3"/>
        <v>0</v>
      </c>
      <c r="P19">
        <v>15</v>
      </c>
      <c r="Q19" cm="1">
        <f t="array" ref="Q19">[1]!calcDib(1,16,$C$5,$C$2,$P$35,P19)</f>
        <v>3.6549084186553955</v>
      </c>
      <c r="R19" cm="1">
        <f t="array" ref="R19">[2]!getDibAdv(1,16,$C$4,$C$2,$C$3,P19,20,3.5,0,0,0,0,0,0,0,0)</f>
        <v>4.2345147132873535</v>
      </c>
    </row>
    <row r="20" spans="2:18">
      <c r="P20">
        <v>16</v>
      </c>
      <c r="Q20" cm="1">
        <f t="array" ref="Q20">[1]!calcDib(1,16,$C$5,$C$2,$P$35,P20)</f>
        <v>3.4648089408874512</v>
      </c>
      <c r="R20" cm="1">
        <f t="array" ref="R20">[2]!getDibAdv(1,16,$C$4,$C$2,$C$3,P20,20,3.5,0,0,0,0,0,0,0,0)</f>
        <v>4.1002802848815918</v>
      </c>
    </row>
    <row r="21" spans="2:18">
      <c r="P21">
        <v>17</v>
      </c>
      <c r="Q21" cm="1">
        <f t="array" ref="Q21">[1]!calcDib(1,16,$C$5,$C$2,$P$35,P21)</f>
        <v>3.2663815021514893</v>
      </c>
      <c r="R21" cm="1">
        <f t="array" ref="R21">[2]!getDibAdv(1,16,$C$4,$C$2,$C$3,P21,20,3.5,0,0,0,0,0,0,0,0)</f>
        <v>3.9589073657989502</v>
      </c>
    </row>
    <row r="22" spans="2:18">
      <c r="P22">
        <v>18</v>
      </c>
      <c r="Q22" cm="1">
        <f t="array" ref="Q22">[1]!calcDib(1,16,$C$5,$C$2,$P$35,P22)</f>
        <v>3.0598924160003662</v>
      </c>
      <c r="R22" cm="1">
        <f t="array" ref="R22">[2]!getDibAdv(1,16,$C$4,$C$2,$C$3,P22,20,3.5,0,0,0,0,0,0,0,0)</f>
        <v>3.8110105991363525</v>
      </c>
    </row>
    <row r="23" spans="2:18" ht="16.5">
      <c r="K23" t="s">
        <v>46</v>
      </c>
      <c r="N23">
        <f>SUM(N10:N18)</f>
        <v>2.3610994618389234</v>
      </c>
      <c r="O23" s="5" t="s">
        <v>41</v>
      </c>
      <c r="P23">
        <v>19</v>
      </c>
      <c r="Q23" cm="1">
        <f t="array" ref="Q23">[1]!calcDib(1,16,$C$5,$C$2,$P$35,P23)</f>
        <v>2.8457198143005371</v>
      </c>
      <c r="R23" cm="1">
        <f t="array" ref="R23">[2]!getDibAdv(1,16,$C$4,$C$2,$C$3,P23,20,3.5,0,0,0,0,0,0,0,0)</f>
        <v>3.6575753688812256</v>
      </c>
    </row>
    <row r="24" spans="2:18" ht="16.5">
      <c r="I24" t="s">
        <v>52</v>
      </c>
      <c r="K24" t="s">
        <v>48</v>
      </c>
      <c r="N24" cm="1">
        <f t="array" ref="N24">[1]!calcTotCubic(1,16,C5,6,31.1)</f>
        <v>2.4</v>
      </c>
      <c r="O24" s="5" t="s">
        <v>41</v>
      </c>
      <c r="P24">
        <v>20</v>
      </c>
      <c r="Q24" cm="1">
        <f t="array" ref="Q24">[1]!calcDib(1,16,$C$5,$C$2,$P$35,P24)</f>
        <v>2.6243500709533691</v>
      </c>
      <c r="R24" cm="1">
        <f t="array" ref="R24">[2]!getDibAdv(1,16,$C$4,$C$2,$C$3,P24,20,3.5,0,0,0,0,0,0,0,0)</f>
        <v>3.5</v>
      </c>
    </row>
    <row r="25" spans="2:18" ht="16.5">
      <c r="I25">
        <v>3.3</v>
      </c>
      <c r="K25" t="s">
        <v>51</v>
      </c>
      <c r="N25" cm="1">
        <f t="array" ref="N25">[1]!calcMerchCubic(1,16,$C$5,$C$2,$C$3,$I$25,"FVS")</f>
        <v>1.5</v>
      </c>
      <c r="O25" s="5" t="s">
        <v>41</v>
      </c>
      <c r="P25">
        <v>21</v>
      </c>
      <c r="Q25" cm="1">
        <f t="array" ref="Q25">[1]!calcDib(1,16,$C$5,$C$2,$P$35,P25)</f>
        <v>2.3963725566864014</v>
      </c>
      <c r="R25" cm="1">
        <f t="array" ref="R25">[2]!getDibAdv(1,16,$C$4,$C$2,$C$3,P25,20,3.5,0,0,0,0,0,0,0,0)</f>
        <v>3.1993727684020996</v>
      </c>
    </row>
    <row r="26" spans="2:18">
      <c r="P26">
        <v>22</v>
      </c>
      <c r="Q26" cm="1">
        <f t="array" ref="Q26">[1]!calcDib(1,16,$C$5,$C$2,$P$35,P26)</f>
        <v>2.1624755859375</v>
      </c>
      <c r="R26" cm="1">
        <f t="array" ref="R26">[2]!getDibAdv(1,16,$C$4,$C$2,$C$3,P26,20,3.5,0,0,0,0,0,0,0,0)</f>
        <v>2.8908090591430664</v>
      </c>
    </row>
    <row r="27" spans="2:18">
      <c r="P27">
        <v>23</v>
      </c>
      <c r="Q27" cm="1">
        <f t="array" ref="Q27">[1]!calcDib(1,16,$C$5,$C$2,$P$35,P27)</f>
        <v>1.9234417676925659</v>
      </c>
      <c r="R27" cm="1">
        <f t="array" ref="R27">[2]!getDibAdv(1,16,$C$4,$C$2,$C$3,P27,20,3.5,0,0,0,0,0,0,0,0)</f>
        <v>2.5753304958343506</v>
      </c>
    </row>
    <row r="28" spans="2:18">
      <c r="P28">
        <v>24</v>
      </c>
      <c r="Q28" cm="1">
        <f t="array" ref="Q28">[1]!calcDib(1,16,$C$5,$C$2,$P$35,P28)</f>
        <v>1.6801465749740601</v>
      </c>
      <c r="R28" cm="1">
        <f t="array" ref="R28">[2]!getDibAdv(1,16,$C$4,$C$2,$C$3,P28,20,3.5,0,0,0,0,0,0,0,0)</f>
        <v>2.2540805339813232</v>
      </c>
    </row>
    <row r="29" spans="2:18">
      <c r="P29">
        <v>25</v>
      </c>
      <c r="Q29" cm="1">
        <f t="array" ref="Q29">[1]!calcDib(1,16,$C$5,$C$2,$P$35,P29)</f>
        <v>1.4335530996322632</v>
      </c>
      <c r="R29" cm="1">
        <f t="array" ref="R29">[2]!getDibAdv(1,16,$C$4,$C$2,$C$3,P29,20,3.5,0,0,0,0,0,0,0,0)</f>
        <v>1.928322434425354</v>
      </c>
    </row>
    <row r="30" spans="2:18">
      <c r="P30">
        <v>26</v>
      </c>
      <c r="Q30" cm="1">
        <f t="array" ref="Q30">[1]!calcDib(1,16,$C$5,$C$2,$P$35,P30)</f>
        <v>1.1847125291824341</v>
      </c>
      <c r="R30" cm="1">
        <f t="array" ref="R30">[2]!getDibAdv(1,16,$C$4,$C$2,$C$3,P30,20,3.5,0,0,0,0,0,0,0,0)</f>
        <v>1.599432110786438</v>
      </c>
    </row>
    <row r="31" spans="2:18">
      <c r="B31" s="3" t="s">
        <v>35</v>
      </c>
      <c r="P31">
        <v>27</v>
      </c>
      <c r="Q31" cm="1">
        <f t="array" ref="Q31">[1]!calcDib(1,16,$C$5,$C$2,$P$35,P31)</f>
        <v>0.9347577691078186</v>
      </c>
      <c r="R31" cm="1">
        <f t="array" ref="R31">[2]!getDibAdv(1,16,$C$4,$C$2,$C$3,P31,20,3.5,0,0,0,0,0,0,0,0)</f>
        <v>1.2688969373703003</v>
      </c>
    </row>
    <row r="32" spans="2:18">
      <c r="P32">
        <v>28</v>
      </c>
      <c r="Q32" cm="1">
        <f t="array" ref="Q32">[1]!calcDib(1,16,$C$5,$C$2,$P$35,P32)</f>
        <v>0.68584609031677246</v>
      </c>
      <c r="R32" cm="1">
        <f t="array" ref="R32">[2]!getDibAdv(1,16,$C$4,$C$2,$C$3,P32,20,3.5,0,0,0,0,0,0,0,0)</f>
        <v>0.93923330307006836</v>
      </c>
    </row>
    <row r="33" spans="2:18">
      <c r="B33" t="s">
        <v>33</v>
      </c>
      <c r="F33" t="s">
        <v>34</v>
      </c>
      <c r="P33">
        <v>29</v>
      </c>
      <c r="Q33" cm="1">
        <f t="array" ref="Q33">[1]!calcDib(1,16,$C$5,$C$2,$P$35,P33)</f>
        <v>0.4431973397731781</v>
      </c>
      <c r="R33" cm="1">
        <f t="array" ref="R33">[2]!getDibAdv(1,16,$C$4,$C$2,$C$3,P33,20,3.5,0,0,0,0,0,0,0,0)</f>
        <v>0.6171146035194397</v>
      </c>
    </row>
    <row r="34" spans="2:18">
      <c r="B34" s="2" t="s">
        <v>15</v>
      </c>
      <c r="D34" s="2"/>
      <c r="F34" t="s">
        <v>26</v>
      </c>
      <c r="P34">
        <v>30</v>
      </c>
      <c r="Q34" cm="1">
        <f t="array" ref="Q34">[1]!calcDib(1,16,$C$5,$C$2,$P$35,P34)</f>
        <v>0.21263982355594635</v>
      </c>
      <c r="R34" cm="1">
        <f t="array" ref="R34">[2]!getDibAdv(1,16,$C$4,$C$2,$C$3,P34,20,3.5,0,0,0,0,0,0,0,0)</f>
        <v>0.31035846471786499</v>
      </c>
    </row>
    <row r="35" spans="2:18">
      <c r="B35" s="2" t="s">
        <v>12</v>
      </c>
      <c r="C35" s="2">
        <v>0.87614000000000003</v>
      </c>
      <c r="D35" s="2"/>
      <c r="F35" t="s">
        <v>17</v>
      </c>
      <c r="G35">
        <v>1.0245299999999999</v>
      </c>
      <c r="P35">
        <v>31</v>
      </c>
      <c r="Q35" cm="1">
        <f t="array" ref="Q35">[1]!calcDib(1,16,$C$5,$C$2,$P$35,P35)</f>
        <v>0</v>
      </c>
      <c r="R35" cm="1">
        <f t="array" ref="R35">[2]!getDibAdv(1,16,$C$4,$C$2,$C$3,P35,20,3.5,0,0,0,0,0,0,0,0)</f>
        <v>2.6781743392348289E-2</v>
      </c>
    </row>
    <row r="36" spans="2:18">
      <c r="B36" s="2" t="s">
        <v>13</v>
      </c>
      <c r="C36" s="2">
        <v>-1.48268</v>
      </c>
      <c r="F36" t="s">
        <v>18</v>
      </c>
      <c r="G36">
        <v>0.88809000000000005</v>
      </c>
    </row>
    <row r="37" spans="2:18">
      <c r="B37" s="2" t="s">
        <v>14</v>
      </c>
      <c r="C37" s="2">
        <v>0.60653999999999997</v>
      </c>
      <c r="F37" t="s">
        <v>19</v>
      </c>
      <c r="G37">
        <v>1.0003500000000001</v>
      </c>
    </row>
    <row r="38" spans="2:18">
      <c r="B38" s="2"/>
      <c r="C38" s="2"/>
      <c r="F38" t="s">
        <v>20</v>
      </c>
      <c r="G38">
        <v>0.95086000000000004</v>
      </c>
    </row>
    <row r="39" spans="2:18">
      <c r="B39" s="2" t="s">
        <v>29</v>
      </c>
      <c r="C39" s="2">
        <f>0.005454*C2^2*C3*(C35+C36/2+C37/3)</f>
        <v>2.0577004348320003</v>
      </c>
      <c r="D39" t="s">
        <v>30</v>
      </c>
      <c r="F39" t="s">
        <v>21</v>
      </c>
      <c r="G39">
        <v>-0.18090000000000001</v>
      </c>
    </row>
    <row r="40" spans="2:18">
      <c r="B40" s="2"/>
      <c r="C40" s="2"/>
      <c r="F40" t="s">
        <v>22</v>
      </c>
      <c r="G40">
        <v>0.61407</v>
      </c>
    </row>
    <row r="41" spans="2:18">
      <c r="B41" s="2"/>
      <c r="C41" s="2"/>
      <c r="F41" t="s">
        <v>23</v>
      </c>
      <c r="G41">
        <v>-0.35105999999999998</v>
      </c>
    </row>
    <row r="42" spans="2:18">
      <c r="F42" t="s">
        <v>24</v>
      </c>
      <c r="G42">
        <v>5.6860000000000001E-2</v>
      </c>
    </row>
    <row r="43" spans="2:18">
      <c r="F43" t="s">
        <v>25</v>
      </c>
      <c r="G43">
        <v>0.25</v>
      </c>
    </row>
    <row r="45" spans="2:18">
      <c r="B45" s="2" t="s">
        <v>16</v>
      </c>
      <c r="C45" t="s">
        <v>27</v>
      </c>
      <c r="F45" t="s">
        <v>31</v>
      </c>
      <c r="G45" t="s">
        <v>32</v>
      </c>
      <c r="H45" t="s">
        <v>28</v>
      </c>
    </row>
    <row r="46" spans="2:18">
      <c r="B46">
        <v>0</v>
      </c>
      <c r="C46">
        <f>$C$2*SQRT($C$35+$C$36*(B46/$C$3)+$C$37*(B46/$C$3)^2)</f>
        <v>5.6161410238703944</v>
      </c>
      <c r="F46">
        <f t="shared" ref="F46:F77" si="5">B46/$C$3</f>
        <v>0</v>
      </c>
      <c r="G46">
        <f>(1-SQRT(F46))/(1-SQRT($G$43))</f>
        <v>2</v>
      </c>
      <c r="H46">
        <f>$G$35*$C$2^$G$36*$G$37^$C$2*G46^($G$38*F46^2+$G$39*LOG(F46+0.0001)+$G$40*SQRT(F46)+$G$41*EXP(F46)+$G$42*$C$2/$C$3)</f>
        <v>6.5758640880200891</v>
      </c>
    </row>
    <row r="47" spans="2:18">
      <c r="B47">
        <v>1</v>
      </c>
      <c r="C47">
        <f>$C$2*SQRT($C$35+$C$36*(B47/$C$3)+$C$37*(B47/$C$3)^2)</f>
        <v>5.4632710134645119</v>
      </c>
      <c r="F47">
        <f t="shared" si="5"/>
        <v>3.215434083601286E-2</v>
      </c>
      <c r="G47">
        <f t="shared" ref="G47:G77" si="6">(1-SQRT(F47))/(1-SQRT($G$43))</f>
        <v>1.6413673699395837</v>
      </c>
      <c r="H47">
        <f>$G$35*$C$2^$G$36*$G$37^$C$2*G47^($G$38*F47^2+$G$39*LOG(F47+0.0001)+$G$40*SQRT(F47)+$G$41*EXP(F47)+$G$42*$C$2/$C$3)</f>
        <v>5.1146624285624709</v>
      </c>
    </row>
    <row r="48" spans="2:18">
      <c r="B48">
        <v>2</v>
      </c>
      <c r="C48">
        <f>$C$2*SQRT($C$35+$C$36*(B48/$C$3)+$C$37*(B48/$C$3)^2)</f>
        <v>5.3102515691198153</v>
      </c>
      <c r="F48">
        <f t="shared" si="5"/>
        <v>6.4308681672025719E-2</v>
      </c>
      <c r="G48">
        <f t="shared" si="6"/>
        <v>1.4928168706590261</v>
      </c>
      <c r="H48">
        <f>$G$35*$C$2^$G$36*$G$37^$C$2*G48^($G$38*F48^2+$G$39*LOG(F48+0.0001)+$G$40*SQRT(F48)+$G$41*EXP(F48)+$G$42*$C$2/$C$3)</f>
        <v>5.0645673395016013</v>
      </c>
    </row>
    <row r="49" spans="2:8">
      <c r="B49">
        <v>3</v>
      </c>
      <c r="C49">
        <f>$C$2*SQRT($C$35+$C$36*(B49/$C$3)+$C$37*(B49/$C$3)^2)</f>
        <v>5.157069388939199</v>
      </c>
      <c r="F49">
        <f t="shared" si="5"/>
        <v>9.6463022508038579E-2</v>
      </c>
      <c r="G49">
        <f t="shared" si="6"/>
        <v>1.3788300634833055</v>
      </c>
      <c r="H49">
        <f>$G$35*$C$2^$G$36*$G$37^$C$2*G49^($G$38*F49^2+$G$39*LOG(F49+0.0001)+$G$40*SQRT(F49)+$G$41*EXP(F49)+$G$42*$C$2/$C$3)</f>
        <v>5.0531437295078225</v>
      </c>
    </row>
    <row r="50" spans="2:8">
      <c r="B50">
        <v>4</v>
      </c>
      <c r="C50">
        <f>$C$2*SQRT($C$35+$C$36*(B50/$C$3)+$C$37*(B50/$C$3)^2)</f>
        <v>5.0037095270953067</v>
      </c>
      <c r="F50">
        <f t="shared" si="5"/>
        <v>0.12861736334405144</v>
      </c>
      <c r="G50">
        <f t="shared" si="6"/>
        <v>1.2827347398791673</v>
      </c>
      <c r="H50">
        <f>$G$35*$C$2^$G$36*$G$37^$C$2*G50^($G$38*F50^2+$G$39*LOG(F50+0.0001)+$G$40*SQRT(F50)+$G$41*EXP(F50)+$G$42*$C$2/$C$3)</f>
        <v>5.0518533240796355</v>
      </c>
    </row>
    <row r="51" spans="2:8">
      <c r="B51">
        <v>5</v>
      </c>
      <c r="C51">
        <f>$C$2*SQRT($C$35+$C$36*(B51/$C$3)+$C$37*(B51/$C$3)^2)</f>
        <v>4.8501551289594147</v>
      </c>
      <c r="F51">
        <f t="shared" si="5"/>
        <v>0.16077170418006431</v>
      </c>
      <c r="G51">
        <f t="shared" si="6"/>
        <v>1.1980730602353744</v>
      </c>
      <c r="H51">
        <f>$G$35*$C$2^$G$36*$G$37^$C$2*G51^($G$38*F51^2+$G$39*LOG(F51+0.0001)+$G$40*SQRT(F51)+$G$41*EXP(F51)+$G$42*$C$2/$C$3)</f>
        <v>5.0527410155489969</v>
      </c>
    </row>
    <row r="52" spans="2:8">
      <c r="B52">
        <v>6</v>
      </c>
      <c r="C52">
        <f>$C$2*SQRT($C$35+$C$36*(B52/$C$3)+$C$37*(B52/$C$3)^2)</f>
        <v>4.6963871127298091</v>
      </c>
      <c r="F52">
        <f t="shared" si="5"/>
        <v>0.19292604501607716</v>
      </c>
      <c r="G52">
        <f t="shared" si="6"/>
        <v>1.121533051239656</v>
      </c>
      <c r="H52">
        <f>$G$35*$C$2^$G$36*$G$37^$C$2*G52^($G$38*F52^2+$G$39*LOG(F52+0.0001)+$G$40*SQRT(F52)+$G$41*EXP(F52)+$G$42*$C$2/$C$3)</f>
        <v>5.0521789088444793</v>
      </c>
    </row>
    <row r="53" spans="2:8">
      <c r="B53">
        <v>7</v>
      </c>
      <c r="C53">
        <f>$C$2*SQRT($C$35+$C$36*(B53/$C$3)+$C$37*(B53/$C$3)^2)</f>
        <v>4.5423837843663453</v>
      </c>
      <c r="F53">
        <f t="shared" si="5"/>
        <v>0.22508038585209003</v>
      </c>
      <c r="G53">
        <f t="shared" si="6"/>
        <v>1.0511472488271112</v>
      </c>
      <c r="H53">
        <f>$G$35*$C$2^$G$36*$G$37^$C$2*G53^($G$38*F53^2+$G$39*LOG(F53+0.0001)+$G$40*SQRT(F53)+$G$41*EXP(F53)+$G$42*$C$2/$C$3)</f>
        <v>5.0478892085896696</v>
      </c>
    </row>
    <row r="54" spans="2:8">
      <c r="B54">
        <v>8</v>
      </c>
      <c r="C54">
        <f>$C$2*SQRT($C$35+$C$36*(B54/$C$3)+$C$37*(B54/$C$3)^2)</f>
        <v>4.3881203687399397</v>
      </c>
      <c r="F54">
        <f t="shared" si="5"/>
        <v>0.25723472668810288</v>
      </c>
      <c r="G54">
        <f t="shared" si="6"/>
        <v>0.98563374131805248</v>
      </c>
      <c r="H54">
        <f>$G$35*$C$2^$G$36*$G$37^$C$2*G54^($G$38*F54^2+$G$39*LOG(F54+0.0001)+$G$40*SQRT(F54)+$G$41*EXP(F54)+$G$42*$C$2/$C$3)</f>
        <v>5.0380967490800392</v>
      </c>
    </row>
    <row r="55" spans="2:8">
      <c r="B55">
        <v>9</v>
      </c>
      <c r="C55">
        <f>$C$2*SQRT($C$35+$C$36*(B55/$C$3)+$C$37*(B55/$C$3)^2)</f>
        <v>4.2335684346473874</v>
      </c>
      <c r="F55">
        <f t="shared" si="5"/>
        <v>0.28938906752411575</v>
      </c>
      <c r="G55">
        <f t="shared" si="6"/>
        <v>0.92410210981875096</v>
      </c>
      <c r="H55">
        <f>$G$35*$C$2^$G$36*$G$37^$C$2*G55^($G$38*F55^2+$G$39*LOG(F55+0.0001)+$G$40*SQRT(F55)+$G$41*EXP(F55)+$G$42*$C$2/$C$3)</f>
        <v>5.0212256501832897</v>
      </c>
    </row>
    <row r="56" spans="2:8">
      <c r="B56">
        <v>10</v>
      </c>
      <c r="C56">
        <f>$C$2*SQRT($C$35+$C$36*(B56/$C$3)+$C$37*(B56/$C$3)^2)</f>
        <v>4.0786951841675387</v>
      </c>
      <c r="F56">
        <f t="shared" si="5"/>
        <v>0.32154340836012862</v>
      </c>
      <c r="G56">
        <f t="shared" si="6"/>
        <v>0.86590404575251467</v>
      </c>
      <c r="H56">
        <f>$G$35*$C$2^$G$36*$G$37^$C$2*G56^($G$38*F56^2+$G$39*LOG(F56+0.0001)+$G$40*SQRT(F56)+$G$41*EXP(F56)+$G$42*$C$2/$C$3)</f>
        <v>4.995775580507396</v>
      </c>
    </row>
    <row r="57" spans="2:8">
      <c r="B57">
        <v>11</v>
      </c>
      <c r="C57">
        <f>$C$2*SQRT($C$35+$C$36*(B57/$C$3)+$C$37*(B57/$C$3)^2)</f>
        <v>3.9234625669268945</v>
      </c>
      <c r="F57">
        <f t="shared" si="5"/>
        <v>0.35369774919614144</v>
      </c>
      <c r="G57">
        <f t="shared" si="6"/>
        <v>0.81055012851126595</v>
      </c>
      <c r="H57">
        <f>$G$35*$C$2^$G$36*$G$37^$C$2*G57^($G$38*F57^2+$G$39*LOG(F57+0.0001)+$G$40*SQRT(F57)+$G$41*EXP(F57)+$G$42*$C$2/$C$3)</f>
        <v>4.9602687393747003</v>
      </c>
    </row>
    <row r="58" spans="2:8">
      <c r="B58">
        <v>12</v>
      </c>
      <c r="C58">
        <f>$C$2*SQRT($C$35+$C$36*(B58/$C$3)+$C$37*(B58/$C$3)^2)</f>
        <v>3.7678261659766128</v>
      </c>
      <c r="F58">
        <f t="shared" si="5"/>
        <v>0.38585209003215432</v>
      </c>
      <c r="G58">
        <f t="shared" si="6"/>
        <v>0.757660126966611</v>
      </c>
      <c r="H58">
        <f>$G$35*$C$2^$G$36*$G$37^$C$2*G58^($G$38*F58^2+$G$39*LOG(F58+0.0001)+$G$40*SQRT(F58)+$G$41*EXP(F58)+$G$42*$C$2/$C$3)</f>
        <v>4.9132290194711041</v>
      </c>
    </row>
    <row r="59" spans="2:8">
      <c r="B59">
        <v>13</v>
      </c>
      <c r="C59">
        <f>$C$2*SQRT($C$35+$C$36*(B59/$C$3)+$C$37*(B59/$C$3)^2)</f>
        <v>3.6117337822956754</v>
      </c>
      <c r="F59">
        <f t="shared" si="5"/>
        <v>0.41800643086816719</v>
      </c>
      <c r="G59">
        <f t="shared" si="6"/>
        <v>0.70693166326266077</v>
      </c>
      <c r="H59">
        <f>$G$35*$C$2^$G$36*$G$37^$C$2*G59^($G$38*F59^2+$G$39*LOG(F59+0.0001)+$G$40*SQRT(F59)+$G$41*EXP(F59)+$G$42*$C$2/$C$3)</f>
        <v>4.8531780021809015</v>
      </c>
    </row>
    <row r="60" spans="2:8">
      <c r="B60">
        <v>14</v>
      </c>
      <c r="C60">
        <f>$C$2*SQRT($C$35+$C$36*(B60/$C$3)+$C$37*(B60/$C$3)^2)</f>
        <v>3.4551236165367492</v>
      </c>
      <c r="F60">
        <f t="shared" si="5"/>
        <v>0.45016077170418006</v>
      </c>
      <c r="G60">
        <f t="shared" si="6"/>
        <v>0.65811957059627701</v>
      </c>
      <c r="H60">
        <f>$G$35*$C$2^$G$36*$G$37^$C$2*G60^($G$38*F60^2+$G$39*LOG(F60+0.0001)+$G$40*SQRT(F60)+$G$41*EXP(F60)+$G$42*$C$2/$C$3)</f>
        <v>4.7786411311310255</v>
      </c>
    </row>
    <row r="61" spans="2:8">
      <c r="B61">
        <v>15</v>
      </c>
      <c r="C61">
        <f>$C$2*SQRT($C$35+$C$36*(B61/$C$3)+$C$37*(B61/$C$3)^2)</f>
        <v>3.2979219049487054</v>
      </c>
      <c r="F61">
        <f t="shared" si="5"/>
        <v>0.48231511254019288</v>
      </c>
      <c r="G61">
        <f t="shared" si="6"/>
        <v>0.6110217963694422</v>
      </c>
      <c r="H61">
        <f>$G$35*$C$2^$G$36*$G$37^$C$2*G61^($G$38*F61^2+$G$39*LOG(F61+0.0001)+$G$40*SQRT(F61)+$G$41*EXP(F61)+$G$42*$C$2/$C$3)</f>
        <v>4.6881609823575374</v>
      </c>
    </row>
    <row r="62" spans="2:8">
      <c r="B62">
        <v>16</v>
      </c>
      <c r="C62">
        <f>$C$2*SQRT($C$35+$C$36*(B62/$C$3)+$C$37*(B62/$C$3)^2)</f>
        <v>3.140039804038695</v>
      </c>
      <c r="F62">
        <f t="shared" si="5"/>
        <v>0.51446945337620575</v>
      </c>
      <c r="G62">
        <f t="shared" si="6"/>
        <v>0.56546947975833461</v>
      </c>
      <c r="H62">
        <f>$G$35*$C$2^$G$36*$G$37^$C$2*G62^($G$38*F62^2+$G$39*LOG(F62+0.0001)+$G$40*SQRT(F62)+$G$41*EXP(F62)+$G$42*$C$2/$C$3)</f>
        <v>4.5803160990076357</v>
      </c>
    </row>
    <row r="63" spans="2:8">
      <c r="B63">
        <v>17</v>
      </c>
      <c r="C63">
        <f>$C$2*SQRT($C$35+$C$36*(B63/$C$3)+$C$37*(B63/$C$3)^2)</f>
        <v>2.9813692231876594</v>
      </c>
      <c r="F63">
        <f t="shared" si="5"/>
        <v>0.54662379421221863</v>
      </c>
      <c r="G63">
        <f t="shared" si="6"/>
        <v>0.52131978546783997</v>
      </c>
      <c r="H63">
        <f>$G$35*$C$2^$G$36*$G$37^$C$2*G63^($G$38*F63^2+$G$39*LOG(F63+0.0001)+$G$40*SQRT(F63)+$G$41*EXP(F63)+$G$42*$C$2/$C$3)</f>
        <v>4.453744519611516</v>
      </c>
    </row>
    <row r="64" spans="2:8">
      <c r="B64">
        <v>18</v>
      </c>
      <c r="C64">
        <f>$C$2*SQRT($C$35+$C$36*(B64/$C$3)+$C$37*(B64/$C$3)^2)</f>
        <v>2.8217771551293982</v>
      </c>
      <c r="F64">
        <f t="shared" si="5"/>
        <v>0.5787781350482315</v>
      </c>
      <c r="G64">
        <f t="shared" si="6"/>
        <v>0.47845061197707883</v>
      </c>
      <c r="H64">
        <f>$G$35*$C$2^$G$36*$G$37^$C$2*G64^($G$38*F64^2+$G$39*LOG(F64+0.0001)+$G$40*SQRT(F64)+$G$41*EXP(F64)+$G$42*$C$2/$C$3)</f>
        <v>4.3071713458805831</v>
      </c>
    </row>
    <row r="65" spans="2:8">
      <c r="B65">
        <v>19</v>
      </c>
      <c r="C65">
        <f>$C$2*SQRT($C$35+$C$36*(B65/$C$3)+$C$37*(B65/$C$3)^2)</f>
        <v>2.6610978139982171</v>
      </c>
      <c r="F65">
        <f t="shared" si="5"/>
        <v>0.61093247588424437</v>
      </c>
      <c r="G65">
        <f t="shared" si="6"/>
        <v>0.43675660771043789</v>
      </c>
      <c r="H65">
        <f>$G$35*$C$2^$G$36*$G$37^$C$2*G65^($G$38*F65^2+$G$39*LOG(F65+0.0001)+$G$40*SQRT(F65)+$G$41*EXP(F65)+$G$42*$C$2/$C$3)</f>
        <v>4.139439639289149</v>
      </c>
    </row>
    <row r="66" spans="2:8">
      <c r="B66">
        <v>20</v>
      </c>
      <c r="C66">
        <f>$C$2*SQRT($C$35+$C$36*(B66/$C$3)+$C$37*(B66/$C$3)^2)</f>
        <v>2.4991214921124536</v>
      </c>
      <c r="F66">
        <f t="shared" si="5"/>
        <v>0.64308681672025725</v>
      </c>
      <c r="G66">
        <f t="shared" si="6"/>
        <v>0.39614612047074904</v>
      </c>
      <c r="H66">
        <f>$G$35*$C$2^$G$36*$G$37^$C$2*G66^($G$38*F66^2+$G$39*LOG(F66+0.0001)+$G$40*SQRT(F66)+$G$41*EXP(F66)+$G$42*$C$2/$C$3)</f>
        <v>3.9495436454556696</v>
      </c>
    </row>
    <row r="67" spans="2:8">
      <c r="B67">
        <v>21</v>
      </c>
      <c r="C67">
        <f>$C$2*SQRT($C$35+$C$36*(B67/$C$3)+$C$37*(B67/$C$3)^2)</f>
        <v>2.3355783616113204</v>
      </c>
      <c r="F67">
        <f t="shared" si="5"/>
        <v>0.67524115755627001</v>
      </c>
      <c r="G67">
        <f t="shared" si="6"/>
        <v>0.35653882606704701</v>
      </c>
      <c r="H67">
        <f>$G$35*$C$2^$G$36*$G$37^$C$2*G67^($G$38*F67^2+$G$39*LOG(F67+0.0001)+$G$40*SQRT(F67)+$G$41*EXP(F67)+$G$42*$C$2/$C$3)</f>
        <v>3.7366627687443055</v>
      </c>
    </row>
    <row r="68" spans="2:8">
      <c r="B68">
        <v>22</v>
      </c>
      <c r="C68">
        <f>$C$2*SQRT($C$35+$C$36*(B68/$C$3)+$C$37*(B68/$C$3)^2)</f>
        <v>2.1701142201119299</v>
      </c>
      <c r="F68">
        <f t="shared" si="5"/>
        <v>0.70739549839228288</v>
      </c>
      <c r="G68">
        <f t="shared" si="6"/>
        <v>0.3178638599776975</v>
      </c>
      <c r="H68">
        <f>$G$35*$C$2^$G$36*$G$37^$C$2*G68^($G$38*F68^2+$G$39*LOG(F68+0.0001)+$G$40*SQRT(F68)+$G$41*EXP(F68)+$G$42*$C$2/$C$3)</f>
        <v>3.5001936850652302</v>
      </c>
    </row>
    <row r="69" spans="2:8">
      <c r="B69">
        <v>23</v>
      </c>
      <c r="C69">
        <f>$C$2*SQRT($C$35+$C$36*(B69/$C$3)+$C$37*(B69/$C$3)^2)</f>
        <v>2.0022528730540898</v>
      </c>
      <c r="F69">
        <f t="shared" si="5"/>
        <v>0.73954983922829576</v>
      </c>
      <c r="G69">
        <f t="shared" si="6"/>
        <v>0.28005832746770642</v>
      </c>
      <c r="H69">
        <f>$G$35*$C$2^$G$36*$G$37^$C$2*G69^($G$38*F69^2+$G$39*LOG(F69+0.0001)+$G$40*SQRT(F69)+$G$41*EXP(F69)+$G$42*$C$2/$C$3)</f>
        <v>3.2397760886811811</v>
      </c>
    </row>
    <row r="70" spans="2:8">
      <c r="B70">
        <v>24</v>
      </c>
      <c r="C70">
        <f>$C$2*SQRT($C$35+$C$36*(B70/$C$3)+$C$37*(B70/$C$3)^2)</f>
        <v>1.8313352509005707</v>
      </c>
      <c r="F70">
        <f t="shared" si="5"/>
        <v>0.77170418006430863</v>
      </c>
      <c r="G70">
        <f t="shared" si="6"/>
        <v>0.24306610247931215</v>
      </c>
      <c r="H70">
        <f>$G$35*$C$2^$G$36*$G$37^$C$2*G70^($G$38*F70^2+$G$39*LOG(F70+0.0001)+$G$40*SQRT(F70)+$G$41*EXP(F70)+$G$42*$C$2/$C$3)</f>
        <v>2.9553038896158248</v>
      </c>
    </row>
    <row r="71" spans="2:8">
      <c r="B71">
        <v>25</v>
      </c>
      <c r="C71">
        <f>$C$2*SQRT($C$35+$C$36*(B71/$C$3)+$C$37*(B71/$C$3)^2)</f>
        <v>1.6564155363148192</v>
      </c>
      <c r="F71">
        <f t="shared" si="5"/>
        <v>0.8038585209003215</v>
      </c>
      <c r="G71">
        <f t="shared" si="6"/>
        <v>0.20683684969791827</v>
      </c>
      <c r="H71">
        <f>$G$35*$C$2^$G$36*$G$37^$C$2*G71^($G$38*F71^2+$G$39*LOG(F71+0.0001)+$G$40*SQRT(F71)+$G$41*EXP(F71)+$G$42*$C$2/$C$3)</f>
        <v>2.6469059121037946</v>
      </c>
    </row>
    <row r="72" spans="2:8">
      <c r="B72">
        <v>26</v>
      </c>
      <c r="C72">
        <f>$C$2*SQRT($C$35+$C$36*(B72/$C$3)+$C$37*(B72/$C$3)^2)</f>
        <v>1.4760716279759318</v>
      </c>
      <c r="F72">
        <f t="shared" si="5"/>
        <v>0.83601286173633438</v>
      </c>
      <c r="G72">
        <f t="shared" si="6"/>
        <v>0.1713252211108347</v>
      </c>
      <c r="H72">
        <f>$G$35*$C$2^$G$36*$G$37^$C$2*G72^($G$38*F72^2+$G$39*LOG(F72+0.0001)+$G$40*SQRT(F72)+$G$41*EXP(F72)+$G$42*$C$2/$C$3)</f>
        <v>2.3148620411274834</v>
      </c>
    </row>
    <row r="73" spans="2:8">
      <c r="B73">
        <v>27</v>
      </c>
      <c r="C73">
        <f>$C$2*SQRT($C$35+$C$36*(B73/$C$3)+$C$37*(B73/$C$3)^2)</f>
        <v>1.2880271220367527</v>
      </c>
      <c r="F73">
        <f t="shared" si="5"/>
        <v>0.86816720257234725</v>
      </c>
      <c r="G73">
        <f t="shared" si="6"/>
        <v>0.13649019044991628</v>
      </c>
      <c r="H73">
        <f>$G$35*$C$2^$G$36*$G$37^$C$2*G73^($G$38*F73^2+$G$39*LOG(F73+0.0001)+$G$40*SQRT(F73)+$G$41*EXP(F73)+$G$42*$C$2/$C$3)</f>
        <v>1.959373093743445</v>
      </c>
    </row>
    <row r="74" spans="2:8">
      <c r="B74">
        <v>28</v>
      </c>
      <c r="C74">
        <f>$C$2*SQRT($C$35+$C$36*(B74/$C$3)+$C$37*(B74/$C$3)^2)</f>
        <v>1.0882976052098101</v>
      </c>
      <c r="F74">
        <f t="shared" si="5"/>
        <v>0.90032154340836013</v>
      </c>
      <c r="G74">
        <f t="shared" si="6"/>
        <v>0.10229449765422238</v>
      </c>
      <c r="H74">
        <f>$G$35*$C$2^$G$36*$G$37^$C$2*G74^($G$38*F74^2+$G$39*LOG(F74+0.0001)+$G$40*SQRT(F74)+$G$41*EXP(F74)+$G$42*$C$2/$C$3)</f>
        <v>1.5799554460520757</v>
      </c>
    </row>
    <row r="75" spans="2:8">
      <c r="B75">
        <v>29</v>
      </c>
      <c r="C75">
        <f>$C$2*SQRT($C$35+$C$36*(B75/$C$3)+$C$37*(B75/$C$3)^2)</f>
        <v>0.86886183143517048</v>
      </c>
      <c r="F75">
        <f t="shared" si="5"/>
        <v>0.932475884244373</v>
      </c>
      <c r="G75">
        <f t="shared" si="6"/>
        <v>6.8704181908558093E-2</v>
      </c>
      <c r="H75">
        <f>$G$35*$C$2^$G$36*$G$37^$C$2*G75^($G$38*F75^2+$G$39*LOG(F75+0.0001)+$G$40*SQRT(F75)+$G$41*EXP(F75)+$G$42*$C$2/$C$3)</f>
        <v>1.173658886158119</v>
      </c>
    </row>
    <row r="76" spans="2:8">
      <c r="B76">
        <v>30</v>
      </c>
      <c r="C76">
        <f>$C$2*SQRT($C$35+$C$36*(B76/$C$3)+$C$37*(B76/$C$3)^2)</f>
        <v>0.60877046656412293</v>
      </c>
      <c r="F76">
        <f t="shared" si="5"/>
        <v>0.96463022508038576</v>
      </c>
      <c r="G76">
        <f t="shared" si="6"/>
        <v>3.5688186585046466E-2</v>
      </c>
      <c r="H76">
        <f>$G$35*$C$2^$G$36*$G$37^$C$2*G76^($G$38*F76^2+$G$39*LOG(F76+0.0001)+$G$40*SQRT(F76)+$G$41*EXP(F76)+$G$42*$C$2/$C$3)</f>
        <v>0.72801614405961323</v>
      </c>
    </row>
    <row r="77" spans="2:8">
      <c r="B77">
        <v>31</v>
      </c>
      <c r="C77">
        <f>$C$2*SQRT($C$35+$C$36*(B77/$C$3)+$C$37*(B77/$C$3)^2)</f>
        <v>0.17729487869898394</v>
      </c>
      <c r="F77">
        <f t="shared" si="5"/>
        <v>0.99678456591639863</v>
      </c>
      <c r="G77">
        <f t="shared" si="6"/>
        <v>3.2180230016110034E-3</v>
      </c>
      <c r="H77">
        <f>$G$35*$C$2^$G$36*$G$37^$C$2*G77^($G$38*F77^2+$G$39*LOG(F77+0.0001)+$G$40*SQRT(F77)+$G$41*EXP(F77)+$G$42*$C$2/$C$3)</f>
        <v>0.14541372854206544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352-13B3-4414-998E-63C47BA6BCAC}">
  <dimension ref="A1:Q41"/>
  <sheetViews>
    <sheetView tabSelected="1" workbookViewId="0">
      <selection activeCell="S30" sqref="S30"/>
    </sheetView>
  </sheetViews>
  <sheetFormatPr defaultRowHeight="15"/>
  <cols>
    <col min="1" max="1" width="6.7109375" bestFit="1" customWidth="1"/>
    <col min="2" max="2" width="6.140625" bestFit="1" customWidth="1"/>
    <col min="3" max="3" width="15.85546875" bestFit="1" customWidth="1"/>
    <col min="4" max="4" width="8.28515625" bestFit="1" customWidth="1"/>
    <col min="5" max="5" width="8.140625" bestFit="1" customWidth="1"/>
    <col min="6" max="6" width="10.5703125" bestFit="1" customWidth="1"/>
    <col min="7" max="7" width="10.28515625" bestFit="1" customWidth="1"/>
    <col min="8" max="8" width="26.7109375" bestFit="1" customWidth="1"/>
    <col min="9" max="9" width="8.42578125" bestFit="1" customWidth="1"/>
    <col min="10" max="10" width="14.5703125" bestFit="1" customWidth="1"/>
    <col min="11" max="11" width="40.85546875" bestFit="1" customWidth="1"/>
    <col min="12" max="12" width="28" bestFit="1" customWidth="1"/>
    <col min="13" max="13" width="23.28515625" bestFit="1" customWidth="1"/>
    <col min="14" max="14" width="38" bestFit="1" customWidth="1"/>
    <col min="15" max="15" width="23.5703125" bestFit="1" customWidth="1"/>
  </cols>
  <sheetData>
    <row r="1" spans="1:17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75</v>
      </c>
      <c r="Q1" t="s">
        <v>76</v>
      </c>
    </row>
    <row r="2" spans="1:17">
      <c r="A2">
        <v>9</v>
      </c>
      <c r="B2">
        <v>1</v>
      </c>
      <c r="C2">
        <v>73</v>
      </c>
      <c r="D2">
        <v>8</v>
      </c>
      <c r="F2">
        <v>1</v>
      </c>
      <c r="J2">
        <v>61</v>
      </c>
      <c r="P2" cm="1">
        <f t="array" ref="P2">[1]!calcTotCubic(1,16,Sheet1!$C$5,D2,J2)</f>
        <v>8.5</v>
      </c>
      <c r="Q2" cm="1">
        <f t="array" ref="Q2">[1]!calcMerchCubic(1,16,Sheet1!$C$5,D2,J2,1,0)</f>
        <v>7.8</v>
      </c>
    </row>
    <row r="3" spans="1:17">
      <c r="A3">
        <v>9</v>
      </c>
      <c r="B3">
        <v>2</v>
      </c>
      <c r="C3">
        <v>73</v>
      </c>
      <c r="D3">
        <v>16.100000000000001</v>
      </c>
      <c r="F3">
        <v>1</v>
      </c>
      <c r="J3">
        <v>93</v>
      </c>
      <c r="P3" s="27" cm="1">
        <f t="array" ref="P3">[1]!calcTotCubic(1,16,Sheet1!$C$5,D3,J3)</f>
        <v>47.2</v>
      </c>
      <c r="Q3" s="27" cm="1">
        <f t="array" ref="Q3">[1]!calcMerchCubic(1,16,Sheet1!$C$5,D3,J3,1,0)</f>
        <v>42.5</v>
      </c>
    </row>
    <row r="4" spans="1:17">
      <c r="A4">
        <v>9</v>
      </c>
      <c r="B4">
        <v>3</v>
      </c>
      <c r="C4">
        <v>202</v>
      </c>
      <c r="D4">
        <v>7.3</v>
      </c>
      <c r="F4">
        <v>1</v>
      </c>
      <c r="J4">
        <v>34</v>
      </c>
      <c r="P4" s="27" cm="1">
        <f t="array" ref="P4">[1]!calcTotCubic(1,16,Sheet1!$C$5,D4,J4)</f>
        <v>3.8</v>
      </c>
      <c r="Q4" s="27" cm="1">
        <f t="array" ref="Q4">[1]!calcMerchCubic(1,16,Sheet1!$C$5,D4,J4,1,0)</f>
        <v>3.3</v>
      </c>
    </row>
    <row r="5" spans="1:17">
      <c r="A5">
        <v>9</v>
      </c>
      <c r="B5">
        <v>4</v>
      </c>
      <c r="C5">
        <v>202</v>
      </c>
      <c r="D5">
        <v>15.8</v>
      </c>
      <c r="F5">
        <v>1</v>
      </c>
      <c r="J5">
        <v>88</v>
      </c>
      <c r="P5" s="27" cm="1">
        <f t="array" ref="P5">[1]!calcTotCubic(1,16,Sheet1!$C$5,D5,J5)</f>
        <v>42.9</v>
      </c>
      <c r="Q5" s="27" cm="1">
        <f t="array" ref="Q5">[1]!calcMerchCubic(1,16,Sheet1!$C$5,D5,J5,1,0)</f>
        <v>40.9</v>
      </c>
    </row>
    <row r="6" spans="1:17">
      <c r="A6">
        <v>9</v>
      </c>
      <c r="B6">
        <v>5</v>
      </c>
      <c r="C6">
        <v>202</v>
      </c>
      <c r="D6">
        <v>8.4</v>
      </c>
      <c r="F6">
        <v>1</v>
      </c>
      <c r="J6">
        <v>68</v>
      </c>
      <c r="P6" s="27" cm="1">
        <f t="array" ref="P6">[1]!calcTotCubic(1,16,Sheet1!$C$5,D6,J6)</f>
        <v>10.4</v>
      </c>
      <c r="Q6" s="27" cm="1">
        <f t="array" ref="Q6">[1]!calcMerchCubic(1,16,Sheet1!$C$5,D6,J6,1,0)</f>
        <v>8.6</v>
      </c>
    </row>
    <row r="7" spans="1:17">
      <c r="A7">
        <v>9</v>
      </c>
      <c r="B7">
        <v>6</v>
      </c>
      <c r="C7">
        <v>73</v>
      </c>
      <c r="D7">
        <v>7.1</v>
      </c>
      <c r="F7">
        <v>1</v>
      </c>
      <c r="J7">
        <v>68</v>
      </c>
      <c r="P7" s="27" cm="1">
        <f t="array" ref="P7">[1]!calcTotCubic(1,16,Sheet1!$C$5,D7,J7)</f>
        <v>7.6</v>
      </c>
      <c r="Q7" s="27" cm="1">
        <f t="array" ref="Q7">[1]!calcMerchCubic(1,16,Sheet1!$C$5,D7,J7,1,0)</f>
        <v>7.5</v>
      </c>
    </row>
    <row r="8" spans="1:17">
      <c r="A8">
        <v>9</v>
      </c>
      <c r="B8">
        <v>7</v>
      </c>
      <c r="C8">
        <v>73</v>
      </c>
      <c r="D8">
        <v>7.8</v>
      </c>
      <c r="F8">
        <v>1</v>
      </c>
      <c r="J8">
        <v>78</v>
      </c>
      <c r="P8" s="27" cm="1">
        <f t="array" ref="P8">[1]!calcTotCubic(1,16,Sheet1!$C$5,D8,J8)</f>
        <v>10.4</v>
      </c>
      <c r="Q8" s="27" cm="1">
        <f t="array" ref="Q8">[1]!calcMerchCubic(1,16,Sheet1!$C$5,D8,J8,1,0)</f>
        <v>9.3000000000000007</v>
      </c>
    </row>
    <row r="9" spans="1:17">
      <c r="A9">
        <v>9</v>
      </c>
      <c r="B9">
        <v>8</v>
      </c>
      <c r="C9">
        <v>73</v>
      </c>
      <c r="D9">
        <v>8.6</v>
      </c>
      <c r="F9">
        <v>1</v>
      </c>
      <c r="J9">
        <v>71</v>
      </c>
      <c r="P9" s="27" cm="1">
        <f t="array" ref="P9">[1]!calcTotCubic(1,16,Sheet1!$C$5,D9,J9)</f>
        <v>11.4</v>
      </c>
      <c r="Q9" s="27" cm="1">
        <f t="array" ref="Q9">[1]!calcMerchCubic(1,16,Sheet1!$C$5,D9,J9,1,0)</f>
        <v>11.6</v>
      </c>
    </row>
    <row r="10" spans="1:17">
      <c r="A10">
        <v>9</v>
      </c>
      <c r="B10">
        <v>9</v>
      </c>
      <c r="C10">
        <v>73</v>
      </c>
      <c r="D10">
        <v>8.6</v>
      </c>
      <c r="F10">
        <v>1</v>
      </c>
      <c r="J10">
        <v>82</v>
      </c>
      <c r="P10" s="27" cm="1">
        <f t="array" ref="P10">[1]!calcTotCubic(1,16,Sheet1!$C$5,D10,J10)</f>
        <v>13.2</v>
      </c>
      <c r="Q10" s="27" cm="1">
        <f t="array" ref="Q10">[1]!calcMerchCubic(1,16,Sheet1!$C$5,D10,J10,1,0)</f>
        <v>12.9</v>
      </c>
    </row>
    <row r="11" spans="1:17">
      <c r="A11">
        <v>9</v>
      </c>
      <c r="B11">
        <v>10</v>
      </c>
      <c r="C11">
        <v>202</v>
      </c>
      <c r="D11">
        <v>8.4</v>
      </c>
      <c r="F11">
        <v>1</v>
      </c>
      <c r="J11">
        <v>55</v>
      </c>
      <c r="P11" s="27" cm="1">
        <f t="array" ref="P11">[1]!calcTotCubic(1,16,Sheet1!$C$5,D11,J11)</f>
        <v>8.3000000000000007</v>
      </c>
      <c r="Q11" s="27" cm="1">
        <f t="array" ref="Q11">[1]!calcMerchCubic(1,16,Sheet1!$C$5,D11,J11,1,0)</f>
        <v>6.7</v>
      </c>
    </row>
    <row r="12" spans="1:17">
      <c r="A12">
        <v>9</v>
      </c>
      <c r="B12">
        <v>11</v>
      </c>
      <c r="C12">
        <v>73</v>
      </c>
      <c r="D12">
        <v>9.1</v>
      </c>
      <c r="F12">
        <v>1</v>
      </c>
      <c r="J12">
        <v>76</v>
      </c>
      <c r="P12" s="27" cm="1">
        <f t="array" ref="P12">[1]!calcTotCubic(1,16,Sheet1!$C$5,D12,J12)</f>
        <v>13.5</v>
      </c>
      <c r="Q12" s="27" cm="1">
        <f t="array" ref="Q12">[1]!calcMerchCubic(1,16,Sheet1!$C$5,D12,J12,1,0)</f>
        <v>12.5</v>
      </c>
    </row>
    <row r="13" spans="1:17">
      <c r="A13">
        <v>9</v>
      </c>
      <c r="B13">
        <v>12</v>
      </c>
      <c r="C13">
        <v>202</v>
      </c>
      <c r="D13">
        <v>6.8</v>
      </c>
      <c r="F13">
        <v>2</v>
      </c>
      <c r="H13">
        <v>2</v>
      </c>
      <c r="J13">
        <v>63</v>
      </c>
      <c r="K13">
        <v>43</v>
      </c>
      <c r="L13">
        <v>23</v>
      </c>
      <c r="M13">
        <v>6</v>
      </c>
      <c r="P13" s="27" cm="1">
        <f t="array" ref="P13">[1]!calcTotCubic(1,16,Sheet1!$C$5,D13,J13)</f>
        <v>6.5</v>
      </c>
      <c r="Q13" s="27" cm="1">
        <f t="array" ref="Q13">[1]!calcMerchCubic(1,16,Sheet1!$C$5,D13,J13,1,0)</f>
        <v>5.6</v>
      </c>
    </row>
    <row r="14" spans="1:17">
      <c r="A14">
        <v>9</v>
      </c>
      <c r="B14">
        <v>13</v>
      </c>
      <c r="C14">
        <v>73</v>
      </c>
      <c r="D14">
        <v>10</v>
      </c>
      <c r="F14">
        <v>1</v>
      </c>
      <c r="J14">
        <v>88</v>
      </c>
      <c r="O14" t="s">
        <v>70</v>
      </c>
      <c r="P14" s="27" cm="1">
        <f t="array" ref="P14">[1]!calcTotCubic(1,16,Sheet1!$C$5,D14,J14)</f>
        <v>18.7</v>
      </c>
      <c r="Q14" s="27" cm="1">
        <f t="array" ref="Q14">[1]!calcMerchCubic(1,16,Sheet1!$C$5,D14,J14,1,0)</f>
        <v>17.899999999999999</v>
      </c>
    </row>
    <row r="15" spans="1:17">
      <c r="A15">
        <v>9</v>
      </c>
      <c r="B15">
        <v>14</v>
      </c>
      <c r="C15">
        <v>73</v>
      </c>
      <c r="D15">
        <v>6.9</v>
      </c>
      <c r="F15">
        <v>1</v>
      </c>
      <c r="J15">
        <v>69</v>
      </c>
      <c r="P15" s="27" cm="1">
        <f t="array" ref="P15">[1]!calcTotCubic(1,16,Sheet1!$C$5,D15,J15)</f>
        <v>7.3</v>
      </c>
      <c r="Q15" s="27" cm="1">
        <f t="array" ref="Q15">[1]!calcMerchCubic(1,16,Sheet1!$C$5,D15,J15,1,0)</f>
        <v>6.6</v>
      </c>
    </row>
    <row r="16" spans="1:17">
      <c r="A16">
        <v>9</v>
      </c>
      <c r="B16">
        <v>15</v>
      </c>
      <c r="C16">
        <v>73</v>
      </c>
      <c r="D16">
        <v>5.4</v>
      </c>
      <c r="F16">
        <v>1</v>
      </c>
      <c r="J16">
        <v>51</v>
      </c>
      <c r="P16" s="27" cm="1">
        <f t="array" ref="P16">[1]!calcTotCubic(1,16,Sheet1!$C$5,D16,J16)</f>
        <v>3.4</v>
      </c>
      <c r="Q16" s="27" cm="1">
        <f t="array" ref="Q16">[1]!calcMerchCubic(1,16,Sheet1!$C$5,D16,J16,1,0)</f>
        <v>3.2</v>
      </c>
    </row>
    <row r="17" spans="1:17">
      <c r="A17">
        <v>9</v>
      </c>
      <c r="B17">
        <v>16</v>
      </c>
      <c r="C17">
        <v>202</v>
      </c>
      <c r="F17">
        <v>0</v>
      </c>
      <c r="G17" t="s">
        <v>71</v>
      </c>
      <c r="O17" t="s">
        <v>72</v>
      </c>
      <c r="P17" s="27" t="str" cm="1">
        <f t="array" ref="P17">[1]!calcTotCubic(1,16,Sheet1!$C$5,D17,J17)</f>
        <v>#DBH&lt;1!</v>
      </c>
      <c r="Q17" s="27" t="str" cm="1">
        <f t="array" ref="Q17">[1]!calcMerchCubic(1,16,Sheet1!$C$5,D17,J17,1,0)</f>
        <v>#DBH&lt;1!</v>
      </c>
    </row>
    <row r="18" spans="1:17">
      <c r="A18">
        <v>9</v>
      </c>
      <c r="B18">
        <v>17</v>
      </c>
      <c r="C18">
        <v>73</v>
      </c>
      <c r="D18">
        <v>13.6</v>
      </c>
      <c r="F18">
        <v>1</v>
      </c>
      <c r="J18">
        <v>88</v>
      </c>
      <c r="P18" s="27" cm="1">
        <f t="array" ref="P18">[1]!calcTotCubic(1,16,Sheet1!$C$5,D18,J18)</f>
        <v>32.9</v>
      </c>
      <c r="Q18" s="27" cm="1">
        <f t="array" ref="Q18">[1]!calcMerchCubic(1,16,Sheet1!$C$5,D18,J18,1,0)</f>
        <v>29.8</v>
      </c>
    </row>
    <row r="19" spans="1:17">
      <c r="A19">
        <v>9</v>
      </c>
      <c r="B19">
        <v>18</v>
      </c>
      <c r="C19">
        <v>73</v>
      </c>
      <c r="D19">
        <v>9.1999999999999993</v>
      </c>
      <c r="F19">
        <v>1</v>
      </c>
      <c r="J19">
        <v>75</v>
      </c>
      <c r="N19">
        <v>5.0999999999999996</v>
      </c>
      <c r="P19" s="27" cm="1">
        <f t="array" ref="P19">[1]!calcTotCubic(1,16,Sheet1!$C$5,D19,J19)</f>
        <v>13.6</v>
      </c>
      <c r="Q19" s="27" cm="1">
        <f t="array" ref="Q19">[1]!calcMerchCubic(1,16,Sheet1!$C$5,D19,J19,1,0)</f>
        <v>11.8</v>
      </c>
    </row>
    <row r="20" spans="1:17">
      <c r="A20">
        <v>9</v>
      </c>
      <c r="B20">
        <v>19</v>
      </c>
      <c r="C20">
        <v>73</v>
      </c>
      <c r="D20">
        <v>11.2</v>
      </c>
      <c r="F20">
        <v>1</v>
      </c>
      <c r="J20">
        <v>83</v>
      </c>
      <c r="P20" s="27" cm="1">
        <f t="array" ref="P20">[1]!calcTotCubic(1,16,Sheet1!$C$5,D20,J20)</f>
        <v>21.7</v>
      </c>
      <c r="Q20" s="27" cm="1">
        <f t="array" ref="Q20">[1]!calcMerchCubic(1,16,Sheet1!$C$5,D20,J20,1,0)</f>
        <v>21.2</v>
      </c>
    </row>
    <row r="21" spans="1:17">
      <c r="A21">
        <v>9</v>
      </c>
      <c r="B21">
        <v>20</v>
      </c>
      <c r="C21">
        <v>202</v>
      </c>
      <c r="D21">
        <v>6</v>
      </c>
      <c r="F21">
        <v>1</v>
      </c>
      <c r="J21">
        <v>42</v>
      </c>
      <c r="O21" t="s">
        <v>73</v>
      </c>
      <c r="P21" s="27" cm="1">
        <f t="array" ref="P21">[1]!calcTotCubic(1,16,Sheet1!$C$5,D21,J21)</f>
        <v>3.4</v>
      </c>
      <c r="Q21" s="27" cm="1">
        <f t="array" ref="Q21">[1]!calcMerchCubic(1,16,Sheet1!$C$5,D21,J21,1,0)</f>
        <v>2.7</v>
      </c>
    </row>
    <row r="22" spans="1:17">
      <c r="A22">
        <v>9</v>
      </c>
      <c r="B22">
        <v>21</v>
      </c>
      <c r="C22">
        <v>73</v>
      </c>
      <c r="D22">
        <v>14.1</v>
      </c>
      <c r="F22">
        <v>1</v>
      </c>
      <c r="J22">
        <v>96</v>
      </c>
      <c r="P22" s="27" cm="1">
        <f t="array" ref="P22">[1]!calcTotCubic(1,16,Sheet1!$C$5,D22,J22)</f>
        <v>38.5</v>
      </c>
      <c r="Q22" s="27" cm="1">
        <f t="array" ref="Q22">[1]!calcMerchCubic(1,16,Sheet1!$C$5,D22,J22,1,0)</f>
        <v>35.1</v>
      </c>
    </row>
    <row r="23" spans="1:17">
      <c r="A23">
        <v>9</v>
      </c>
      <c r="B23">
        <v>22</v>
      </c>
      <c r="C23">
        <v>73</v>
      </c>
      <c r="D23">
        <v>7.6</v>
      </c>
      <c r="F23">
        <v>1</v>
      </c>
      <c r="J23">
        <v>53</v>
      </c>
      <c r="P23" s="27" cm="1">
        <f t="array" ref="P23">[1]!calcTotCubic(1,16,Sheet1!$C$5,D23,J23)</f>
        <v>6.6</v>
      </c>
      <c r="Q23" s="27" cm="1">
        <f t="array" ref="Q23">[1]!calcMerchCubic(1,16,Sheet1!$C$5,D23,J23,1,0)</f>
        <v>6.6</v>
      </c>
    </row>
    <row r="24" spans="1:17">
      <c r="A24">
        <v>9</v>
      </c>
      <c r="B24">
        <v>23</v>
      </c>
      <c r="C24">
        <v>202</v>
      </c>
      <c r="D24">
        <v>5.6</v>
      </c>
      <c r="F24">
        <v>1</v>
      </c>
      <c r="J24">
        <v>41</v>
      </c>
      <c r="O24" t="s">
        <v>74</v>
      </c>
      <c r="P24" s="27" cm="1">
        <f t="array" ref="P24">[1]!calcTotCubic(1,16,Sheet1!$C$5,D24,J24)</f>
        <v>2.9</v>
      </c>
      <c r="Q24" s="27" cm="1">
        <f t="array" ref="Q24">[1]!calcMerchCubic(1,16,Sheet1!$C$5,D24,J24,1,0)</f>
        <v>2.7</v>
      </c>
    </row>
    <row r="25" spans="1:17">
      <c r="A25">
        <v>9</v>
      </c>
      <c r="B25">
        <v>24</v>
      </c>
      <c r="C25">
        <v>73</v>
      </c>
      <c r="D25">
        <v>17.899999999999999</v>
      </c>
      <c r="F25">
        <v>1</v>
      </c>
      <c r="J25">
        <v>107</v>
      </c>
      <c r="P25" s="27" cm="1">
        <f t="array" ref="P25">[1]!calcTotCubic(1,16,Sheet1!$C$5,D25,J25)</f>
        <v>66.599999999999994</v>
      </c>
      <c r="Q25" s="27" cm="1">
        <f t="array" ref="Q25">[1]!calcMerchCubic(1,16,Sheet1!$C$5,D25,J25,1,0)</f>
        <v>63.6</v>
      </c>
    </row>
    <row r="26" spans="1:17">
      <c r="A26">
        <v>9</v>
      </c>
      <c r="B26">
        <v>25</v>
      </c>
      <c r="C26">
        <v>202</v>
      </c>
      <c r="D26">
        <v>8.6</v>
      </c>
      <c r="F26">
        <v>1</v>
      </c>
      <c r="J26">
        <v>56</v>
      </c>
      <c r="P26" s="27" cm="1">
        <f t="array" ref="P26">[1]!calcTotCubic(1,16,Sheet1!$C$5,D26,J26)</f>
        <v>8.8000000000000007</v>
      </c>
      <c r="Q26" s="27" cm="1">
        <f t="array" ref="Q26">[1]!calcMerchCubic(1,16,Sheet1!$C$5,D26,J26,1,0)</f>
        <v>7.5</v>
      </c>
    </row>
    <row r="27" spans="1:17">
      <c r="A27">
        <v>9</v>
      </c>
      <c r="B27">
        <v>26</v>
      </c>
      <c r="C27">
        <v>202</v>
      </c>
      <c r="D27">
        <v>9.4</v>
      </c>
      <c r="F27">
        <v>1</v>
      </c>
      <c r="J27">
        <v>50</v>
      </c>
      <c r="P27" s="27" cm="1">
        <f t="array" ref="P27">[1]!calcTotCubic(1,16,Sheet1!$C$5,D27,J27)</f>
        <v>9</v>
      </c>
      <c r="Q27" s="27" cm="1">
        <f t="array" ref="Q27">[1]!calcMerchCubic(1,16,Sheet1!$C$5,D27,J27,1,0)</f>
        <v>8</v>
      </c>
    </row>
    <row r="28" spans="1:17">
      <c r="A28">
        <v>9</v>
      </c>
      <c r="B28">
        <v>27</v>
      </c>
      <c r="C28">
        <v>73</v>
      </c>
      <c r="D28">
        <v>14</v>
      </c>
      <c r="F28">
        <v>1</v>
      </c>
      <c r="J28">
        <v>96</v>
      </c>
      <c r="P28" s="27" cm="1">
        <f t="array" ref="P28">[1]!calcTotCubic(1,16,Sheet1!$C$5,D28,J28)</f>
        <v>38</v>
      </c>
      <c r="Q28" s="27" cm="1">
        <f t="array" ref="Q28">[1]!calcMerchCubic(1,16,Sheet1!$C$5,D28,J28,1,0)</f>
        <v>35.1</v>
      </c>
    </row>
    <row r="29" spans="1:17">
      <c r="A29">
        <v>9</v>
      </c>
      <c r="B29">
        <v>28</v>
      </c>
      <c r="C29">
        <v>73</v>
      </c>
      <c r="D29">
        <v>17.399999999999999</v>
      </c>
      <c r="F29">
        <v>1</v>
      </c>
      <c r="J29">
        <v>90</v>
      </c>
      <c r="P29" s="27" cm="1">
        <f t="array" ref="P29">[1]!calcTotCubic(1,16,Sheet1!$C$5,D29,J29)</f>
        <v>52.1</v>
      </c>
      <c r="Q29" s="27" cm="1">
        <f t="array" ref="Q29">[1]!calcMerchCubic(1,16,Sheet1!$C$5,D29,J29,1,0)</f>
        <v>47.2</v>
      </c>
    </row>
    <row r="30" spans="1:17">
      <c r="A30">
        <v>9</v>
      </c>
      <c r="B30">
        <v>29</v>
      </c>
      <c r="C30">
        <v>73</v>
      </c>
      <c r="D30">
        <v>14.4</v>
      </c>
      <c r="F30">
        <v>1</v>
      </c>
      <c r="J30">
        <v>93</v>
      </c>
      <c r="P30" s="27" cm="1">
        <f t="array" ref="P30">[1]!calcTotCubic(1,16,Sheet1!$C$5,D30,J30)</f>
        <v>38.700000000000003</v>
      </c>
      <c r="Q30" s="27" cm="1">
        <f t="array" ref="Q30">[1]!calcMerchCubic(1,16,Sheet1!$C$5,D30,J30,1,0)</f>
        <v>35.799999999999997</v>
      </c>
    </row>
    <row r="31" spans="1:17">
      <c r="A31">
        <v>9</v>
      </c>
      <c r="B31">
        <v>30</v>
      </c>
      <c r="C31">
        <v>73</v>
      </c>
      <c r="D31">
        <v>16.100000000000001</v>
      </c>
      <c r="F31">
        <v>1</v>
      </c>
      <c r="J31">
        <v>93</v>
      </c>
      <c r="P31" s="27" cm="1">
        <f t="array" ref="P31">[1]!calcTotCubic(1,16,Sheet1!$C$5,D31,J31)</f>
        <v>47.2</v>
      </c>
      <c r="Q31" s="27" cm="1">
        <f t="array" ref="Q31">[1]!calcMerchCubic(1,16,Sheet1!$C$5,D31,J31,1,0)</f>
        <v>42.5</v>
      </c>
    </row>
    <row r="32" spans="1:17">
      <c r="A32">
        <v>9</v>
      </c>
      <c r="B32">
        <v>31</v>
      </c>
      <c r="C32">
        <v>66</v>
      </c>
      <c r="E32">
        <v>5.9</v>
      </c>
      <c r="F32">
        <v>1</v>
      </c>
      <c r="J32">
        <v>26</v>
      </c>
      <c r="P32" s="27" t="str" cm="1">
        <f t="array" ref="P32">[1]!calcTotCubic(1,16,Sheet1!$C$5,D32,J32)</f>
        <v>#DBH&lt;1!</v>
      </c>
      <c r="Q32" s="27" t="str" cm="1">
        <f t="array" ref="Q32">[1]!calcMerchCubic(1,16,Sheet1!$C$5,D32,J32,1,0)</f>
        <v>#DBH&lt;1!</v>
      </c>
    </row>
    <row r="33" spans="1:17">
      <c r="A33">
        <v>9</v>
      </c>
      <c r="B33">
        <v>32</v>
      </c>
      <c r="C33">
        <v>73</v>
      </c>
      <c r="D33">
        <v>10.4</v>
      </c>
      <c r="F33">
        <v>1</v>
      </c>
      <c r="J33">
        <v>86</v>
      </c>
      <c r="P33" s="27" cm="1">
        <f t="array" ref="P33">[1]!calcTotCubic(1,16,Sheet1!$C$5,D33,J33)</f>
        <v>19.600000000000001</v>
      </c>
      <c r="Q33" s="27" cm="1">
        <f t="array" ref="Q33">[1]!calcMerchCubic(1,16,Sheet1!$C$5,D33,J33,1,0)</f>
        <v>17.8</v>
      </c>
    </row>
    <row r="34" spans="1:17">
      <c r="A34">
        <v>9</v>
      </c>
      <c r="B34">
        <v>33</v>
      </c>
      <c r="C34">
        <v>202</v>
      </c>
      <c r="D34">
        <v>1.5</v>
      </c>
      <c r="F34">
        <v>1</v>
      </c>
      <c r="P34" s="27" t="str" cm="1">
        <f t="array" ref="P34">[1]!calcTotCubic(1,16,Sheet1!$C$5,D34,J34)</f>
        <v>#HT&lt;4.5!</v>
      </c>
      <c r="Q34" s="27" t="str" cm="1">
        <f t="array" ref="Q34">[1]!calcMerchCubic(1,16,Sheet1!$C$5,D34,J34,1,0)</f>
        <v>#HT&lt;4.5!</v>
      </c>
    </row>
    <row r="35" spans="1:17">
      <c r="P35" s="27"/>
      <c r="Q35" s="27"/>
    </row>
    <row r="36" spans="1:17">
      <c r="P36" s="27"/>
      <c r="Q36" s="27"/>
    </row>
    <row r="37" spans="1:17">
      <c r="P37" s="27"/>
      <c r="Q37" s="27"/>
    </row>
    <row r="38" spans="1:17">
      <c r="P38" s="27"/>
      <c r="Q38" s="27"/>
    </row>
    <row r="39" spans="1:17">
      <c r="P39" s="27"/>
    </row>
    <row r="40" spans="1:17">
      <c r="P40" s="27"/>
    </row>
    <row r="41" spans="1:17">
      <c r="P4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Affleck, David</dc:creator>
  <cp:lastModifiedBy>Bova, Jake</cp:lastModifiedBy>
  <dcterms:created xsi:type="dcterms:W3CDTF">2025-09-02T12:53:09Z</dcterms:created>
  <dcterms:modified xsi:type="dcterms:W3CDTF">2025-09-04T19:46:22Z</dcterms:modified>
</cp:coreProperties>
</file>