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1dafa2d5fa2bc/Documentos/"/>
    </mc:Choice>
  </mc:AlternateContent>
  <xr:revisionPtr revIDLastSave="485" documentId="8_{BC22DB4C-20A9-4B84-8A69-26377BC14F22}" xr6:coauthVersionLast="47" xr6:coauthVersionMax="47" xr10:uidLastSave="{BA28A2BB-4AB7-468C-A92B-52CF71451890}"/>
  <bookViews>
    <workbookView xWindow="-108" yWindow="-108" windowWidth="23256" windowHeight="12576" xr2:uid="{67476353-9BE4-4CDF-B5F6-A1E5E6BA0F90}"/>
  </bookViews>
  <sheets>
    <sheet name="APP" sheetId="1" r:id="rId1"/>
    <sheet name="BaseDados" sheetId="2" r:id="rId2"/>
  </sheets>
  <definedNames>
    <definedName name="aporte">APP!$D$20</definedName>
    <definedName name="patrimonio">APP!$D$23</definedName>
    <definedName name="qtd_anos">APP!$D$21</definedName>
    <definedName name="rendimento_carteira">APP!$D$13</definedName>
    <definedName name="salario">APP!$D$12</definedName>
    <definedName name="sugestao_investimento">APP!$D$14</definedName>
    <definedName name="taxa_mensal">APP!$D$22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C41" i="1"/>
  <c r="C42" i="1"/>
  <c r="C43" i="1"/>
  <c r="C44" i="1"/>
  <c r="C45" i="1"/>
  <c r="C40" i="1"/>
  <c r="A10" i="2"/>
  <c r="A11" i="2"/>
  <c r="A12" i="2"/>
  <c r="A13" i="2"/>
  <c r="A14" i="2"/>
  <c r="A15" i="2"/>
  <c r="A16" i="2"/>
  <c r="A17" i="2"/>
  <c r="A18" i="2"/>
  <c r="A19" i="2"/>
  <c r="A20" i="2"/>
  <c r="A21" i="2"/>
  <c r="A5" i="2"/>
  <c r="A6" i="2"/>
  <c r="A7" i="2"/>
  <c r="A8" i="2"/>
  <c r="A9" i="2"/>
  <c r="A4" i="2"/>
  <c r="D14" i="1"/>
  <c r="D20" i="1" s="1"/>
  <c r="C28" i="1" s="1"/>
  <c r="D28" i="1" s="1"/>
  <c r="C29" i="1" l="1"/>
  <c r="D29" i="1" s="1"/>
  <c r="C36" i="1"/>
  <c r="D41" i="1" s="1"/>
  <c r="D23" i="1"/>
  <c r="D24" i="1" s="1"/>
  <c r="C31" i="1"/>
  <c r="D31" i="1" s="1"/>
  <c r="C30" i="1"/>
  <c r="D30" i="1" s="1"/>
  <c r="C32" i="1"/>
  <c r="D32" i="1" s="1"/>
  <c r="D42" i="1" l="1"/>
  <c r="D44" i="1"/>
  <c r="D40" i="1"/>
  <c r="D45" i="1"/>
  <c r="D43" i="1"/>
  <c r="D46" i="1" l="1"/>
</calcChain>
</file>

<file path=xl/sharedStrings.xml><?xml version="1.0" encoding="utf-8"?>
<sst xmlns="http://schemas.openxmlformats.org/spreadsheetml/2006/main" count="71" uniqueCount="37">
  <si>
    <t>INVESTIMENTO MENSAL</t>
  </si>
  <si>
    <t>Quanto investir por mês ?</t>
  </si>
  <si>
    <t>Por Quantos Anos ?</t>
  </si>
  <si>
    <t>Taxa de Rendimento mensal ?</t>
  </si>
  <si>
    <t>Patrimônio acumulado ?</t>
  </si>
  <si>
    <t>Dividendos Mensais ?</t>
  </si>
  <si>
    <t>Cenários</t>
  </si>
  <si>
    <t>Quanto em 2 Anos ?</t>
  </si>
  <si>
    <t>Quanto em 5 Anos ?</t>
  </si>
  <si>
    <t>Quanto em 10 Anos ?</t>
  </si>
  <si>
    <t>Quanto em 20 Anos ?</t>
  </si>
  <si>
    <t>Quanto em 30 Anos ?</t>
  </si>
  <si>
    <t>Dividendo</t>
  </si>
  <si>
    <t>CONFIGURAÇÕES</t>
  </si>
  <si>
    <t>Salário</t>
  </si>
  <si>
    <t>Rendimento Carteira</t>
  </si>
  <si>
    <t>Sugestão de Investimento (30%)</t>
  </si>
  <si>
    <t>PERFIL</t>
  </si>
  <si>
    <t>Moderado</t>
  </si>
  <si>
    <t>VALOR A SER INVESTIDO POR MÊS</t>
  </si>
  <si>
    <t>Conservador</t>
  </si>
  <si>
    <t>Agressivo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</si>
  <si>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</si>
  <si>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</si>
  <si>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</si>
  <si>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</si>
  <si>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</si>
  <si>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</si>
  <si>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</si>
  <si>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</si>
  <si>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</si>
  <si>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Tipo de FII</t>
  </si>
  <si>
    <t>Perfil</t>
  </si>
  <si>
    <t>%</t>
  </si>
  <si>
    <t>chave composta</t>
  </si>
  <si>
    <t>Quanto deseja receber por mês em dividendo?</t>
  </si>
  <si>
    <t>Patrimônio acumulado necessário: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</si>
</sst>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Segoe UI Semibold"/>
      <family val="2"/>
    </font>
    <font>
      <sz val="13"/>
      <color theme="1"/>
      <name val="Segoe UI"/>
      <family val="2"/>
    </font>
    <font>
      <b/>
      <sz val="13"/>
      <color theme="1"/>
      <name val="Segoe UI"/>
      <family val="2"/>
    </font>
    <font>
      <sz val="11"/>
      <color rgb="FF9C5700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3"/>
      <color rgb="FF9C5700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6" borderId="0" applyNumberFormat="0" applyBorder="0" applyAlignment="0" applyProtection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5" fillId="5" borderId="14" xfId="0" applyFont="1" applyFill="1" applyBorder="1" applyAlignment="1">
      <alignment horizontal="center" vertical="center"/>
    </xf>
    <xf numFmtId="10" fontId="5" fillId="5" borderId="14" xfId="1" applyNumberFormat="1" applyFont="1" applyFill="1" applyBorder="1" applyAlignment="1">
      <alignment horizontal="center" vertical="center"/>
    </xf>
    <xf numFmtId="164" fontId="5" fillId="5" borderId="11" xfId="0" applyNumberFormat="1" applyFont="1" applyFill="1" applyBorder="1" applyAlignment="1">
      <alignment horizontal="center" vertical="center"/>
    </xf>
    <xf numFmtId="8" fontId="5" fillId="3" borderId="14" xfId="0" applyNumberFormat="1" applyFont="1" applyFill="1" applyBorder="1" applyAlignment="1">
      <alignment horizontal="center" vertical="center"/>
    </xf>
    <xf numFmtId="8" fontId="5" fillId="3" borderId="15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indent="3"/>
    </xf>
    <xf numFmtId="0" fontId="4" fillId="3" borderId="7" xfId="0" applyFont="1" applyFill="1" applyBorder="1" applyAlignment="1">
      <alignment horizontal="left" indent="3"/>
    </xf>
    <xf numFmtId="0" fontId="2" fillId="0" borderId="0" xfId="0" applyFont="1"/>
    <xf numFmtId="0" fontId="4" fillId="3" borderId="8" xfId="0" applyFont="1" applyFill="1" applyBorder="1" applyAlignment="1">
      <alignment horizontal="left" indent="3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3" fillId="4" borderId="2" xfId="0" applyFont="1" applyFill="1" applyBorder="1" applyAlignment="1">
      <alignment horizontal="right" vertical="center"/>
    </xf>
    <xf numFmtId="0" fontId="0" fillId="0" borderId="24" xfId="0" applyBorder="1"/>
    <xf numFmtId="0" fontId="0" fillId="0" borderId="24" xfId="0" applyBorder="1" applyAlignment="1">
      <alignment horizontal="center"/>
    </xf>
    <xf numFmtId="9" fontId="0" fillId="0" borderId="24" xfId="0" applyNumberFormat="1" applyBorder="1" applyAlignment="1">
      <alignment horizontal="center"/>
    </xf>
    <xf numFmtId="164" fontId="4" fillId="0" borderId="11" xfId="2" applyNumberFormat="1" applyFont="1" applyBorder="1" applyAlignment="1">
      <alignment horizontal="center"/>
    </xf>
    <xf numFmtId="10" fontId="4" fillId="0" borderId="27" xfId="0" applyNumberFormat="1" applyFont="1" applyBorder="1" applyAlignment="1">
      <alignment horizontal="center"/>
    </xf>
    <xf numFmtId="164" fontId="4" fillId="5" borderId="14" xfId="0" applyNumberFormat="1" applyFont="1" applyFill="1" applyBorder="1" applyAlignment="1">
      <alignment horizontal="center"/>
    </xf>
    <xf numFmtId="164" fontId="4" fillId="5" borderId="28" xfId="2" applyNumberFormat="1" applyFont="1" applyFill="1" applyBorder="1" applyAlignment="1">
      <alignment horizontal="center"/>
    </xf>
    <xf numFmtId="0" fontId="7" fillId="0" borderId="0" xfId="0" applyFont="1"/>
    <xf numFmtId="164" fontId="4" fillId="3" borderId="5" xfId="0" applyNumberFormat="1" applyFont="1" applyFill="1" applyBorder="1" applyAlignment="1">
      <alignment horizontal="center"/>
    </xf>
    <xf numFmtId="164" fontId="4" fillId="3" borderId="6" xfId="0" applyNumberFormat="1" applyFont="1" applyFill="1" applyBorder="1" applyAlignment="1">
      <alignment horizontal="center"/>
    </xf>
    <xf numFmtId="164" fontId="4" fillId="3" borderId="16" xfId="0" applyNumberFormat="1" applyFont="1" applyFill="1" applyBorder="1" applyAlignment="1">
      <alignment horizontal="center"/>
    </xf>
    <xf numFmtId="164" fontId="4" fillId="3" borderId="17" xfId="0" applyNumberFormat="1" applyFont="1" applyFill="1" applyBorder="1" applyAlignment="1">
      <alignment horizontal="center"/>
    </xf>
    <xf numFmtId="0" fontId="8" fillId="6" borderId="0" xfId="3" applyFont="1"/>
    <xf numFmtId="0" fontId="8" fillId="6" borderId="0" xfId="3" applyFont="1" applyAlignment="1">
      <alignment horizontal="center"/>
    </xf>
    <xf numFmtId="0" fontId="9" fillId="5" borderId="0" xfId="0" applyFont="1" applyFill="1"/>
    <xf numFmtId="164" fontId="9" fillId="5" borderId="0" xfId="4" applyNumberFormat="1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9" fontId="7" fillId="0" borderId="0" xfId="0" applyNumberFormat="1" applyFont="1" applyAlignment="1">
      <alignment horizontal="center"/>
    </xf>
    <xf numFmtId="164" fontId="7" fillId="5" borderId="0" xfId="0" applyNumberFormat="1" applyFont="1" applyFill="1" applyAlignment="1">
      <alignment horizontal="center"/>
    </xf>
    <xf numFmtId="0" fontId="9" fillId="7" borderId="0" xfId="0" applyFont="1" applyFill="1"/>
    <xf numFmtId="164" fontId="9" fillId="7" borderId="0" xfId="0" applyNumberFormat="1" applyFont="1" applyFill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left" indent="3"/>
    </xf>
    <xf numFmtId="0" fontId="4" fillId="5" borderId="19" xfId="0" applyFont="1" applyFill="1" applyBorder="1" applyAlignment="1">
      <alignment horizontal="left" indent="3"/>
    </xf>
    <xf numFmtId="0" fontId="4" fillId="5" borderId="22" xfId="0" applyFont="1" applyFill="1" applyBorder="1" applyAlignment="1">
      <alignment horizontal="left" wrapText="1" indent="3"/>
    </xf>
    <xf numFmtId="0" fontId="4" fillId="5" borderId="23" xfId="0" applyFont="1" applyFill="1" applyBorder="1" applyAlignment="1">
      <alignment horizontal="left" wrapText="1" indent="3"/>
    </xf>
    <xf numFmtId="0" fontId="4" fillId="5" borderId="9" xfId="0" applyFont="1" applyFill="1" applyBorder="1" applyAlignment="1">
      <alignment horizontal="left" indent="3"/>
    </xf>
    <xf numFmtId="0" fontId="4" fillId="5" borderId="10" xfId="0" applyFont="1" applyFill="1" applyBorder="1" applyAlignment="1">
      <alignment horizontal="left" indent="3"/>
    </xf>
    <xf numFmtId="0" fontId="4" fillId="5" borderId="25" xfId="0" applyFont="1" applyFill="1" applyBorder="1" applyAlignment="1">
      <alignment horizontal="left" indent="3"/>
    </xf>
    <xf numFmtId="0" fontId="4" fillId="5" borderId="26" xfId="0" applyFont="1" applyFill="1" applyBorder="1" applyAlignment="1">
      <alignment horizontal="left" indent="3"/>
    </xf>
    <xf numFmtId="0" fontId="4" fillId="5" borderId="12" xfId="0" applyFont="1" applyFill="1" applyBorder="1" applyAlignment="1">
      <alignment horizontal="left" indent="3"/>
    </xf>
    <xf numFmtId="0" fontId="4" fillId="5" borderId="13" xfId="0" applyFont="1" applyFill="1" applyBorder="1" applyAlignment="1">
      <alignment horizontal="left" indent="3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left"/>
    </xf>
    <xf numFmtId="0" fontId="4" fillId="5" borderId="19" xfId="0" applyFont="1" applyFill="1" applyBorder="1" applyAlignment="1">
      <alignment horizontal="left"/>
    </xf>
    <xf numFmtId="0" fontId="4" fillId="5" borderId="20" xfId="0" applyFont="1" applyFill="1" applyBorder="1" applyAlignment="1">
      <alignment horizontal="left"/>
    </xf>
    <xf numFmtId="0" fontId="4" fillId="5" borderId="21" xfId="0" applyFont="1" applyFill="1" applyBorder="1" applyAlignment="1">
      <alignment horizontal="left"/>
    </xf>
    <xf numFmtId="0" fontId="5" fillId="3" borderId="20" xfId="0" applyFont="1" applyFill="1" applyBorder="1" applyAlignment="1">
      <alignment horizontal="left"/>
    </xf>
    <xf numFmtId="0" fontId="5" fillId="3" borderId="21" xfId="0" applyFont="1" applyFill="1" applyBorder="1" applyAlignment="1">
      <alignment horizontal="left"/>
    </xf>
    <xf numFmtId="0" fontId="5" fillId="3" borderId="22" xfId="0" applyFont="1" applyFill="1" applyBorder="1" applyAlignment="1">
      <alignment horizontal="left"/>
    </xf>
    <xf numFmtId="0" fontId="5" fillId="3" borderId="23" xfId="0" applyFont="1" applyFill="1" applyBorder="1" applyAlignment="1">
      <alignment horizontal="left"/>
    </xf>
    <xf numFmtId="0" fontId="0" fillId="0" borderId="0" xfId="0" applyFont="1"/>
  </cellXfs>
  <cellStyles count="5">
    <cellStyle name="Moeda 2" xfId="2" xr:uid="{7A3BB7C7-DB0E-4E96-A574-48E1DCE5CDED}"/>
    <cellStyle name="Moeda 3" xfId="4" xr:uid="{A9ECC55E-BD4C-421E-BE9A-63C33BA2D64B}"/>
    <cellStyle name="Neutro" xfId="3" builtinId="28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APP!$C$39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77-4104-AA44-C4997FD598C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24A-4442-BAB8-F5BD1215040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877-4104-AA44-C4997FD598C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877-4104-AA44-C4997FD598C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877-4104-AA44-C4997FD598C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9877-4104-AA44-C4997FD598C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APP!$B$40:$B$45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APP!$C$40:$C$45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4A-4442-BAB8-F5BD12150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367552</xdr:colOff>
      <xdr:row>1</xdr:row>
      <xdr:rowOff>4315</xdr:rowOff>
    </xdr:from>
    <xdr:to>
      <xdr:col>4</xdr:col>
      <xdr:colOff>224118</xdr:colOff>
      <xdr:row>9</xdr:row>
      <xdr:rowOff>19272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19D8272-18D9-483E-A508-5A70122EAE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367552" y="183609"/>
          <a:ext cx="6678707" cy="1449310"/>
        </a:xfrm>
        <a:prstGeom prst="rect">
          <a:avLst/>
        </a:prstGeom>
      </xdr:spPr>
    </xdr:pic>
    <xdr:clientData/>
  </xdr:twoCellAnchor>
  <xdr:twoCellAnchor>
    <xdr:from>
      <xdr:col>1</xdr:col>
      <xdr:colOff>430305</xdr:colOff>
      <xdr:row>48</xdr:row>
      <xdr:rowOff>53789</xdr:rowOff>
    </xdr:from>
    <xdr:to>
      <xdr:col>3</xdr:col>
      <xdr:colOff>842681</xdr:colOff>
      <xdr:row>63</xdr:row>
      <xdr:rowOff>107577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204D20C-57C0-2FE4-3E11-21AA38E49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1DEC-619E-483B-8D64-70542BF1B950}">
  <dimension ref="A10:F54"/>
  <sheetViews>
    <sheetView showGridLines="0" tabSelected="1" topLeftCell="A40" zoomScale="85" zoomScaleNormal="85" workbookViewId="0">
      <selection activeCell="E54" sqref="E54"/>
    </sheetView>
  </sheetViews>
  <sheetFormatPr defaultColWidth="0" defaultRowHeight="14.4" x14ac:dyDescent="0.3"/>
  <cols>
    <col min="1" max="1" width="8.88671875" customWidth="1"/>
    <col min="2" max="2" width="45.77734375" customWidth="1"/>
    <col min="3" max="3" width="21.88671875" bestFit="1" customWidth="1"/>
    <col min="4" max="4" width="23" customWidth="1"/>
    <col min="5" max="6" width="8.88671875" customWidth="1"/>
    <col min="7" max="7" width="8.88671875" hidden="1" customWidth="1"/>
    <col min="8" max="16384" width="8.88671875" hidden="1"/>
  </cols>
  <sheetData>
    <row r="10" spans="2:4" ht="15" thickBot="1" x14ac:dyDescent="0.35"/>
    <row r="11" spans="2:4" ht="27" x14ac:dyDescent="0.3">
      <c r="B11" s="36" t="s">
        <v>13</v>
      </c>
      <c r="C11" s="37"/>
      <c r="D11" s="12"/>
    </row>
    <row r="12" spans="2:4" ht="21" customHeight="1" x14ac:dyDescent="0.45">
      <c r="B12" s="42" t="s">
        <v>14</v>
      </c>
      <c r="C12" s="43"/>
      <c r="D12" s="16">
        <v>2950</v>
      </c>
    </row>
    <row r="13" spans="2:4" ht="21" customHeight="1" x14ac:dyDescent="0.45">
      <c r="B13" s="44" t="s">
        <v>15</v>
      </c>
      <c r="C13" s="45"/>
      <c r="D13" s="17">
        <v>0.01</v>
      </c>
    </row>
    <row r="14" spans="2:4" ht="24.6" customHeight="1" x14ac:dyDescent="0.45">
      <c r="B14" s="46" t="s">
        <v>16</v>
      </c>
      <c r="C14" s="47"/>
      <c r="D14" s="18">
        <f>D12*30%</f>
        <v>885</v>
      </c>
    </row>
    <row r="15" spans="2:4" ht="24.6" customHeight="1" x14ac:dyDescent="0.45">
      <c r="B15" s="38" t="s">
        <v>35</v>
      </c>
      <c r="C15" s="39"/>
      <c r="D15" s="16">
        <v>10000</v>
      </c>
    </row>
    <row r="16" spans="2:4" ht="22.2" customHeight="1" thickBot="1" x14ac:dyDescent="0.5">
      <c r="B16" s="40" t="s">
        <v>36</v>
      </c>
      <c r="C16" s="41"/>
      <c r="D16" s="19">
        <f>D15/rendimento_carteira</f>
        <v>1000000</v>
      </c>
    </row>
    <row r="17" spans="1:4" ht="21.6" customHeight="1" x14ac:dyDescent="0.35">
      <c r="B17" s="20"/>
      <c r="C17" s="20"/>
      <c r="D17" s="20"/>
    </row>
    <row r="18" spans="1:4" ht="18" customHeight="1" thickBot="1" x14ac:dyDescent="0.4">
      <c r="B18" s="20"/>
      <c r="C18" s="20"/>
      <c r="D18" s="20"/>
    </row>
    <row r="19" spans="1:4" ht="26.4" customHeight="1" x14ac:dyDescent="0.3">
      <c r="B19" s="48" t="s">
        <v>0</v>
      </c>
      <c r="C19" s="49"/>
      <c r="D19" s="50"/>
    </row>
    <row r="20" spans="1:4" ht="22.2" customHeight="1" x14ac:dyDescent="0.45">
      <c r="B20" s="51" t="s">
        <v>1</v>
      </c>
      <c r="C20" s="52"/>
      <c r="D20" s="3">
        <f>sugestao_investimento</f>
        <v>885</v>
      </c>
    </row>
    <row r="21" spans="1:4" ht="19.8" x14ac:dyDescent="0.45">
      <c r="B21" s="53" t="s">
        <v>2</v>
      </c>
      <c r="C21" s="54"/>
      <c r="D21" s="1">
        <v>2</v>
      </c>
    </row>
    <row r="22" spans="1:4" ht="19.8" x14ac:dyDescent="0.45">
      <c r="B22" s="53" t="s">
        <v>3</v>
      </c>
      <c r="C22" s="54"/>
      <c r="D22" s="2">
        <v>1.0789999999999999E-2</v>
      </c>
    </row>
    <row r="23" spans="1:4" ht="19.8" x14ac:dyDescent="0.45">
      <c r="B23" s="55" t="s">
        <v>4</v>
      </c>
      <c r="C23" s="56"/>
      <c r="D23" s="4">
        <f>FV(taxa_mensal,qtd_anos*12,aporte*-1)</f>
        <v>24096.450158416017</v>
      </c>
    </row>
    <row r="24" spans="1:4" ht="20.399999999999999" thickBot="1" x14ac:dyDescent="0.5">
      <c r="B24" s="57" t="s">
        <v>5</v>
      </c>
      <c r="C24" s="58"/>
      <c r="D24" s="5">
        <f>patrimonio*rendimento_carteira</f>
        <v>240.96450158416019</v>
      </c>
    </row>
    <row r="25" spans="1:4" ht="17.399999999999999" x14ac:dyDescent="0.35">
      <c r="B25" s="20"/>
      <c r="C25" s="20"/>
      <c r="D25" s="20"/>
    </row>
    <row r="26" spans="1:4" ht="18" thickBot="1" x14ac:dyDescent="0.4">
      <c r="B26" s="20"/>
      <c r="C26" s="20"/>
      <c r="D26" s="20"/>
    </row>
    <row r="27" spans="1:4" ht="23.4" x14ac:dyDescent="0.3">
      <c r="B27" s="48" t="s">
        <v>6</v>
      </c>
      <c r="C27" s="49"/>
      <c r="D27" s="35" t="s">
        <v>12</v>
      </c>
    </row>
    <row r="28" spans="1:4" ht="19.8" x14ac:dyDescent="0.45">
      <c r="A28" s="8">
        <v>2</v>
      </c>
      <c r="B28" s="6" t="s">
        <v>7</v>
      </c>
      <c r="C28" s="21">
        <f>FV($D$22,$A28*12,$D$20*-1)</f>
        <v>24096.450158416017</v>
      </c>
      <c r="D28" s="22">
        <f>$C28*rendimento_carteira</f>
        <v>240.96450158416019</v>
      </c>
    </row>
    <row r="29" spans="1:4" ht="19.8" x14ac:dyDescent="0.45">
      <c r="A29" s="8">
        <v>5</v>
      </c>
      <c r="B29" s="7" t="s">
        <v>8</v>
      </c>
      <c r="C29" s="21">
        <f>FV($D$22,$A29*12,$D$20*-1)</f>
        <v>74142.568888661568</v>
      </c>
      <c r="D29" s="22">
        <f>$C29*rendimento_carteira</f>
        <v>741.42568888661572</v>
      </c>
    </row>
    <row r="30" spans="1:4" ht="19.8" x14ac:dyDescent="0.45">
      <c r="A30" s="8">
        <v>10</v>
      </c>
      <c r="B30" s="7" t="s">
        <v>9</v>
      </c>
      <c r="C30" s="21">
        <f>FV($D$22,$A30*12,$D$20*-1)</f>
        <v>215306.52808920239</v>
      </c>
      <c r="D30" s="22">
        <f>$C30*rendimento_carteira</f>
        <v>2153.065280892024</v>
      </c>
    </row>
    <row r="31" spans="1:4" ht="19.8" x14ac:dyDescent="0.45">
      <c r="A31" s="8">
        <v>20</v>
      </c>
      <c r="B31" s="7" t="s">
        <v>10</v>
      </c>
      <c r="C31" s="21">
        <f>FV($D$22,$A31*12,$D$20*-1)</f>
        <v>995800.58408591629</v>
      </c>
      <c r="D31" s="22">
        <f>$C31*rendimento_carteira</f>
        <v>9958.0058408591631</v>
      </c>
    </row>
    <row r="32" spans="1:4" ht="20.399999999999999" thickBot="1" x14ac:dyDescent="0.5">
      <c r="A32" s="8">
        <v>30</v>
      </c>
      <c r="B32" s="9" t="s">
        <v>11</v>
      </c>
      <c r="C32" s="23">
        <f>FV($D$22,$A32*12,$D$20*-1)</f>
        <v>3825120.1446791724</v>
      </c>
      <c r="D32" s="24">
        <f>$C32*rendimento_carteira</f>
        <v>38251.201446791725</v>
      </c>
    </row>
    <row r="33" spans="2:4" ht="17.399999999999999" x14ac:dyDescent="0.35">
      <c r="B33" s="20"/>
      <c r="C33" s="20"/>
      <c r="D33" s="20"/>
    </row>
    <row r="34" spans="2:4" ht="17.399999999999999" x14ac:dyDescent="0.35">
      <c r="B34" s="20"/>
      <c r="C34" s="20"/>
      <c r="D34" s="20"/>
    </row>
    <row r="35" spans="2:4" ht="17.399999999999999" x14ac:dyDescent="0.35">
      <c r="B35" s="25" t="s">
        <v>17</v>
      </c>
      <c r="C35" s="26" t="s">
        <v>20</v>
      </c>
      <c r="D35" s="25"/>
    </row>
    <row r="36" spans="2:4" ht="17.399999999999999" x14ac:dyDescent="0.35">
      <c r="B36" s="27" t="s">
        <v>19</v>
      </c>
      <c r="C36" s="28">
        <f>aporte</f>
        <v>885</v>
      </c>
      <c r="D36" s="27"/>
    </row>
    <row r="37" spans="2:4" ht="17.399999999999999" x14ac:dyDescent="0.35">
      <c r="B37" s="20"/>
      <c r="C37" s="20"/>
      <c r="D37" s="20"/>
    </row>
    <row r="38" spans="2:4" ht="17.399999999999999" x14ac:dyDescent="0.35">
      <c r="B38" s="20"/>
      <c r="C38" s="20"/>
      <c r="D38" s="20"/>
    </row>
    <row r="39" spans="2:4" ht="17.399999999999999" x14ac:dyDescent="0.35">
      <c r="B39" s="29" t="s">
        <v>22</v>
      </c>
      <c r="C39" s="29" t="s">
        <v>23</v>
      </c>
      <c r="D39" s="29" t="s">
        <v>24</v>
      </c>
    </row>
    <row r="40" spans="2:4" ht="17.399999999999999" x14ac:dyDescent="0.35">
      <c r="B40" s="30" t="s">
        <v>25</v>
      </c>
      <c r="C40" s="31">
        <f>VLOOKUP($C$35&amp;"-"&amp;B40,BaseDados!$A:$D,4,FALSE)</f>
        <v>0.3</v>
      </c>
      <c r="D40" s="32">
        <f>C40*$C$36</f>
        <v>265.5</v>
      </c>
    </row>
    <row r="41" spans="2:4" ht="17.399999999999999" x14ac:dyDescent="0.35">
      <c r="B41" s="30" t="s">
        <v>26</v>
      </c>
      <c r="C41" s="31">
        <f>VLOOKUP($C$35&amp;"-"&amp;B41,BaseDados!$A:$D,4,FALSE)</f>
        <v>0.5</v>
      </c>
      <c r="D41" s="32">
        <f t="shared" ref="D41:D45" si="0">C41*$C$36</f>
        <v>442.5</v>
      </c>
    </row>
    <row r="42" spans="2:4" ht="17.399999999999999" x14ac:dyDescent="0.35">
      <c r="B42" s="30" t="s">
        <v>27</v>
      </c>
      <c r="C42" s="31">
        <f>VLOOKUP($C$35&amp;"-"&amp;B42,BaseDados!$A:$D,4,FALSE)</f>
        <v>0.1</v>
      </c>
      <c r="D42" s="32">
        <f t="shared" si="0"/>
        <v>88.5</v>
      </c>
    </row>
    <row r="43" spans="2:4" ht="17.399999999999999" x14ac:dyDescent="0.35">
      <c r="B43" s="30" t="s">
        <v>28</v>
      </c>
      <c r="C43" s="31">
        <f>VLOOKUP($C$35&amp;"-"&amp;B43,BaseDados!$A:$D,4,FALSE)</f>
        <v>0.1</v>
      </c>
      <c r="D43" s="32">
        <f t="shared" si="0"/>
        <v>88.5</v>
      </c>
    </row>
    <row r="44" spans="2:4" ht="17.399999999999999" x14ac:dyDescent="0.35">
      <c r="B44" s="30" t="s">
        <v>29</v>
      </c>
      <c r="C44" s="31">
        <f>VLOOKUP($C$35&amp;"-"&amp;B44,BaseDados!$A:$D,4,FALSE)</f>
        <v>0</v>
      </c>
      <c r="D44" s="32">
        <f t="shared" si="0"/>
        <v>0</v>
      </c>
    </row>
    <row r="45" spans="2:4" ht="17.399999999999999" x14ac:dyDescent="0.35">
      <c r="B45" s="30" t="s">
        <v>30</v>
      </c>
      <c r="C45" s="31">
        <f>VLOOKUP($C$35&amp;"-"&amp;B45,BaseDados!$A:$D,4,FALSE)</f>
        <v>0</v>
      </c>
      <c r="D45" s="32">
        <f t="shared" si="0"/>
        <v>0</v>
      </c>
    </row>
    <row r="46" spans="2:4" ht="17.399999999999999" x14ac:dyDescent="0.35">
      <c r="B46" s="33"/>
      <c r="C46" s="33"/>
      <c r="D46" s="34">
        <f>SUM(D40:D45)</f>
        <v>885</v>
      </c>
    </row>
    <row r="54" spans="5:5" x14ac:dyDescent="0.3">
      <c r="E54" s="59"/>
    </row>
  </sheetData>
  <mergeCells count="13">
    <mergeCell ref="B19:D19"/>
    <mergeCell ref="B27:C27"/>
    <mergeCell ref="B20:C20"/>
    <mergeCell ref="B21:C21"/>
    <mergeCell ref="B22:C22"/>
    <mergeCell ref="B23:C23"/>
    <mergeCell ref="B24:C24"/>
    <mergeCell ref="B11:C11"/>
    <mergeCell ref="B15:C15"/>
    <mergeCell ref="B16:C16"/>
    <mergeCell ref="B12:C12"/>
    <mergeCell ref="B13:C13"/>
    <mergeCell ref="B14:C14"/>
  </mergeCells>
  <dataValidations count="1">
    <dataValidation type="list" allowBlank="1" showInputMessage="1" showErrorMessage="1" sqref="C35" xr:uid="{01D3169C-DC8F-4705-9D4C-1AD158EF135C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1BA3-78A0-4461-8716-C5B1BCDA94B1}">
  <dimension ref="A3:D21"/>
  <sheetViews>
    <sheetView workbookViewId="0">
      <selection activeCell="J9" sqref="J9:K9"/>
    </sheetView>
  </sheetViews>
  <sheetFormatPr defaultRowHeight="14.4" x14ac:dyDescent="0.3"/>
  <cols>
    <col min="1" max="1" width="28.77734375" bestFit="1" customWidth="1"/>
    <col min="2" max="2" width="11.21875" bestFit="1" customWidth="1"/>
    <col min="3" max="3" width="17.6640625" bestFit="1" customWidth="1"/>
    <col min="4" max="4" width="10.109375" bestFit="1" customWidth="1"/>
  </cols>
  <sheetData>
    <row r="3" spans="1:4" x14ac:dyDescent="0.3">
      <c r="A3" t="s">
        <v>34</v>
      </c>
      <c r="B3" s="10" t="s">
        <v>32</v>
      </c>
      <c r="C3" s="10" t="s">
        <v>31</v>
      </c>
      <c r="D3" s="10" t="s">
        <v>33</v>
      </c>
    </row>
    <row r="4" spans="1:4" x14ac:dyDescent="0.3">
      <c r="A4" t="str">
        <f>B4&amp;"-"&amp;C4</f>
        <v>Conservador-PAPEL</v>
      </c>
      <c r="B4" s="10" t="s">
        <v>20</v>
      </c>
      <c r="C4" s="10" t="s">
        <v>25</v>
      </c>
      <c r="D4" s="11">
        <v>0.3</v>
      </c>
    </row>
    <row r="5" spans="1:4" x14ac:dyDescent="0.3">
      <c r="A5" t="str">
        <f t="shared" ref="A5:A21" si="0">B5&amp;"-"&amp;C5</f>
        <v>Conservador-TIJOLO</v>
      </c>
      <c r="B5" s="10" t="s">
        <v>20</v>
      </c>
      <c r="C5" s="10" t="s">
        <v>26</v>
      </c>
      <c r="D5" s="11">
        <v>0.5</v>
      </c>
    </row>
    <row r="6" spans="1:4" x14ac:dyDescent="0.3">
      <c r="A6" t="str">
        <f t="shared" si="0"/>
        <v>Conservador-HÍBRIDOS</v>
      </c>
      <c r="B6" s="10" t="s">
        <v>20</v>
      </c>
      <c r="C6" s="10" t="s">
        <v>27</v>
      </c>
      <c r="D6" s="11">
        <v>0.1</v>
      </c>
    </row>
    <row r="7" spans="1:4" x14ac:dyDescent="0.3">
      <c r="A7" t="str">
        <f t="shared" si="0"/>
        <v>Conservador-FOFs</v>
      </c>
      <c r="B7" s="10" t="s">
        <v>20</v>
      </c>
      <c r="C7" s="10" t="s">
        <v>28</v>
      </c>
      <c r="D7" s="11">
        <v>0.1</v>
      </c>
    </row>
    <row r="8" spans="1:4" x14ac:dyDescent="0.3">
      <c r="A8" t="str">
        <f t="shared" si="0"/>
        <v>Conservador-DESENVOLVIMENTO</v>
      </c>
      <c r="B8" s="10" t="s">
        <v>20</v>
      </c>
      <c r="C8" s="10" t="s">
        <v>29</v>
      </c>
      <c r="D8" s="11">
        <v>0</v>
      </c>
    </row>
    <row r="9" spans="1:4" ht="19.8" customHeight="1" thickBot="1" x14ac:dyDescent="0.35">
      <c r="A9" s="13" t="str">
        <f t="shared" si="0"/>
        <v>Conservador-HOTELARIAS</v>
      </c>
      <c r="B9" s="14" t="s">
        <v>20</v>
      </c>
      <c r="C9" s="14" t="s">
        <v>30</v>
      </c>
      <c r="D9" s="15">
        <v>0</v>
      </c>
    </row>
    <row r="10" spans="1:4" x14ac:dyDescent="0.3">
      <c r="A10" t="str">
        <f t="shared" si="0"/>
        <v>Moderado-PAPEL</v>
      </c>
      <c r="B10" s="10" t="s">
        <v>18</v>
      </c>
      <c r="C10" s="10" t="s">
        <v>25</v>
      </c>
      <c r="D10" s="11">
        <v>0.32</v>
      </c>
    </row>
    <row r="11" spans="1:4" x14ac:dyDescent="0.3">
      <c r="A11" t="str">
        <f t="shared" si="0"/>
        <v>Moderado-TIJOLO</v>
      </c>
      <c r="B11" s="10" t="s">
        <v>18</v>
      </c>
      <c r="C11" s="10" t="s">
        <v>26</v>
      </c>
      <c r="D11" s="11">
        <v>0.4</v>
      </c>
    </row>
    <row r="12" spans="1:4" x14ac:dyDescent="0.3">
      <c r="A12" t="str">
        <f t="shared" si="0"/>
        <v>Moderado-HÍBRIDOS</v>
      </c>
      <c r="B12" s="10" t="s">
        <v>18</v>
      </c>
      <c r="C12" s="10" t="s">
        <v>27</v>
      </c>
      <c r="D12" s="11">
        <v>0.08</v>
      </c>
    </row>
    <row r="13" spans="1:4" x14ac:dyDescent="0.3">
      <c r="A13" t="str">
        <f t="shared" si="0"/>
        <v>Moderado-FOFs</v>
      </c>
      <c r="B13" s="10" t="s">
        <v>18</v>
      </c>
      <c r="C13" s="10" t="s">
        <v>28</v>
      </c>
      <c r="D13" s="11">
        <v>0.1</v>
      </c>
    </row>
    <row r="14" spans="1:4" x14ac:dyDescent="0.3">
      <c r="A14" t="str">
        <f t="shared" si="0"/>
        <v>Moderado-DESENVOLVIMENTO</v>
      </c>
      <c r="B14" s="10" t="s">
        <v>18</v>
      </c>
      <c r="C14" s="10" t="s">
        <v>29</v>
      </c>
      <c r="D14" s="11">
        <v>0.1</v>
      </c>
    </row>
    <row r="15" spans="1:4" ht="15" thickBot="1" x14ac:dyDescent="0.35">
      <c r="A15" s="13" t="str">
        <f t="shared" si="0"/>
        <v>Moderado-HOTELARIAS</v>
      </c>
      <c r="B15" s="14" t="s">
        <v>18</v>
      </c>
      <c r="C15" s="14" t="s">
        <v>30</v>
      </c>
      <c r="D15" s="15">
        <v>0.1</v>
      </c>
    </row>
    <row r="16" spans="1:4" x14ac:dyDescent="0.3">
      <c r="A16" t="str">
        <f t="shared" si="0"/>
        <v>Agressivo-PAPEL</v>
      </c>
      <c r="B16" s="10" t="s">
        <v>21</v>
      </c>
      <c r="C16" s="10" t="s">
        <v>25</v>
      </c>
      <c r="D16" s="11">
        <v>0.5</v>
      </c>
    </row>
    <row r="17" spans="1:4" x14ac:dyDescent="0.3">
      <c r="A17" t="str">
        <f t="shared" si="0"/>
        <v>Agressivo-TIJOLO</v>
      </c>
      <c r="B17" s="10" t="s">
        <v>21</v>
      </c>
      <c r="C17" s="10" t="s">
        <v>26</v>
      </c>
      <c r="D17" s="11">
        <v>0.1</v>
      </c>
    </row>
    <row r="18" spans="1:4" x14ac:dyDescent="0.3">
      <c r="A18" t="str">
        <f t="shared" si="0"/>
        <v>Agressivo-HÍBRIDOS</v>
      </c>
      <c r="B18" s="10" t="s">
        <v>21</v>
      </c>
      <c r="C18" s="10" t="s">
        <v>27</v>
      </c>
      <c r="D18" s="11">
        <v>0.05</v>
      </c>
    </row>
    <row r="19" spans="1:4" x14ac:dyDescent="0.3">
      <c r="A19" t="str">
        <f t="shared" si="0"/>
        <v>Agressivo-FOFs</v>
      </c>
      <c r="B19" s="10" t="s">
        <v>21</v>
      </c>
      <c r="C19" s="10" t="s">
        <v>28</v>
      </c>
      <c r="D19" s="11">
        <v>0.05</v>
      </c>
    </row>
    <row r="20" spans="1:4" x14ac:dyDescent="0.3">
      <c r="A20" t="str">
        <f t="shared" si="0"/>
        <v>Agressivo-DESENVOLVIMENTO</v>
      </c>
      <c r="B20" s="10" t="s">
        <v>21</v>
      </c>
      <c r="C20" s="10" t="s">
        <v>29</v>
      </c>
      <c r="D20" s="11">
        <v>0.2</v>
      </c>
    </row>
    <row r="21" spans="1:4" x14ac:dyDescent="0.3">
      <c r="A21" t="str">
        <f t="shared" si="0"/>
        <v>Agressivo-HOTELARIAS</v>
      </c>
      <c r="B21" s="10" t="s">
        <v>21</v>
      </c>
      <c r="C21" s="10" t="s">
        <v>30</v>
      </c>
      <c r="D21" s="11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BaseDados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Felipe Calderaro</cp:lastModifiedBy>
  <dcterms:created xsi:type="dcterms:W3CDTF">2025-06-25T13:59:29Z</dcterms:created>
  <dcterms:modified xsi:type="dcterms:W3CDTF">2025-06-26T14:50:06Z</dcterms:modified>
</cp:coreProperties>
</file>