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Documents\PhDThesis_Chapter4\Data\"/>
    </mc:Choice>
  </mc:AlternateContent>
  <xr:revisionPtr revIDLastSave="0" documentId="13_ncr:1_{4E5F482B-E404-42FA-8D74-35503C7797F7}" xr6:coauthVersionLast="47" xr6:coauthVersionMax="47" xr10:uidLastSave="{00000000-0000-0000-0000-000000000000}"/>
  <bookViews>
    <workbookView xWindow="20370" yWindow="-2175" windowWidth="21840" windowHeight="13140" activeTab="2" xr2:uid="{3F0E5D4A-E54B-40DA-95F3-4D9384949A20}"/>
  </bookViews>
  <sheets>
    <sheet name="CR" sheetId="1" r:id="rId1"/>
    <sheet name="IR" sheetId="2" r:id="rId2"/>
    <sheet name="EffectSize" sheetId="3" r:id="rId3"/>
  </sheets>
  <definedNames>
    <definedName name="_xlnm._FilterDatabase" localSheetId="0" hidden="1">CR!$A$1:$E$183</definedName>
    <definedName name="_xlnm._FilterDatabase" localSheetId="2" hidden="1">EffectSize!$A$1:$C$183</definedName>
    <definedName name="_xlnm._FilterDatabase" localSheetId="1" hidden="1">IR!$A$1:$G$183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2" i="3"/>
  <c r="D178" i="3"/>
  <c r="D179" i="3"/>
  <c r="D180" i="3"/>
  <c r="D181" i="3"/>
  <c r="D177" i="3"/>
  <c r="D171" i="3"/>
  <c r="D172" i="3"/>
  <c r="D173" i="3"/>
  <c r="D174" i="3"/>
  <c r="D170" i="3"/>
  <c r="G183" i="3"/>
  <c r="G182" i="3"/>
  <c r="F183" i="3"/>
  <c r="F182" i="3"/>
  <c r="G176" i="3"/>
  <c r="G175" i="3"/>
  <c r="D176" i="3" s="1"/>
  <c r="F176" i="3"/>
  <c r="F175" i="3"/>
  <c r="D167" i="3"/>
  <c r="D166" i="3"/>
  <c r="D165" i="3"/>
  <c r="D164" i="3"/>
  <c r="D163" i="3"/>
  <c r="D160" i="3"/>
  <c r="D159" i="3"/>
  <c r="D158" i="3"/>
  <c r="D157" i="3"/>
  <c r="D156" i="3"/>
  <c r="G169" i="3"/>
  <c r="G168" i="3"/>
  <c r="F169" i="3"/>
  <c r="F168" i="3"/>
  <c r="G162" i="3"/>
  <c r="G161" i="3"/>
  <c r="F162" i="3"/>
  <c r="F161" i="3"/>
  <c r="D150" i="3"/>
  <c r="D151" i="3"/>
  <c r="D152" i="3"/>
  <c r="D153" i="3"/>
  <c r="D149" i="3"/>
  <c r="D143" i="3"/>
  <c r="D144" i="3"/>
  <c r="D145" i="3"/>
  <c r="D146" i="3"/>
  <c r="D142" i="3"/>
  <c r="G155" i="3"/>
  <c r="G154" i="3"/>
  <c r="F155" i="3"/>
  <c r="F154" i="3"/>
  <c r="G148" i="3"/>
  <c r="G147" i="3"/>
  <c r="F148" i="3"/>
  <c r="F147" i="3"/>
  <c r="D136" i="3"/>
  <c r="D137" i="3"/>
  <c r="D138" i="3"/>
  <c r="D139" i="3"/>
  <c r="D135" i="3"/>
  <c r="D129" i="3"/>
  <c r="D130" i="3"/>
  <c r="D131" i="3"/>
  <c r="D132" i="3"/>
  <c r="D128" i="3"/>
  <c r="G141" i="3"/>
  <c r="G140" i="3"/>
  <c r="F141" i="3"/>
  <c r="F140" i="3"/>
  <c r="G134" i="3"/>
  <c r="G133" i="3"/>
  <c r="F134" i="3"/>
  <c r="F133" i="3"/>
  <c r="D122" i="3"/>
  <c r="D123" i="3"/>
  <c r="D124" i="3"/>
  <c r="D125" i="3"/>
  <c r="D121" i="3"/>
  <c r="D115" i="3"/>
  <c r="D116" i="3"/>
  <c r="D117" i="3"/>
  <c r="D119" i="3" s="1"/>
  <c r="D118" i="3"/>
  <c r="D114" i="3"/>
  <c r="G127" i="3"/>
  <c r="G126" i="3"/>
  <c r="F127" i="3"/>
  <c r="F126" i="3"/>
  <c r="G120" i="3"/>
  <c r="G119" i="3"/>
  <c r="F120" i="3"/>
  <c r="F119" i="3"/>
  <c r="D108" i="3"/>
  <c r="D109" i="3"/>
  <c r="D110" i="3"/>
  <c r="D111" i="3"/>
  <c r="D107" i="3"/>
  <c r="G113" i="3"/>
  <c r="G112" i="3"/>
  <c r="F113" i="3"/>
  <c r="F112" i="3"/>
  <c r="D101" i="3"/>
  <c r="D102" i="3"/>
  <c r="D103" i="3"/>
  <c r="D104" i="3"/>
  <c r="D100" i="3"/>
  <c r="G106" i="3"/>
  <c r="G105" i="3"/>
  <c r="F106" i="3"/>
  <c r="F105" i="3"/>
  <c r="G99" i="3"/>
  <c r="G98" i="3"/>
  <c r="F99" i="3"/>
  <c r="F98" i="3"/>
  <c r="G92" i="3"/>
  <c r="G91" i="3"/>
  <c r="F92" i="3"/>
  <c r="F91" i="3"/>
  <c r="D94" i="3"/>
  <c r="D95" i="3"/>
  <c r="D96" i="3"/>
  <c r="D97" i="3"/>
  <c r="D93" i="3"/>
  <c r="D87" i="3"/>
  <c r="D88" i="3"/>
  <c r="D89" i="3"/>
  <c r="D90" i="3"/>
  <c r="D86" i="3"/>
  <c r="D83" i="3"/>
  <c r="D82" i="3"/>
  <c r="D81" i="3"/>
  <c r="D80" i="3"/>
  <c r="D79" i="3"/>
  <c r="D73" i="3"/>
  <c r="D74" i="3"/>
  <c r="D75" i="3"/>
  <c r="D76" i="3"/>
  <c r="D72" i="3"/>
  <c r="G85" i="3"/>
  <c r="G84" i="3"/>
  <c r="F85" i="3"/>
  <c r="F84" i="3"/>
  <c r="G78" i="3"/>
  <c r="G77" i="3"/>
  <c r="F78" i="3"/>
  <c r="F77" i="3"/>
  <c r="D69" i="3"/>
  <c r="D66" i="3"/>
  <c r="D67" i="3"/>
  <c r="D68" i="3"/>
  <c r="D65" i="3"/>
  <c r="G71" i="3"/>
  <c r="G70" i="3"/>
  <c r="F71" i="3"/>
  <c r="F70" i="3"/>
  <c r="D59" i="3"/>
  <c r="D60" i="3"/>
  <c r="D61" i="3"/>
  <c r="D62" i="3"/>
  <c r="D58" i="3"/>
  <c r="G64" i="3"/>
  <c r="G63" i="3"/>
  <c r="F64" i="3"/>
  <c r="F63" i="3"/>
  <c r="G57" i="3"/>
  <c r="G56" i="3"/>
  <c r="F57" i="3"/>
  <c r="F56" i="3"/>
  <c r="D55" i="3"/>
  <c r="D54" i="3"/>
  <c r="D53" i="3"/>
  <c r="D52" i="3"/>
  <c r="D51" i="3"/>
  <c r="D45" i="3"/>
  <c r="D46" i="3"/>
  <c r="D47" i="3"/>
  <c r="D48" i="3"/>
  <c r="D44" i="3"/>
  <c r="G50" i="3"/>
  <c r="G49" i="3"/>
  <c r="F50" i="3"/>
  <c r="F49" i="3"/>
  <c r="D38" i="3"/>
  <c r="D39" i="3"/>
  <c r="D40" i="3"/>
  <c r="D41" i="3"/>
  <c r="D37" i="3"/>
  <c r="G43" i="3"/>
  <c r="G42" i="3"/>
  <c r="F43" i="3"/>
  <c r="F42" i="3"/>
  <c r="D34" i="3"/>
  <c r="D33" i="3"/>
  <c r="D32" i="3"/>
  <c r="D31" i="3"/>
  <c r="D30" i="3"/>
  <c r="G36" i="3"/>
  <c r="G35" i="3"/>
  <c r="F36" i="3"/>
  <c r="F35" i="3"/>
  <c r="D27" i="3"/>
  <c r="D24" i="3"/>
  <c r="D25" i="3"/>
  <c r="D26" i="3"/>
  <c r="D23" i="3"/>
  <c r="G29" i="3"/>
  <c r="G28" i="3"/>
  <c r="F29" i="3"/>
  <c r="F28" i="3"/>
  <c r="D16" i="3"/>
  <c r="D20" i="3"/>
  <c r="D19" i="3"/>
  <c r="D18" i="3"/>
  <c r="D17" i="3"/>
  <c r="G22" i="3"/>
  <c r="G21" i="3"/>
  <c r="F22" i="3"/>
  <c r="F21" i="3"/>
  <c r="F15" i="3"/>
  <c r="G15" i="3"/>
  <c r="D10" i="3"/>
  <c r="D9" i="3"/>
  <c r="D13" i="3"/>
  <c r="D12" i="3"/>
  <c r="D11" i="3"/>
  <c r="D148" i="3" l="1"/>
  <c r="D168" i="3"/>
  <c r="D98" i="3"/>
  <c r="D126" i="3"/>
  <c r="D134" i="3"/>
  <c r="D141" i="3"/>
  <c r="D183" i="3"/>
  <c r="D113" i="3"/>
  <c r="D120" i="3"/>
  <c r="D127" i="3"/>
  <c r="D133" i="3"/>
  <c r="D140" i="3"/>
  <c r="D147" i="3"/>
  <c r="D154" i="3"/>
  <c r="D162" i="3"/>
  <c r="D169" i="3"/>
  <c r="D175" i="3"/>
  <c r="D42" i="3"/>
  <c r="D155" i="3"/>
  <c r="D161" i="3"/>
  <c r="D182" i="3"/>
  <c r="D14" i="3"/>
  <c r="D28" i="3"/>
  <c r="D50" i="3"/>
  <c r="D56" i="3"/>
  <c r="D57" i="3"/>
  <c r="D78" i="3"/>
  <c r="D106" i="3"/>
  <c r="D21" i="3"/>
  <c r="D36" i="3"/>
  <c r="D77" i="3"/>
  <c r="D105" i="3"/>
  <c r="D35" i="3"/>
  <c r="D43" i="3"/>
  <c r="D49" i="3"/>
  <c r="D64" i="3"/>
  <c r="D85" i="3"/>
  <c r="D84" i="3"/>
  <c r="D92" i="3"/>
  <c r="D22" i="3"/>
  <c r="D29" i="3"/>
  <c r="D63" i="3"/>
  <c r="D71" i="3"/>
  <c r="D70" i="3"/>
  <c r="D91" i="3"/>
  <c r="D112" i="3"/>
  <c r="D99" i="3"/>
  <c r="G14" i="3" l="1"/>
  <c r="F14" i="3"/>
  <c r="F8" i="3"/>
  <c r="F7" i="3"/>
  <c r="G8" i="3"/>
  <c r="G7" i="3"/>
  <c r="D4" i="3"/>
  <c r="D5" i="3"/>
  <c r="D6" i="3"/>
  <c r="D15" i="3" l="1"/>
  <c r="D7" i="3"/>
  <c r="G3" i="2"/>
  <c r="G4" i="2"/>
  <c r="G5" i="2"/>
  <c r="G6" i="2"/>
  <c r="G9" i="2"/>
  <c r="G10" i="2"/>
  <c r="G11" i="2"/>
  <c r="G12" i="2"/>
  <c r="G13" i="2"/>
  <c r="G16" i="2"/>
  <c r="G17" i="2"/>
  <c r="G18" i="2"/>
  <c r="G19" i="2"/>
  <c r="G20" i="2"/>
  <c r="G23" i="2"/>
  <c r="G24" i="2"/>
  <c r="G25" i="2"/>
  <c r="G26" i="2"/>
  <c r="G27" i="2"/>
  <c r="G30" i="2"/>
  <c r="G31" i="2"/>
  <c r="G32" i="2"/>
  <c r="G33" i="2"/>
  <c r="G34" i="2"/>
  <c r="G37" i="2"/>
  <c r="G38" i="2"/>
  <c r="G39" i="2"/>
  <c r="G40" i="2"/>
  <c r="G41" i="2"/>
  <c r="G44" i="2"/>
  <c r="G45" i="2"/>
  <c r="G46" i="2"/>
  <c r="G47" i="2"/>
  <c r="G48" i="2"/>
  <c r="G51" i="2"/>
  <c r="G52" i="2"/>
  <c r="G53" i="2"/>
  <c r="G54" i="2"/>
  <c r="G55" i="2"/>
  <c r="G58" i="2"/>
  <c r="G59" i="2"/>
  <c r="G60" i="2"/>
  <c r="G61" i="2"/>
  <c r="G62" i="2"/>
  <c r="G65" i="2"/>
  <c r="G66" i="2"/>
  <c r="G67" i="2"/>
  <c r="G68" i="2"/>
  <c r="G69" i="2"/>
  <c r="G72" i="2"/>
  <c r="G73" i="2"/>
  <c r="G74" i="2"/>
  <c r="G75" i="2"/>
  <c r="G76" i="2"/>
  <c r="G79" i="2"/>
  <c r="G80" i="2"/>
  <c r="G81" i="2"/>
  <c r="G82" i="2"/>
  <c r="G83" i="2"/>
  <c r="G86" i="2"/>
  <c r="G87" i="2"/>
  <c r="G88" i="2"/>
  <c r="G89" i="2"/>
  <c r="G90" i="2"/>
  <c r="G93" i="2"/>
  <c r="G94" i="2"/>
  <c r="G95" i="2"/>
  <c r="G96" i="2"/>
  <c r="G97" i="2"/>
  <c r="G100" i="2"/>
  <c r="G101" i="2"/>
  <c r="G102" i="2"/>
  <c r="G103" i="2"/>
  <c r="G104" i="2"/>
  <c r="G107" i="2"/>
  <c r="G108" i="2"/>
  <c r="G109" i="2"/>
  <c r="G110" i="2"/>
  <c r="G111" i="2"/>
  <c r="G114" i="2"/>
  <c r="G115" i="2"/>
  <c r="G116" i="2"/>
  <c r="G117" i="2"/>
  <c r="G118" i="2"/>
  <c r="G121" i="2"/>
  <c r="G122" i="2"/>
  <c r="G123" i="2"/>
  <c r="G124" i="2"/>
  <c r="G125" i="2"/>
  <c r="G128" i="2"/>
  <c r="G129" i="2"/>
  <c r="G130" i="2"/>
  <c r="G131" i="2"/>
  <c r="G132" i="2"/>
  <c r="G135" i="2"/>
  <c r="G136" i="2"/>
  <c r="G137" i="2"/>
  <c r="G138" i="2"/>
  <c r="G139" i="2"/>
  <c r="G142" i="2"/>
  <c r="G143" i="2"/>
  <c r="G144" i="2"/>
  <c r="G145" i="2"/>
  <c r="G146" i="2"/>
  <c r="G149" i="2"/>
  <c r="G150" i="2"/>
  <c r="G151" i="2"/>
  <c r="G152" i="2"/>
  <c r="G153" i="2"/>
  <c r="G156" i="2"/>
  <c r="G157" i="2"/>
  <c r="G158" i="2"/>
  <c r="G159" i="2"/>
  <c r="G160" i="2"/>
  <c r="G163" i="2"/>
  <c r="G164" i="2"/>
  <c r="G165" i="2"/>
  <c r="G166" i="2"/>
  <c r="G167" i="2"/>
  <c r="G170" i="2"/>
  <c r="G171" i="2"/>
  <c r="G172" i="2"/>
  <c r="G173" i="2"/>
  <c r="G174" i="2"/>
  <c r="G177" i="2"/>
  <c r="G178" i="2"/>
  <c r="G179" i="2"/>
  <c r="G180" i="2"/>
  <c r="G181" i="2"/>
  <c r="G2" i="2"/>
  <c r="F3" i="2"/>
  <c r="F4" i="2"/>
  <c r="F5" i="2"/>
  <c r="F6" i="2"/>
  <c r="F9" i="2"/>
  <c r="F10" i="2"/>
  <c r="F11" i="2"/>
  <c r="F12" i="2"/>
  <c r="F13" i="2"/>
  <c r="F16" i="2"/>
  <c r="F17" i="2"/>
  <c r="F18" i="2"/>
  <c r="F19" i="2"/>
  <c r="F20" i="2"/>
  <c r="F23" i="2"/>
  <c r="F24" i="2"/>
  <c r="F25" i="2"/>
  <c r="F26" i="2"/>
  <c r="F27" i="2"/>
  <c r="F30" i="2"/>
  <c r="F31" i="2"/>
  <c r="F32" i="2"/>
  <c r="F33" i="2"/>
  <c r="F34" i="2"/>
  <c r="F37" i="2"/>
  <c r="F38" i="2"/>
  <c r="F39" i="2"/>
  <c r="F40" i="2"/>
  <c r="F41" i="2"/>
  <c r="F44" i="2"/>
  <c r="F45" i="2"/>
  <c r="F46" i="2"/>
  <c r="F47" i="2"/>
  <c r="F48" i="2"/>
  <c r="F51" i="2"/>
  <c r="F52" i="2"/>
  <c r="F53" i="2"/>
  <c r="F54" i="2"/>
  <c r="F55" i="2"/>
  <c r="F58" i="2"/>
  <c r="F59" i="2"/>
  <c r="F60" i="2"/>
  <c r="F61" i="2"/>
  <c r="F62" i="2"/>
  <c r="F65" i="2"/>
  <c r="F66" i="2"/>
  <c r="F67" i="2"/>
  <c r="F68" i="2"/>
  <c r="F69" i="2"/>
  <c r="F72" i="2"/>
  <c r="F73" i="2"/>
  <c r="F74" i="2"/>
  <c r="F75" i="2"/>
  <c r="F76" i="2"/>
  <c r="F79" i="2"/>
  <c r="F80" i="2"/>
  <c r="F81" i="2"/>
  <c r="F82" i="2"/>
  <c r="F83" i="2"/>
  <c r="F86" i="2"/>
  <c r="F87" i="2"/>
  <c r="F88" i="2"/>
  <c r="F89" i="2"/>
  <c r="F90" i="2"/>
  <c r="F93" i="2"/>
  <c r="F94" i="2"/>
  <c r="F95" i="2"/>
  <c r="F96" i="2"/>
  <c r="F97" i="2"/>
  <c r="F100" i="2"/>
  <c r="F101" i="2"/>
  <c r="F102" i="2"/>
  <c r="F103" i="2"/>
  <c r="F104" i="2"/>
  <c r="F107" i="2"/>
  <c r="F108" i="2"/>
  <c r="F109" i="2"/>
  <c r="F110" i="2"/>
  <c r="F111" i="2"/>
  <c r="F114" i="2"/>
  <c r="F115" i="2"/>
  <c r="F116" i="2"/>
  <c r="F117" i="2"/>
  <c r="F118" i="2"/>
  <c r="F121" i="2"/>
  <c r="F122" i="2"/>
  <c r="F123" i="2"/>
  <c r="F124" i="2"/>
  <c r="F125" i="2"/>
  <c r="F128" i="2"/>
  <c r="F129" i="2"/>
  <c r="F130" i="2"/>
  <c r="F131" i="2"/>
  <c r="F132" i="2"/>
  <c r="F135" i="2"/>
  <c r="F136" i="2"/>
  <c r="F137" i="2"/>
  <c r="F138" i="2"/>
  <c r="F139" i="2"/>
  <c r="F142" i="2"/>
  <c r="F143" i="2"/>
  <c r="F144" i="2"/>
  <c r="F145" i="2"/>
  <c r="F146" i="2"/>
  <c r="F149" i="2"/>
  <c r="F150" i="2"/>
  <c r="F151" i="2"/>
  <c r="F152" i="2"/>
  <c r="F153" i="2"/>
  <c r="F156" i="2"/>
  <c r="F157" i="2"/>
  <c r="F158" i="2"/>
  <c r="F159" i="2"/>
  <c r="F160" i="2"/>
  <c r="F163" i="2"/>
  <c r="F164" i="2"/>
  <c r="F165" i="2"/>
  <c r="F166" i="2"/>
  <c r="F167" i="2"/>
  <c r="F170" i="2"/>
  <c r="F171" i="2"/>
  <c r="F172" i="2"/>
  <c r="F173" i="2"/>
  <c r="F174" i="2"/>
  <c r="F177" i="2"/>
  <c r="F178" i="2"/>
  <c r="F179" i="2"/>
  <c r="F180" i="2"/>
  <c r="F181" i="2"/>
  <c r="F2" i="2"/>
  <c r="E18" i="2"/>
  <c r="E3" i="2"/>
  <c r="E4" i="2"/>
  <c r="E5" i="2"/>
  <c r="E6" i="2"/>
  <c r="E9" i="2"/>
  <c r="E10" i="2"/>
  <c r="E11" i="2"/>
  <c r="E12" i="2"/>
  <c r="E13" i="2"/>
  <c r="E16" i="2"/>
  <c r="E17" i="2"/>
  <c r="E19" i="2"/>
  <c r="E20" i="2"/>
  <c r="E23" i="2"/>
  <c r="E24" i="2"/>
  <c r="E25" i="2"/>
  <c r="E26" i="2"/>
  <c r="E27" i="2"/>
  <c r="E30" i="2"/>
  <c r="E31" i="2"/>
  <c r="E32" i="2"/>
  <c r="E33" i="2"/>
  <c r="E34" i="2"/>
  <c r="E37" i="2"/>
  <c r="E38" i="2"/>
  <c r="E39" i="2"/>
  <c r="E40" i="2"/>
  <c r="E41" i="2"/>
  <c r="E44" i="2"/>
  <c r="E45" i="2"/>
  <c r="E46" i="2"/>
  <c r="E47" i="2"/>
  <c r="E48" i="2"/>
  <c r="E51" i="2"/>
  <c r="E52" i="2"/>
  <c r="E53" i="2"/>
  <c r="E54" i="2"/>
  <c r="E55" i="2"/>
  <c r="E58" i="2"/>
  <c r="E59" i="2"/>
  <c r="E60" i="2"/>
  <c r="E61" i="2"/>
  <c r="E62" i="2"/>
  <c r="E65" i="2"/>
  <c r="E66" i="2"/>
  <c r="E67" i="2"/>
  <c r="E68" i="2"/>
  <c r="E69" i="2"/>
  <c r="E72" i="2"/>
  <c r="E73" i="2"/>
  <c r="E74" i="2"/>
  <c r="E75" i="2"/>
  <c r="E76" i="2"/>
  <c r="E79" i="2"/>
  <c r="E80" i="2"/>
  <c r="E81" i="2"/>
  <c r="E82" i="2"/>
  <c r="E83" i="2"/>
  <c r="E86" i="2"/>
  <c r="E87" i="2"/>
  <c r="E88" i="2"/>
  <c r="E89" i="2"/>
  <c r="E90" i="2"/>
  <c r="E93" i="2"/>
  <c r="E94" i="2"/>
  <c r="E95" i="2"/>
  <c r="E96" i="2"/>
  <c r="E97" i="2"/>
  <c r="E100" i="2"/>
  <c r="E101" i="2"/>
  <c r="E102" i="2"/>
  <c r="E103" i="2"/>
  <c r="E104" i="2"/>
  <c r="E107" i="2"/>
  <c r="E108" i="2"/>
  <c r="E109" i="2"/>
  <c r="E110" i="2"/>
  <c r="E111" i="2"/>
  <c r="E114" i="2"/>
  <c r="E115" i="2"/>
  <c r="E116" i="2"/>
  <c r="E117" i="2"/>
  <c r="E118" i="2"/>
  <c r="E121" i="2"/>
  <c r="E122" i="2"/>
  <c r="E123" i="2"/>
  <c r="E124" i="2"/>
  <c r="E125" i="2"/>
  <c r="E128" i="2"/>
  <c r="E129" i="2"/>
  <c r="E130" i="2"/>
  <c r="E131" i="2"/>
  <c r="E132" i="2"/>
  <c r="E135" i="2"/>
  <c r="E136" i="2"/>
  <c r="E137" i="2"/>
  <c r="E138" i="2"/>
  <c r="E139" i="2"/>
  <c r="E142" i="2"/>
  <c r="E143" i="2"/>
  <c r="E144" i="2"/>
  <c r="E145" i="2"/>
  <c r="E146" i="2"/>
  <c r="E149" i="2"/>
  <c r="E150" i="2"/>
  <c r="E151" i="2"/>
  <c r="E152" i="2"/>
  <c r="E153" i="2"/>
  <c r="E156" i="2"/>
  <c r="E157" i="2"/>
  <c r="E158" i="2"/>
  <c r="E159" i="2"/>
  <c r="E160" i="2"/>
  <c r="E163" i="2"/>
  <c r="E164" i="2"/>
  <c r="E165" i="2"/>
  <c r="E166" i="2"/>
  <c r="E167" i="2"/>
  <c r="E170" i="2"/>
  <c r="E171" i="2"/>
  <c r="E172" i="2"/>
  <c r="E173" i="2"/>
  <c r="E174" i="2"/>
  <c r="E177" i="2"/>
  <c r="E178" i="2"/>
  <c r="E179" i="2"/>
  <c r="E180" i="2"/>
  <c r="E181" i="2"/>
  <c r="E2" i="2"/>
  <c r="D181" i="2"/>
  <c r="D180" i="2"/>
  <c r="D179" i="2"/>
  <c r="D178" i="2"/>
  <c r="D177" i="2"/>
  <c r="D174" i="2"/>
  <c r="D173" i="2"/>
  <c r="D172" i="2"/>
  <c r="D171" i="2"/>
  <c r="D170" i="2"/>
  <c r="D167" i="2"/>
  <c r="D166" i="2"/>
  <c r="D165" i="2"/>
  <c r="D164" i="2"/>
  <c r="D163" i="2"/>
  <c r="D160" i="2"/>
  <c r="D159" i="2"/>
  <c r="D158" i="2"/>
  <c r="D157" i="2"/>
  <c r="D156" i="2"/>
  <c r="D153" i="2"/>
  <c r="D152" i="2"/>
  <c r="D151" i="2"/>
  <c r="D150" i="2"/>
  <c r="D149" i="2"/>
  <c r="D146" i="2"/>
  <c r="D145" i="2"/>
  <c r="D144" i="2"/>
  <c r="D143" i="2"/>
  <c r="D142" i="2"/>
  <c r="D139" i="2"/>
  <c r="D138" i="2"/>
  <c r="D137" i="2"/>
  <c r="D136" i="2"/>
  <c r="D135" i="2"/>
  <c r="D132" i="2"/>
  <c r="D131" i="2"/>
  <c r="D130" i="2"/>
  <c r="D129" i="2"/>
  <c r="D128" i="2"/>
  <c r="D125" i="2"/>
  <c r="D124" i="2"/>
  <c r="D123" i="2"/>
  <c r="D122" i="2"/>
  <c r="D121" i="2"/>
  <c r="D118" i="2"/>
  <c r="D117" i="2"/>
  <c r="D116" i="2"/>
  <c r="D115" i="2"/>
  <c r="D114" i="2"/>
  <c r="D111" i="2"/>
  <c r="D110" i="2"/>
  <c r="D109" i="2"/>
  <c r="D108" i="2"/>
  <c r="D107" i="2"/>
  <c r="D104" i="2"/>
  <c r="D103" i="2"/>
  <c r="D102" i="2"/>
  <c r="D101" i="2"/>
  <c r="D100" i="2"/>
  <c r="D97" i="2"/>
  <c r="D96" i="2"/>
  <c r="D95" i="2"/>
  <c r="D94" i="2"/>
  <c r="D93" i="2"/>
  <c r="D90" i="2"/>
  <c r="D89" i="2"/>
  <c r="D88" i="2"/>
  <c r="D87" i="2"/>
  <c r="D86" i="2"/>
  <c r="D83" i="2"/>
  <c r="D82" i="2"/>
  <c r="D81" i="2"/>
  <c r="D80" i="2"/>
  <c r="D79" i="2"/>
  <c r="D76" i="2"/>
  <c r="D75" i="2"/>
  <c r="D74" i="2"/>
  <c r="D73" i="2"/>
  <c r="D72" i="2"/>
  <c r="D69" i="2"/>
  <c r="D68" i="2"/>
  <c r="D67" i="2"/>
  <c r="D66" i="2"/>
  <c r="D65" i="2"/>
  <c r="D62" i="2"/>
  <c r="D61" i="2"/>
  <c r="D60" i="2"/>
  <c r="D59" i="2"/>
  <c r="D58" i="2"/>
  <c r="D55" i="2"/>
  <c r="D54" i="2"/>
  <c r="D53" i="2"/>
  <c r="D52" i="2"/>
  <c r="D51" i="2"/>
  <c r="D48" i="2"/>
  <c r="D47" i="2"/>
  <c r="D46" i="2"/>
  <c r="D45" i="2"/>
  <c r="D44" i="2"/>
  <c r="D41" i="2"/>
  <c r="D40" i="2"/>
  <c r="D39" i="2"/>
  <c r="D38" i="2"/>
  <c r="D37" i="2"/>
  <c r="D34" i="2"/>
  <c r="D33" i="2"/>
  <c r="D32" i="2"/>
  <c r="D31" i="2"/>
  <c r="D30" i="2"/>
  <c r="D27" i="2"/>
  <c r="D26" i="2"/>
  <c r="D25" i="2"/>
  <c r="D24" i="2"/>
  <c r="D23" i="2"/>
  <c r="D20" i="2"/>
  <c r="D19" i="2"/>
  <c r="D18" i="2"/>
  <c r="D17" i="2"/>
  <c r="D16" i="2"/>
  <c r="D13" i="2"/>
  <c r="D12" i="2"/>
  <c r="D11" i="2"/>
  <c r="D10" i="2"/>
  <c r="D9" i="2"/>
  <c r="D3" i="2"/>
  <c r="D4" i="2"/>
  <c r="D5" i="2"/>
  <c r="D6" i="2"/>
  <c r="D2" i="2"/>
  <c r="AF181" i="1"/>
  <c r="AF180" i="1"/>
  <c r="AF179" i="1"/>
  <c r="AF178" i="1"/>
  <c r="AF177" i="1"/>
  <c r="AF174" i="1"/>
  <c r="AF173" i="1"/>
  <c r="AF172" i="1"/>
  <c r="AF171" i="1"/>
  <c r="AF170" i="1"/>
  <c r="AF167" i="1"/>
  <c r="AF166" i="1"/>
  <c r="AF165" i="1"/>
  <c r="AF164" i="1"/>
  <c r="AF163" i="1"/>
  <c r="AF160" i="1"/>
  <c r="AF159" i="1"/>
  <c r="AF158" i="1"/>
  <c r="AF157" i="1"/>
  <c r="AF156" i="1"/>
  <c r="AF153" i="1"/>
  <c r="AF152" i="1"/>
  <c r="AF151" i="1"/>
  <c r="AF150" i="1"/>
  <c r="AF149" i="1"/>
  <c r="AF146" i="1"/>
  <c r="AF145" i="1"/>
  <c r="AF144" i="1"/>
  <c r="AF143" i="1"/>
  <c r="AF142" i="1"/>
  <c r="AF139" i="1"/>
  <c r="AF138" i="1"/>
  <c r="AF137" i="1"/>
  <c r="AF136" i="1"/>
  <c r="AF135" i="1"/>
  <c r="AF132" i="1"/>
  <c r="AF131" i="1"/>
  <c r="AF130" i="1"/>
  <c r="AF129" i="1"/>
  <c r="AF128" i="1"/>
  <c r="AF125" i="1"/>
  <c r="AF124" i="1"/>
  <c r="AF123" i="1"/>
  <c r="AF122" i="1"/>
  <c r="AF121" i="1"/>
  <c r="AF118" i="1"/>
  <c r="AF117" i="1"/>
  <c r="AF116" i="1"/>
  <c r="AF115" i="1"/>
  <c r="AF114" i="1"/>
  <c r="AF111" i="1"/>
  <c r="AF110" i="1"/>
  <c r="AF109" i="1"/>
  <c r="AF108" i="1"/>
  <c r="AF107" i="1"/>
  <c r="AF104" i="1"/>
  <c r="AF103" i="1"/>
  <c r="AF102" i="1"/>
  <c r="AF101" i="1"/>
  <c r="AF100" i="1"/>
  <c r="AF97" i="1"/>
  <c r="AF96" i="1"/>
  <c r="AF95" i="1"/>
  <c r="AF94" i="1"/>
  <c r="AF93" i="1"/>
  <c r="AF90" i="1"/>
  <c r="AF89" i="1"/>
  <c r="AF88" i="1"/>
  <c r="AF87" i="1"/>
  <c r="AF86" i="1"/>
  <c r="AF83" i="1"/>
  <c r="AF82" i="1"/>
  <c r="AF81" i="1"/>
  <c r="AF80" i="1"/>
  <c r="AF79" i="1"/>
  <c r="AF76" i="1"/>
  <c r="AF75" i="1"/>
  <c r="AF74" i="1"/>
  <c r="AF73" i="1"/>
  <c r="AF72" i="1"/>
  <c r="AF69" i="1"/>
  <c r="AF68" i="1"/>
  <c r="AF67" i="1"/>
  <c r="AF66" i="1"/>
  <c r="AF65" i="1"/>
  <c r="AF62" i="1"/>
  <c r="AF61" i="1"/>
  <c r="AF60" i="1"/>
  <c r="AF59" i="1"/>
  <c r="AF58" i="1"/>
  <c r="AF55" i="1"/>
  <c r="AF54" i="1"/>
  <c r="AF53" i="1"/>
  <c r="AF52" i="1"/>
  <c r="AF51" i="1"/>
  <c r="AF48" i="1"/>
  <c r="AF47" i="1"/>
  <c r="AF46" i="1"/>
  <c r="AF45" i="1"/>
  <c r="AF44" i="1"/>
  <c r="AF41" i="1"/>
  <c r="AF40" i="1"/>
  <c r="AF39" i="1"/>
  <c r="AF38" i="1"/>
  <c r="AF37" i="1"/>
  <c r="AF34" i="1"/>
  <c r="AF33" i="1"/>
  <c r="AF32" i="1"/>
  <c r="AF31" i="1"/>
  <c r="AF30" i="1"/>
  <c r="AF27" i="1"/>
  <c r="AF26" i="1"/>
  <c r="AF25" i="1"/>
  <c r="AF24" i="1"/>
  <c r="AF23" i="1"/>
  <c r="AF20" i="1"/>
  <c r="AF19" i="1"/>
  <c r="AF18" i="1"/>
  <c r="AF17" i="1"/>
  <c r="AF16" i="1"/>
  <c r="AF13" i="1"/>
  <c r="AF12" i="1"/>
  <c r="AF11" i="1"/>
  <c r="AF10" i="1"/>
  <c r="AF9" i="1"/>
  <c r="AF3" i="1"/>
  <c r="AF4" i="1"/>
  <c r="AF5" i="1"/>
  <c r="AF6" i="1"/>
  <c r="AF2" i="1"/>
  <c r="Y181" i="1"/>
  <c r="P181" i="1" s="1"/>
  <c r="Y180" i="1"/>
  <c r="AE180" i="1" s="1"/>
  <c r="Y179" i="1"/>
  <c r="Y178" i="1"/>
  <c r="AE178" i="1" s="1"/>
  <c r="Y177" i="1"/>
  <c r="AE177" i="1" s="1"/>
  <c r="Y167" i="1"/>
  <c r="P167" i="1" s="1"/>
  <c r="Y166" i="1"/>
  <c r="P166" i="1" s="1"/>
  <c r="Y165" i="1"/>
  <c r="Y164" i="1"/>
  <c r="AE164" i="1" s="1"/>
  <c r="Y163" i="1"/>
  <c r="P163" i="1" s="1"/>
  <c r="Y153" i="1"/>
  <c r="AE153" i="1" s="1"/>
  <c r="Y152" i="1"/>
  <c r="P152" i="1" s="1"/>
  <c r="Y151" i="1"/>
  <c r="AE151" i="1" s="1"/>
  <c r="Y150" i="1"/>
  <c r="AE150" i="1" s="1"/>
  <c r="Y149" i="1"/>
  <c r="Y139" i="1"/>
  <c r="AE139" i="1" s="1"/>
  <c r="Y138" i="1"/>
  <c r="AE138" i="1" s="1"/>
  <c r="Y137" i="1"/>
  <c r="AE137" i="1" s="1"/>
  <c r="Y136" i="1"/>
  <c r="AE136" i="1" s="1"/>
  <c r="Y135" i="1"/>
  <c r="Y125" i="1"/>
  <c r="Y124" i="1"/>
  <c r="AE124" i="1" s="1"/>
  <c r="Y123" i="1"/>
  <c r="AE123" i="1" s="1"/>
  <c r="Y122" i="1"/>
  <c r="P122" i="1" s="1"/>
  <c r="Y121" i="1"/>
  <c r="AE121" i="1" s="1"/>
  <c r="Y111" i="1"/>
  <c r="AE111" i="1" s="1"/>
  <c r="Y110" i="1"/>
  <c r="P110" i="1" s="1"/>
  <c r="Y109" i="1"/>
  <c r="Y108" i="1"/>
  <c r="AE108" i="1" s="1"/>
  <c r="Y107" i="1"/>
  <c r="AE107" i="1" s="1"/>
  <c r="Y97" i="1"/>
  <c r="AE97" i="1" s="1"/>
  <c r="Y96" i="1"/>
  <c r="AE96" i="1" s="1"/>
  <c r="Y95" i="1"/>
  <c r="AE95" i="1" s="1"/>
  <c r="Y94" i="1"/>
  <c r="AE94" i="1" s="1"/>
  <c r="Y93" i="1"/>
  <c r="AE93" i="1" s="1"/>
  <c r="Y83" i="1"/>
  <c r="AE83" i="1" s="1"/>
  <c r="Y82" i="1"/>
  <c r="AE82" i="1" s="1"/>
  <c r="Y81" i="1"/>
  <c r="AE81" i="1" s="1"/>
  <c r="Y80" i="1"/>
  <c r="AE80" i="1" s="1"/>
  <c r="Y79" i="1"/>
  <c r="Y69" i="1"/>
  <c r="P69" i="1" s="1"/>
  <c r="Y68" i="1"/>
  <c r="AE68" i="1" s="1"/>
  <c r="Y67" i="1"/>
  <c r="AE67" i="1" s="1"/>
  <c r="Y66" i="1"/>
  <c r="P66" i="1" s="1"/>
  <c r="Y65" i="1"/>
  <c r="Y55" i="1"/>
  <c r="AE55" i="1" s="1"/>
  <c r="Y54" i="1"/>
  <c r="P54" i="1" s="1"/>
  <c r="Y53" i="1"/>
  <c r="Y52" i="1"/>
  <c r="AE52" i="1" s="1"/>
  <c r="Y51" i="1"/>
  <c r="AE51" i="1" s="1"/>
  <c r="Y41" i="1"/>
  <c r="AE41" i="1" s="1"/>
  <c r="Y40" i="1"/>
  <c r="AE40" i="1" s="1"/>
  <c r="Y39" i="1"/>
  <c r="Y38" i="1"/>
  <c r="P38" i="1" s="1"/>
  <c r="Y37" i="1"/>
  <c r="P37" i="1" s="1"/>
  <c r="Y27" i="1"/>
  <c r="AE27" i="1" s="1"/>
  <c r="Y26" i="1"/>
  <c r="P26" i="1" s="1"/>
  <c r="Y25" i="1"/>
  <c r="AE25" i="1" s="1"/>
  <c r="Y24" i="1"/>
  <c r="AE24" i="1" s="1"/>
  <c r="Y23" i="1"/>
  <c r="P23" i="1" s="1"/>
  <c r="AE163" i="1"/>
  <c r="Y174" i="1"/>
  <c r="AE174" i="1" s="1"/>
  <c r="Y173" i="1"/>
  <c r="P173" i="1" s="1"/>
  <c r="Y172" i="1"/>
  <c r="Y171" i="1"/>
  <c r="AE171" i="1" s="1"/>
  <c r="Y170" i="1"/>
  <c r="AE170" i="1" s="1"/>
  <c r="Y160" i="1"/>
  <c r="AE160" i="1" s="1"/>
  <c r="Y159" i="1"/>
  <c r="AE159" i="1" s="1"/>
  <c r="Y158" i="1"/>
  <c r="AE158" i="1" s="1"/>
  <c r="Y157" i="1"/>
  <c r="Y156" i="1"/>
  <c r="AE156" i="1" s="1"/>
  <c r="Y146" i="1"/>
  <c r="Y145" i="1"/>
  <c r="P145" i="1" s="1"/>
  <c r="Y144" i="1"/>
  <c r="AE144" i="1" s="1"/>
  <c r="Y143" i="1"/>
  <c r="AE143" i="1" s="1"/>
  <c r="Y142" i="1"/>
  <c r="P142" i="1" s="1"/>
  <c r="Y132" i="1"/>
  <c r="AE132" i="1" s="1"/>
  <c r="Y131" i="1"/>
  <c r="P131" i="1" s="1"/>
  <c r="Y130" i="1"/>
  <c r="AE130" i="1" s="1"/>
  <c r="Y129" i="1"/>
  <c r="P129" i="1" s="1"/>
  <c r="Y128" i="1"/>
  <c r="AE128" i="1" s="1"/>
  <c r="Y118" i="1"/>
  <c r="AE118" i="1" s="1"/>
  <c r="Y117" i="1"/>
  <c r="P117" i="1" s="1"/>
  <c r="Y116" i="1"/>
  <c r="AE116" i="1" s="1"/>
  <c r="Y115" i="1"/>
  <c r="AE115" i="1" s="1"/>
  <c r="Y114" i="1"/>
  <c r="P114" i="1" s="1"/>
  <c r="Y104" i="1"/>
  <c r="AE104" i="1" s="1"/>
  <c r="Y103" i="1"/>
  <c r="Y102" i="1"/>
  <c r="P102" i="1" s="1"/>
  <c r="Y101" i="1"/>
  <c r="AE101" i="1" s="1"/>
  <c r="Y100" i="1"/>
  <c r="AE100" i="1" s="1"/>
  <c r="Y90" i="1"/>
  <c r="AE90" i="1" s="1"/>
  <c r="Y89" i="1"/>
  <c r="P89" i="1" s="1"/>
  <c r="Y88" i="1"/>
  <c r="AE88" i="1" s="1"/>
  <c r="Y87" i="1"/>
  <c r="P87" i="1" s="1"/>
  <c r="Y86" i="1"/>
  <c r="AE86" i="1" s="1"/>
  <c r="Y76" i="1"/>
  <c r="Y75" i="1"/>
  <c r="P75" i="1" s="1"/>
  <c r="Y74" i="1"/>
  <c r="AE74" i="1" s="1"/>
  <c r="Y73" i="1"/>
  <c r="AE73" i="1" s="1"/>
  <c r="Y72" i="1"/>
  <c r="AE72" i="1" s="1"/>
  <c r="Y62" i="1"/>
  <c r="AE62" i="1" s="1"/>
  <c r="Y61" i="1"/>
  <c r="AE61" i="1" s="1"/>
  <c r="Y60" i="1"/>
  <c r="Y59" i="1"/>
  <c r="P59" i="1" s="1"/>
  <c r="Y58" i="1"/>
  <c r="P58" i="1" s="1"/>
  <c r="Y48" i="1"/>
  <c r="AE48" i="1" s="1"/>
  <c r="Y47" i="1"/>
  <c r="P47" i="1" s="1"/>
  <c r="Y46" i="1"/>
  <c r="AE46" i="1" s="1"/>
  <c r="Y45" i="1"/>
  <c r="AE45" i="1" s="1"/>
  <c r="Y44" i="1"/>
  <c r="P44" i="1" s="1"/>
  <c r="Y34" i="1"/>
  <c r="AE34" i="1" s="1"/>
  <c r="Y33" i="1"/>
  <c r="AE33" i="1" s="1"/>
  <c r="Y32" i="1"/>
  <c r="AE32" i="1" s="1"/>
  <c r="Y31" i="1"/>
  <c r="P31" i="1" s="1"/>
  <c r="Y30" i="1"/>
  <c r="AE30" i="1" s="1"/>
  <c r="Y20" i="1"/>
  <c r="Y19" i="1"/>
  <c r="P19" i="1" s="1"/>
  <c r="Y18" i="1"/>
  <c r="AE18" i="1" s="1"/>
  <c r="Y17" i="1"/>
  <c r="AE17" i="1" s="1"/>
  <c r="Y16" i="1"/>
  <c r="P16" i="1" s="1"/>
  <c r="Y13" i="1"/>
  <c r="AE13" i="1" s="1"/>
  <c r="Y12" i="1"/>
  <c r="P12" i="1" s="1"/>
  <c r="Y11" i="1"/>
  <c r="Y10" i="1"/>
  <c r="Y9" i="1"/>
  <c r="AE9" i="1" s="1"/>
  <c r="Y2" i="1"/>
  <c r="AE2" i="1" s="1"/>
  <c r="R181" i="1"/>
  <c r="Q181" i="1"/>
  <c r="R180" i="1"/>
  <c r="Q180" i="1"/>
  <c r="P180" i="1"/>
  <c r="R179" i="1"/>
  <c r="Q179" i="1"/>
  <c r="R178" i="1"/>
  <c r="Q178" i="1"/>
  <c r="R177" i="1"/>
  <c r="Q177" i="1"/>
  <c r="R174" i="1"/>
  <c r="Q174" i="1"/>
  <c r="R173" i="1"/>
  <c r="Q173" i="1"/>
  <c r="R172" i="1"/>
  <c r="Q172" i="1"/>
  <c r="R171" i="1"/>
  <c r="Q171" i="1"/>
  <c r="R170" i="1"/>
  <c r="Q170" i="1"/>
  <c r="R167" i="1"/>
  <c r="Q167" i="1"/>
  <c r="R166" i="1"/>
  <c r="Q166" i="1"/>
  <c r="R165" i="1"/>
  <c r="Q165" i="1"/>
  <c r="R164" i="1"/>
  <c r="Q164" i="1"/>
  <c r="R163" i="1"/>
  <c r="Q163" i="1"/>
  <c r="R160" i="1"/>
  <c r="Q160" i="1"/>
  <c r="R159" i="1"/>
  <c r="Q159" i="1"/>
  <c r="R158" i="1"/>
  <c r="Q158" i="1"/>
  <c r="R157" i="1"/>
  <c r="Q157" i="1"/>
  <c r="R156" i="1"/>
  <c r="Q156" i="1"/>
  <c r="R153" i="1"/>
  <c r="Q153" i="1"/>
  <c r="R152" i="1"/>
  <c r="Q152" i="1"/>
  <c r="R151" i="1"/>
  <c r="Q151" i="1"/>
  <c r="R150" i="1"/>
  <c r="Q150" i="1"/>
  <c r="R149" i="1"/>
  <c r="Q149" i="1"/>
  <c r="R146" i="1"/>
  <c r="Q146" i="1"/>
  <c r="R145" i="1"/>
  <c r="Q145" i="1"/>
  <c r="R144" i="1"/>
  <c r="Q144" i="1"/>
  <c r="R143" i="1"/>
  <c r="Q143" i="1"/>
  <c r="R142" i="1"/>
  <c r="Q142" i="1"/>
  <c r="R139" i="1"/>
  <c r="Q139" i="1"/>
  <c r="R138" i="1"/>
  <c r="Q138" i="1"/>
  <c r="R137" i="1"/>
  <c r="Q137" i="1"/>
  <c r="R136" i="1"/>
  <c r="Q136" i="1"/>
  <c r="R135" i="1"/>
  <c r="Q135" i="1"/>
  <c r="R132" i="1"/>
  <c r="Q132" i="1"/>
  <c r="R131" i="1"/>
  <c r="Q131" i="1"/>
  <c r="R130" i="1"/>
  <c r="Q130" i="1"/>
  <c r="R129" i="1"/>
  <c r="Q129" i="1"/>
  <c r="R128" i="1"/>
  <c r="Q128" i="1"/>
  <c r="R125" i="1"/>
  <c r="Q125" i="1"/>
  <c r="R124" i="1"/>
  <c r="Q124" i="1"/>
  <c r="R123" i="1"/>
  <c r="Q123" i="1"/>
  <c r="R122" i="1"/>
  <c r="Q122" i="1"/>
  <c r="R121" i="1"/>
  <c r="Q121" i="1"/>
  <c r="R118" i="1"/>
  <c r="Q118" i="1"/>
  <c r="R117" i="1"/>
  <c r="Q117" i="1"/>
  <c r="R116" i="1"/>
  <c r="Q116" i="1"/>
  <c r="R115" i="1"/>
  <c r="Q115" i="1"/>
  <c r="R114" i="1"/>
  <c r="Q114" i="1"/>
  <c r="R111" i="1"/>
  <c r="Q111" i="1"/>
  <c r="P111" i="1"/>
  <c r="R110" i="1"/>
  <c r="Q110" i="1"/>
  <c r="R109" i="1"/>
  <c r="Q109" i="1"/>
  <c r="R108" i="1"/>
  <c r="Q108" i="1"/>
  <c r="R107" i="1"/>
  <c r="Q107" i="1"/>
  <c r="R104" i="1"/>
  <c r="Q104" i="1"/>
  <c r="R103" i="1"/>
  <c r="Q103" i="1"/>
  <c r="R102" i="1"/>
  <c r="Q102" i="1"/>
  <c r="R101" i="1"/>
  <c r="Q101" i="1"/>
  <c r="R100" i="1"/>
  <c r="Q100" i="1"/>
  <c r="R97" i="1"/>
  <c r="Q97" i="1"/>
  <c r="R96" i="1"/>
  <c r="Q96" i="1"/>
  <c r="R95" i="1"/>
  <c r="Q95" i="1"/>
  <c r="R94" i="1"/>
  <c r="Q94" i="1"/>
  <c r="R93" i="1"/>
  <c r="Q93" i="1"/>
  <c r="R90" i="1"/>
  <c r="Q90" i="1"/>
  <c r="R89" i="1"/>
  <c r="Q89" i="1"/>
  <c r="R88" i="1"/>
  <c r="Q88" i="1"/>
  <c r="R87" i="1"/>
  <c r="Q87" i="1"/>
  <c r="R86" i="1"/>
  <c r="Q86" i="1"/>
  <c r="R83" i="1"/>
  <c r="Q83" i="1"/>
  <c r="R82" i="1"/>
  <c r="Q82" i="1"/>
  <c r="R81" i="1"/>
  <c r="Q81" i="1"/>
  <c r="R80" i="1"/>
  <c r="Q80" i="1"/>
  <c r="R79" i="1"/>
  <c r="Q79" i="1"/>
  <c r="R76" i="1"/>
  <c r="Q76" i="1"/>
  <c r="R75" i="1"/>
  <c r="Q75" i="1"/>
  <c r="R74" i="1"/>
  <c r="Q74" i="1"/>
  <c r="R73" i="1"/>
  <c r="Q73" i="1"/>
  <c r="R72" i="1"/>
  <c r="Q72" i="1"/>
  <c r="R69" i="1"/>
  <c r="Q69" i="1"/>
  <c r="R68" i="1"/>
  <c r="Q68" i="1"/>
  <c r="R67" i="1"/>
  <c r="Q67" i="1"/>
  <c r="R66" i="1"/>
  <c r="Q66" i="1"/>
  <c r="R65" i="1"/>
  <c r="Q65" i="1"/>
  <c r="R62" i="1"/>
  <c r="Q62" i="1"/>
  <c r="R61" i="1"/>
  <c r="Q61" i="1"/>
  <c r="R60" i="1"/>
  <c r="Q60" i="1"/>
  <c r="R59" i="1"/>
  <c r="Q59" i="1"/>
  <c r="R58" i="1"/>
  <c r="Q58" i="1"/>
  <c r="R55" i="1"/>
  <c r="Q55" i="1"/>
  <c r="R54" i="1"/>
  <c r="Q54" i="1"/>
  <c r="R53" i="1"/>
  <c r="Q53" i="1"/>
  <c r="R52" i="1"/>
  <c r="Q52" i="1"/>
  <c r="R51" i="1"/>
  <c r="Q51" i="1"/>
  <c r="R48" i="1"/>
  <c r="Q48" i="1"/>
  <c r="R47" i="1"/>
  <c r="Q47" i="1"/>
  <c r="R46" i="1"/>
  <c r="Q46" i="1"/>
  <c r="R45" i="1"/>
  <c r="Q45" i="1"/>
  <c r="R44" i="1"/>
  <c r="Q44" i="1"/>
  <c r="R41" i="1"/>
  <c r="Q41" i="1"/>
  <c r="R40" i="1"/>
  <c r="Q40" i="1"/>
  <c r="R39" i="1"/>
  <c r="Q39" i="1"/>
  <c r="R38" i="1"/>
  <c r="Q38" i="1"/>
  <c r="R37" i="1"/>
  <c r="Q37" i="1"/>
  <c r="R34" i="1"/>
  <c r="Q34" i="1"/>
  <c r="R33" i="1"/>
  <c r="Q33" i="1"/>
  <c r="R32" i="1"/>
  <c r="Q32" i="1"/>
  <c r="R31" i="1"/>
  <c r="Q31" i="1"/>
  <c r="R30" i="1"/>
  <c r="Q30" i="1"/>
  <c r="R27" i="1"/>
  <c r="Q27" i="1"/>
  <c r="R26" i="1"/>
  <c r="Q26" i="1"/>
  <c r="R25" i="1"/>
  <c r="Q25" i="1"/>
  <c r="R24" i="1"/>
  <c r="Q24" i="1"/>
  <c r="R23" i="1"/>
  <c r="Q23" i="1"/>
  <c r="R20" i="1"/>
  <c r="Q20" i="1"/>
  <c r="R19" i="1"/>
  <c r="Q19" i="1"/>
  <c r="R18" i="1"/>
  <c r="Q18" i="1"/>
  <c r="R17" i="1"/>
  <c r="Q17" i="1"/>
  <c r="R16" i="1"/>
  <c r="Q16" i="1"/>
  <c r="R13" i="1"/>
  <c r="Q13" i="1"/>
  <c r="R12" i="1"/>
  <c r="Q12" i="1"/>
  <c r="R11" i="1"/>
  <c r="Q11" i="1"/>
  <c r="R10" i="1"/>
  <c r="Q10" i="1"/>
  <c r="R9" i="1"/>
  <c r="Q9" i="1"/>
  <c r="R3" i="1"/>
  <c r="R4" i="1"/>
  <c r="R5" i="1"/>
  <c r="R6" i="1"/>
  <c r="R2" i="1"/>
  <c r="Q3" i="1"/>
  <c r="Q4" i="1"/>
  <c r="Q5" i="1"/>
  <c r="Q6" i="1"/>
  <c r="Q2" i="1"/>
  <c r="Y3" i="1"/>
  <c r="AE3" i="1" s="1"/>
  <c r="Y4" i="1"/>
  <c r="AE4" i="1" s="1"/>
  <c r="Y5" i="1"/>
  <c r="AE5" i="1" s="1"/>
  <c r="Y6" i="1"/>
  <c r="P177" i="1" l="1"/>
  <c r="P138" i="1"/>
  <c r="H38" i="1"/>
  <c r="P68" i="1"/>
  <c r="D68" i="1" s="1"/>
  <c r="P55" i="1"/>
  <c r="D120" i="2"/>
  <c r="D169" i="2"/>
  <c r="E120" i="2"/>
  <c r="F120" i="2"/>
  <c r="G120" i="2"/>
  <c r="F141" i="2"/>
  <c r="G141" i="2"/>
  <c r="D141" i="2"/>
  <c r="D176" i="2"/>
  <c r="D14" i="2"/>
  <c r="D57" i="2"/>
  <c r="D35" i="2"/>
  <c r="D50" i="2"/>
  <c r="D70" i="2"/>
  <c r="D78" i="2"/>
  <c r="D85" i="2"/>
  <c r="D92" i="2"/>
  <c r="D99" i="2"/>
  <c r="D106" i="2"/>
  <c r="D113" i="2"/>
  <c r="D126" i="2"/>
  <c r="D133" i="2"/>
  <c r="D148" i="2"/>
  <c r="D155" i="2"/>
  <c r="D162" i="2"/>
  <c r="D182" i="2"/>
  <c r="E8" i="2"/>
  <c r="E162" i="2"/>
  <c r="E134" i="2"/>
  <c r="E127" i="2"/>
  <c r="E113" i="2"/>
  <c r="E92" i="2"/>
  <c r="E64" i="2"/>
  <c r="E36" i="2"/>
  <c r="F7" i="2"/>
  <c r="F162" i="2"/>
  <c r="F134" i="2"/>
  <c r="F127" i="2"/>
  <c r="F113" i="2"/>
  <c r="F92" i="2"/>
  <c r="F64" i="2"/>
  <c r="F36" i="2"/>
  <c r="G7" i="2"/>
  <c r="G162" i="2"/>
  <c r="G134" i="2"/>
  <c r="G127" i="2"/>
  <c r="G113" i="2"/>
  <c r="G92" i="2"/>
  <c r="G35" i="2"/>
  <c r="D7" i="2"/>
  <c r="D22" i="2"/>
  <c r="D29" i="2"/>
  <c r="D43" i="2"/>
  <c r="D63" i="2"/>
  <c r="D15" i="2"/>
  <c r="D140" i="2"/>
  <c r="G64" i="2"/>
  <c r="E183" i="2"/>
  <c r="E155" i="2"/>
  <c r="E141" i="2"/>
  <c r="E85" i="2"/>
  <c r="E57" i="2"/>
  <c r="E29" i="2"/>
  <c r="E22" i="2"/>
  <c r="F183" i="2"/>
  <c r="F155" i="2"/>
  <c r="F85" i="2"/>
  <c r="F57" i="2"/>
  <c r="F29" i="2"/>
  <c r="G183" i="2"/>
  <c r="G155" i="2"/>
  <c r="G85" i="2"/>
  <c r="G57" i="2"/>
  <c r="G29" i="2"/>
  <c r="E176" i="2"/>
  <c r="E148" i="2"/>
  <c r="E106" i="2"/>
  <c r="E78" i="2"/>
  <c r="E71" i="2"/>
  <c r="E50" i="2"/>
  <c r="E43" i="2"/>
  <c r="E15" i="2"/>
  <c r="F176" i="2"/>
  <c r="F148" i="2"/>
  <c r="F106" i="2"/>
  <c r="F78" i="2"/>
  <c r="F71" i="2"/>
  <c r="F50" i="2"/>
  <c r="F43" i="2"/>
  <c r="F22" i="2"/>
  <c r="G176" i="2"/>
  <c r="G148" i="2"/>
  <c r="G106" i="2"/>
  <c r="G78" i="2"/>
  <c r="G71" i="2"/>
  <c r="G50" i="2"/>
  <c r="G43" i="2"/>
  <c r="G22" i="2"/>
  <c r="D56" i="2"/>
  <c r="D175" i="2"/>
  <c r="E169" i="2"/>
  <c r="E99" i="2"/>
  <c r="F169" i="2"/>
  <c r="F99" i="2"/>
  <c r="F15" i="2"/>
  <c r="G169" i="2"/>
  <c r="G99" i="2"/>
  <c r="G15" i="2"/>
  <c r="D21" i="2"/>
  <c r="D28" i="2"/>
  <c r="D36" i="2"/>
  <c r="D49" i="2"/>
  <c r="D64" i="2"/>
  <c r="D161" i="2"/>
  <c r="D168" i="2"/>
  <c r="D183" i="2"/>
  <c r="D8" i="2"/>
  <c r="G8" i="2"/>
  <c r="G14" i="2"/>
  <c r="G21" i="2"/>
  <c r="G28" i="2"/>
  <c r="F35" i="2"/>
  <c r="G36" i="2"/>
  <c r="G42" i="2"/>
  <c r="G49" i="2"/>
  <c r="G56" i="2"/>
  <c r="G63" i="2"/>
  <c r="G70" i="2"/>
  <c r="G77" i="2"/>
  <c r="G84" i="2"/>
  <c r="G91" i="2"/>
  <c r="G98" i="2"/>
  <c r="G105" i="2"/>
  <c r="G112" i="2"/>
  <c r="G119" i="2"/>
  <c r="G126" i="2"/>
  <c r="G133" i="2"/>
  <c r="G140" i="2"/>
  <c r="G147" i="2"/>
  <c r="G154" i="2"/>
  <c r="G161" i="2"/>
  <c r="G168" i="2"/>
  <c r="G175" i="2"/>
  <c r="G182" i="2"/>
  <c r="D42" i="2"/>
  <c r="D71" i="2"/>
  <c r="D77" i="2"/>
  <c r="D84" i="2"/>
  <c r="D91" i="2"/>
  <c r="D98" i="2"/>
  <c r="D105" i="2"/>
  <c r="D112" i="2"/>
  <c r="D119" i="2"/>
  <c r="D127" i="2"/>
  <c r="D134" i="2"/>
  <c r="F8" i="2"/>
  <c r="F14" i="2"/>
  <c r="F21" i="2"/>
  <c r="F28" i="2"/>
  <c r="E35" i="2"/>
  <c r="F42" i="2"/>
  <c r="F49" i="2"/>
  <c r="F56" i="2"/>
  <c r="F63" i="2"/>
  <c r="F70" i="2"/>
  <c r="F77" i="2"/>
  <c r="F84" i="2"/>
  <c r="F91" i="2"/>
  <c r="F98" i="2"/>
  <c r="F105" i="2"/>
  <c r="F112" i="2"/>
  <c r="F119" i="2"/>
  <c r="F126" i="2"/>
  <c r="F133" i="2"/>
  <c r="F140" i="2"/>
  <c r="F147" i="2"/>
  <c r="F154" i="2"/>
  <c r="F161" i="2"/>
  <c r="F168" i="2"/>
  <c r="F175" i="2"/>
  <c r="F182" i="2"/>
  <c r="E7" i="2"/>
  <c r="D147" i="2"/>
  <c r="D154" i="2"/>
  <c r="E14" i="2"/>
  <c r="E21" i="2"/>
  <c r="E28" i="2"/>
  <c r="E42" i="2"/>
  <c r="E49" i="2"/>
  <c r="E56" i="2"/>
  <c r="E63" i="2"/>
  <c r="E70" i="2"/>
  <c r="E77" i="2"/>
  <c r="E84" i="2"/>
  <c r="E91" i="2"/>
  <c r="E98" i="2"/>
  <c r="E105" i="2"/>
  <c r="E112" i="2"/>
  <c r="E119" i="2"/>
  <c r="E126" i="2"/>
  <c r="E133" i="2"/>
  <c r="E140" i="2"/>
  <c r="E147" i="2"/>
  <c r="E154" i="2"/>
  <c r="E161" i="2"/>
  <c r="E168" i="2"/>
  <c r="E175" i="2"/>
  <c r="E182" i="2"/>
  <c r="P33" i="1"/>
  <c r="H33" i="1" s="1"/>
  <c r="P40" i="1"/>
  <c r="P158" i="1"/>
  <c r="H158" i="1" s="1"/>
  <c r="D142" i="1"/>
  <c r="P121" i="1"/>
  <c r="G121" i="1" s="1"/>
  <c r="AE23" i="1"/>
  <c r="AE110" i="1"/>
  <c r="G122" i="1"/>
  <c r="P137" i="1"/>
  <c r="H137" i="1" s="1"/>
  <c r="P41" i="1"/>
  <c r="E41" i="1" s="1"/>
  <c r="AE37" i="1"/>
  <c r="AE167" i="1"/>
  <c r="E47" i="1"/>
  <c r="P51" i="1"/>
  <c r="H51" i="1" s="1"/>
  <c r="P107" i="1"/>
  <c r="H107" i="1" s="1"/>
  <c r="D114" i="1"/>
  <c r="P118" i="1"/>
  <c r="E118" i="1" s="1"/>
  <c r="H142" i="1"/>
  <c r="P164" i="1"/>
  <c r="G164" i="1" s="1"/>
  <c r="P93" i="1"/>
  <c r="G93" i="1" s="1"/>
  <c r="AE54" i="1"/>
  <c r="P24" i="1"/>
  <c r="E24" i="1" s="1"/>
  <c r="P81" i="1"/>
  <c r="G81" i="1" s="1"/>
  <c r="AE181" i="1"/>
  <c r="P123" i="1"/>
  <c r="D123" i="1" s="1"/>
  <c r="H114" i="1"/>
  <c r="P90" i="1"/>
  <c r="D90" i="1" s="1"/>
  <c r="P13" i="1"/>
  <c r="H13" i="1" s="1"/>
  <c r="P130" i="1"/>
  <c r="H130" i="1" s="1"/>
  <c r="P61" i="1"/>
  <c r="G61" i="1" s="1"/>
  <c r="E58" i="1"/>
  <c r="D75" i="1"/>
  <c r="G110" i="1"/>
  <c r="P143" i="1"/>
  <c r="H143" i="1" s="1"/>
  <c r="P116" i="1"/>
  <c r="E116" i="1" s="1"/>
  <c r="AE38" i="1"/>
  <c r="E23" i="1"/>
  <c r="P17" i="1"/>
  <c r="H17" i="1" s="1"/>
  <c r="P30" i="1"/>
  <c r="E30" i="1" s="1"/>
  <c r="P151" i="1"/>
  <c r="G151" i="1" s="1"/>
  <c r="AE89" i="1"/>
  <c r="P48" i="1"/>
  <c r="G48" i="1" s="1"/>
  <c r="P74" i="1"/>
  <c r="H74" i="1" s="1"/>
  <c r="P96" i="1"/>
  <c r="E96" i="1" s="1"/>
  <c r="G167" i="1"/>
  <c r="G173" i="1"/>
  <c r="P9" i="1"/>
  <c r="G9" i="1" s="1"/>
  <c r="H19" i="1"/>
  <c r="P34" i="1"/>
  <c r="G34" i="1" s="1"/>
  <c r="P45" i="1"/>
  <c r="H45" i="1" s="1"/>
  <c r="P62" i="1"/>
  <c r="D62" i="1" s="1"/>
  <c r="P73" i="1"/>
  <c r="D73" i="1" s="1"/>
  <c r="P86" i="1"/>
  <c r="E86" i="1" s="1"/>
  <c r="P100" i="1"/>
  <c r="H100" i="1" s="1"/>
  <c r="D117" i="1"/>
  <c r="E151" i="1"/>
  <c r="P174" i="1"/>
  <c r="H174" i="1" s="1"/>
  <c r="P97" i="1"/>
  <c r="E97" i="1" s="1"/>
  <c r="E123" i="1"/>
  <c r="P27" i="1"/>
  <c r="E27" i="1" s="1"/>
  <c r="P32" i="1"/>
  <c r="H32" i="1" s="1"/>
  <c r="G47" i="1"/>
  <c r="P83" i="1"/>
  <c r="D83" i="1" s="1"/>
  <c r="P104" i="1"/>
  <c r="G104" i="1" s="1"/>
  <c r="P153" i="1"/>
  <c r="H153" i="1" s="1"/>
  <c r="P160" i="1"/>
  <c r="H160" i="1" s="1"/>
  <c r="AE26" i="1"/>
  <c r="AE69" i="1"/>
  <c r="D152" i="1"/>
  <c r="G23" i="1"/>
  <c r="P115" i="1"/>
  <c r="D115" i="1" s="1"/>
  <c r="E19" i="1"/>
  <c r="P144" i="1"/>
  <c r="E144" i="1" s="1"/>
  <c r="AE166" i="1"/>
  <c r="P46" i="1"/>
  <c r="H46" i="1" s="1"/>
  <c r="H55" i="1"/>
  <c r="P171" i="1"/>
  <c r="D171" i="1" s="1"/>
  <c r="G177" i="1"/>
  <c r="AE31" i="1"/>
  <c r="P5" i="1"/>
  <c r="E5" i="1" s="1"/>
  <c r="P18" i="1"/>
  <c r="D18" i="1" s="1"/>
  <c r="D26" i="1"/>
  <c r="H54" i="1"/>
  <c r="G111" i="1"/>
  <c r="P124" i="1"/>
  <c r="D124" i="1" s="1"/>
  <c r="P156" i="1"/>
  <c r="E156" i="1" s="1"/>
  <c r="P170" i="1"/>
  <c r="E170" i="1" s="1"/>
  <c r="E44" i="1"/>
  <c r="AE47" i="1"/>
  <c r="P2" i="1"/>
  <c r="H2" i="1" s="1"/>
  <c r="E40" i="1"/>
  <c r="D102" i="1"/>
  <c r="P3" i="1"/>
  <c r="H3" i="1" s="1"/>
  <c r="G102" i="1"/>
  <c r="H102" i="1"/>
  <c r="P60" i="1"/>
  <c r="E60" i="1" s="1"/>
  <c r="AE60" i="1"/>
  <c r="AE76" i="1"/>
  <c r="P76" i="1"/>
  <c r="D76" i="1" s="1"/>
  <c r="AE6" i="1"/>
  <c r="P6" i="1"/>
  <c r="G6" i="1" s="1"/>
  <c r="D111" i="1"/>
  <c r="P10" i="1"/>
  <c r="H10" i="1" s="1"/>
  <c r="AE10" i="1"/>
  <c r="AE20" i="1"/>
  <c r="P20" i="1"/>
  <c r="D20" i="1" s="1"/>
  <c r="P65" i="1"/>
  <c r="H65" i="1" s="1"/>
  <c r="AE65" i="1"/>
  <c r="P165" i="1"/>
  <c r="E165" i="1" s="1"/>
  <c r="AE165" i="1"/>
  <c r="P82" i="1"/>
  <c r="G82" i="1" s="1"/>
  <c r="P95" i="1"/>
  <c r="E95" i="1" s="1"/>
  <c r="AE16" i="1"/>
  <c r="AE152" i="1"/>
  <c r="AE53" i="1"/>
  <c r="P53" i="1"/>
  <c r="G53" i="1" s="1"/>
  <c r="H66" i="1"/>
  <c r="AE79" i="1"/>
  <c r="P79" i="1"/>
  <c r="G79" i="1" s="1"/>
  <c r="P109" i="1"/>
  <c r="G109" i="1" s="1"/>
  <c r="AE109" i="1"/>
  <c r="AE125" i="1"/>
  <c r="P125" i="1"/>
  <c r="G125" i="1" s="1"/>
  <c r="AE149" i="1"/>
  <c r="P149" i="1"/>
  <c r="D149" i="1" s="1"/>
  <c r="E166" i="1"/>
  <c r="P179" i="1"/>
  <c r="H179" i="1" s="1"/>
  <c r="AE179" i="1"/>
  <c r="P103" i="1"/>
  <c r="G103" i="1" s="1"/>
  <c r="AE103" i="1"/>
  <c r="P88" i="1"/>
  <c r="H88" i="1" s="1"/>
  <c r="AE44" i="1"/>
  <c r="AE39" i="1"/>
  <c r="P39" i="1"/>
  <c r="E39" i="1" s="1"/>
  <c r="P135" i="1"/>
  <c r="E135" i="1" s="1"/>
  <c r="AE135" i="1"/>
  <c r="P72" i="1"/>
  <c r="G72" i="1" s="1"/>
  <c r="P139" i="1"/>
  <c r="H139" i="1" s="1"/>
  <c r="P157" i="1"/>
  <c r="G157" i="1" s="1"/>
  <c r="AE157" i="1"/>
  <c r="E163" i="1"/>
  <c r="AE172" i="1"/>
  <c r="P172" i="1"/>
  <c r="E172" i="1" s="1"/>
  <c r="AE102" i="1"/>
  <c r="H16" i="1"/>
  <c r="H26" i="1"/>
  <c r="G55" i="1"/>
  <c r="D69" i="1"/>
  <c r="H75" i="1"/>
  <c r="E87" i="1"/>
  <c r="H111" i="1"/>
  <c r="D138" i="1"/>
  <c r="D145" i="1"/>
  <c r="E152" i="1"/>
  <c r="P11" i="1"/>
  <c r="E11" i="1" s="1"/>
  <c r="AE11" i="1"/>
  <c r="P146" i="1"/>
  <c r="E146" i="1" s="1"/>
  <c r="AE146" i="1"/>
  <c r="E173" i="1"/>
  <c r="AE142" i="1"/>
  <c r="G40" i="1"/>
  <c r="D66" i="1"/>
  <c r="H68" i="1"/>
  <c r="G89" i="1"/>
  <c r="E102" i="1"/>
  <c r="H110" i="1"/>
  <c r="H145" i="1"/>
  <c r="G152" i="1"/>
  <c r="G180" i="1"/>
  <c r="AE129" i="1"/>
  <c r="D122" i="1"/>
  <c r="E181" i="1"/>
  <c r="D47" i="1"/>
  <c r="AE12" i="1"/>
  <c r="E38" i="1"/>
  <c r="P178" i="1"/>
  <c r="E178" i="1" s="1"/>
  <c r="E177" i="1"/>
  <c r="E180" i="1"/>
  <c r="G181" i="1"/>
  <c r="H177" i="1"/>
  <c r="H180" i="1"/>
  <c r="H181" i="1"/>
  <c r="D177" i="1"/>
  <c r="D180" i="1"/>
  <c r="D181" i="1"/>
  <c r="H173" i="1"/>
  <c r="AE173" i="1"/>
  <c r="D173" i="1"/>
  <c r="E167" i="1"/>
  <c r="G163" i="1"/>
  <c r="H163" i="1"/>
  <c r="H166" i="1"/>
  <c r="H167" i="1"/>
  <c r="G166" i="1"/>
  <c r="D163" i="1"/>
  <c r="D166" i="1"/>
  <c r="D167" i="1"/>
  <c r="E158" i="1"/>
  <c r="P159" i="1"/>
  <c r="P150" i="1"/>
  <c r="D150" i="1" s="1"/>
  <c r="H152" i="1"/>
  <c r="G145" i="1"/>
  <c r="E145" i="1"/>
  <c r="AE145" i="1"/>
  <c r="E142" i="1"/>
  <c r="G142" i="1"/>
  <c r="P136" i="1"/>
  <c r="H136" i="1" s="1"/>
  <c r="H138" i="1"/>
  <c r="E138" i="1"/>
  <c r="G138" i="1"/>
  <c r="E129" i="1"/>
  <c r="H129" i="1"/>
  <c r="D129" i="1"/>
  <c r="E131" i="1"/>
  <c r="H131" i="1"/>
  <c r="P132" i="1"/>
  <c r="AE131" i="1"/>
  <c r="G129" i="1"/>
  <c r="G131" i="1"/>
  <c r="D131" i="1"/>
  <c r="P128" i="1"/>
  <c r="D128" i="1" s="1"/>
  <c r="E122" i="1"/>
  <c r="AE122" i="1"/>
  <c r="H122" i="1"/>
  <c r="H123" i="1"/>
  <c r="H117" i="1"/>
  <c r="E114" i="1"/>
  <c r="E117" i="1"/>
  <c r="G117" i="1"/>
  <c r="AE117" i="1"/>
  <c r="AE114" i="1"/>
  <c r="G114" i="1"/>
  <c r="D110" i="1"/>
  <c r="P108" i="1"/>
  <c r="G108" i="1" s="1"/>
  <c r="E110" i="1"/>
  <c r="E111" i="1"/>
  <c r="P101" i="1"/>
  <c r="D101" i="1" s="1"/>
  <c r="P94" i="1"/>
  <c r="E89" i="1"/>
  <c r="H89" i="1"/>
  <c r="G87" i="1"/>
  <c r="H87" i="1"/>
  <c r="D87" i="1"/>
  <c r="D89" i="1"/>
  <c r="AE87" i="1"/>
  <c r="P80" i="1"/>
  <c r="D80" i="1" s="1"/>
  <c r="E75" i="1"/>
  <c r="AE75" i="1"/>
  <c r="G75" i="1"/>
  <c r="E66" i="1"/>
  <c r="P67" i="1"/>
  <c r="G67" i="1" s="1"/>
  <c r="AE66" i="1"/>
  <c r="H69" i="1"/>
  <c r="E68" i="1"/>
  <c r="G66" i="1"/>
  <c r="G68" i="1"/>
  <c r="G69" i="1"/>
  <c r="E69" i="1"/>
  <c r="D59" i="1"/>
  <c r="H58" i="1"/>
  <c r="H59" i="1"/>
  <c r="E59" i="1"/>
  <c r="G59" i="1"/>
  <c r="AE59" i="1"/>
  <c r="AE58" i="1"/>
  <c r="G58" i="1"/>
  <c r="D58" i="1"/>
  <c r="G54" i="1"/>
  <c r="P52" i="1"/>
  <c r="G52" i="1" s="1"/>
  <c r="D54" i="1"/>
  <c r="D55" i="1"/>
  <c r="E54" i="1"/>
  <c r="E55" i="1"/>
  <c r="D44" i="1"/>
  <c r="H44" i="1"/>
  <c r="G44" i="1"/>
  <c r="H47" i="1"/>
  <c r="G38" i="1"/>
  <c r="E37" i="1"/>
  <c r="D37" i="1"/>
  <c r="D38" i="1"/>
  <c r="D40" i="1"/>
  <c r="G37" i="1"/>
  <c r="H37" i="1"/>
  <c r="H40" i="1"/>
  <c r="D31" i="1"/>
  <c r="H31" i="1"/>
  <c r="E31" i="1"/>
  <c r="G31" i="1"/>
  <c r="G33" i="1"/>
  <c r="P25" i="1"/>
  <c r="E25" i="1" s="1"/>
  <c r="E26" i="1"/>
  <c r="H23" i="1"/>
  <c r="D24" i="1"/>
  <c r="D23" i="1"/>
  <c r="G26" i="1"/>
  <c r="D19" i="1"/>
  <c r="G19" i="1"/>
  <c r="AE19" i="1"/>
  <c r="E16" i="1"/>
  <c r="D16" i="1"/>
  <c r="G16" i="1"/>
  <c r="P4" i="1"/>
  <c r="H4" i="1" s="1"/>
  <c r="G158" i="1" l="1"/>
  <c r="D158" i="1"/>
  <c r="H164" i="1"/>
  <c r="D33" i="1"/>
  <c r="E90" i="1"/>
  <c r="E33" i="1"/>
  <c r="D107" i="1"/>
  <c r="H30" i="1"/>
  <c r="H36" i="1" s="1"/>
  <c r="G30" i="1"/>
  <c r="E62" i="1"/>
  <c r="E93" i="1"/>
  <c r="D116" i="1"/>
  <c r="D119" i="1" s="1"/>
  <c r="G123" i="1"/>
  <c r="E48" i="1"/>
  <c r="H9" i="1"/>
  <c r="D30" i="1"/>
  <c r="D35" i="1" s="1"/>
  <c r="H118" i="1"/>
  <c r="G83" i="1"/>
  <c r="D51" i="1"/>
  <c r="G116" i="1"/>
  <c r="G120" i="1" s="1"/>
  <c r="H116" i="1"/>
  <c r="H120" i="1" s="1"/>
  <c r="D9" i="1"/>
  <c r="H81" i="1"/>
  <c r="E107" i="1"/>
  <c r="E81" i="1"/>
  <c r="G107" i="1"/>
  <c r="D81" i="1"/>
  <c r="E137" i="1"/>
  <c r="H76" i="1"/>
  <c r="E121" i="1"/>
  <c r="D121" i="1"/>
  <c r="E46" i="1"/>
  <c r="H62" i="1"/>
  <c r="G73" i="1"/>
  <c r="H73" i="1"/>
  <c r="H121" i="1"/>
  <c r="D151" i="1"/>
  <c r="D154" i="1" s="1"/>
  <c r="H90" i="1"/>
  <c r="G90" i="1"/>
  <c r="E130" i="1"/>
  <c r="D137" i="1"/>
  <c r="E164" i="1"/>
  <c r="G41" i="1"/>
  <c r="D130" i="1"/>
  <c r="D164" i="1"/>
  <c r="D32" i="1"/>
  <c r="E51" i="1"/>
  <c r="E61" i="1"/>
  <c r="E120" i="1"/>
  <c r="G24" i="1"/>
  <c r="H82" i="1"/>
  <c r="D93" i="1"/>
  <c r="G118" i="1"/>
  <c r="G130" i="1"/>
  <c r="D118" i="1"/>
  <c r="H93" i="1"/>
  <c r="H97" i="1"/>
  <c r="H24" i="1"/>
  <c r="D41" i="1"/>
  <c r="H41" i="1"/>
  <c r="G51" i="1"/>
  <c r="G56" i="1" s="1"/>
  <c r="G74" i="1"/>
  <c r="E76" i="1"/>
  <c r="H104" i="1"/>
  <c r="G137" i="1"/>
  <c r="H151" i="1"/>
  <c r="H11" i="1"/>
  <c r="H14" i="1" s="1"/>
  <c r="G153" i="1"/>
  <c r="G97" i="1"/>
  <c r="G13" i="1"/>
  <c r="E67" i="1"/>
  <c r="E71" i="1" s="1"/>
  <c r="E139" i="1"/>
  <c r="D135" i="1"/>
  <c r="G143" i="1"/>
  <c r="E171" i="1"/>
  <c r="G124" i="1"/>
  <c r="E104" i="1"/>
  <c r="D61" i="1"/>
  <c r="D143" i="1"/>
  <c r="D174" i="1"/>
  <c r="H61" i="1"/>
  <c r="H5" i="1"/>
  <c r="D13" i="1"/>
  <c r="H96" i="1"/>
  <c r="E100" i="1"/>
  <c r="G100" i="1"/>
  <c r="G45" i="1"/>
  <c r="D17" i="1"/>
  <c r="D22" i="1" s="1"/>
  <c r="E143" i="1"/>
  <c r="E147" i="1" s="1"/>
  <c r="G17" i="1"/>
  <c r="H34" i="1"/>
  <c r="E13" i="1"/>
  <c r="E17" i="1"/>
  <c r="G27" i="1"/>
  <c r="G96" i="1"/>
  <c r="H135" i="1"/>
  <c r="E82" i="1"/>
  <c r="H20" i="1"/>
  <c r="E34" i="1"/>
  <c r="E74" i="1"/>
  <c r="E73" i="1"/>
  <c r="D72" i="1"/>
  <c r="H86" i="1"/>
  <c r="G139" i="1"/>
  <c r="G174" i="1"/>
  <c r="E115" i="1"/>
  <c r="D104" i="1"/>
  <c r="G86" i="1"/>
  <c r="H60" i="1"/>
  <c r="H64" i="1" s="1"/>
  <c r="G46" i="1"/>
  <c r="E124" i="1"/>
  <c r="H115" i="1"/>
  <c r="D34" i="1"/>
  <c r="D86" i="1"/>
  <c r="D109" i="1"/>
  <c r="H124" i="1"/>
  <c r="H144" i="1"/>
  <c r="G32" i="1"/>
  <c r="E32" i="1"/>
  <c r="E36" i="1" s="1"/>
  <c r="D46" i="1"/>
  <c r="E72" i="1"/>
  <c r="D74" i="1"/>
  <c r="G115" i="1"/>
  <c r="D144" i="1"/>
  <c r="H170" i="1"/>
  <c r="H175" i="1" s="1"/>
  <c r="G171" i="1"/>
  <c r="G170" i="1"/>
  <c r="G175" i="1" s="1"/>
  <c r="D48" i="1"/>
  <c r="H18" i="1"/>
  <c r="H22" i="1" s="1"/>
  <c r="D27" i="1"/>
  <c r="H27" i="1"/>
  <c r="G60" i="1"/>
  <c r="H83" i="1"/>
  <c r="E45" i="1"/>
  <c r="E83" i="1"/>
  <c r="D45" i="1"/>
  <c r="G62" i="1"/>
  <c r="G2" i="1"/>
  <c r="D2" i="1"/>
  <c r="E125" i="1"/>
  <c r="E9" i="1"/>
  <c r="D60" i="1"/>
  <c r="D79" i="1"/>
  <c r="D97" i="1"/>
  <c r="H103" i="1"/>
  <c r="H171" i="1"/>
  <c r="D170" i="1"/>
  <c r="H48" i="1"/>
  <c r="H50" i="1" s="1"/>
  <c r="D11" i="1"/>
  <c r="E2" i="1"/>
  <c r="G18" i="1"/>
  <c r="E18" i="1"/>
  <c r="H72" i="1"/>
  <c r="H79" i="1"/>
  <c r="D96" i="1"/>
  <c r="D100" i="1"/>
  <c r="D139" i="1"/>
  <c r="G135" i="1"/>
  <c r="E149" i="1"/>
  <c r="E160" i="1"/>
  <c r="D172" i="1"/>
  <c r="H172" i="1"/>
  <c r="E174" i="1"/>
  <c r="E176" i="1" s="1"/>
  <c r="E179" i="1"/>
  <c r="E183" i="1" s="1"/>
  <c r="E79" i="1"/>
  <c r="G11" i="1"/>
  <c r="E153" i="1"/>
  <c r="D10" i="1"/>
  <c r="G4" i="1"/>
  <c r="E20" i="1"/>
  <c r="G76" i="1"/>
  <c r="G128" i="1"/>
  <c r="D153" i="1"/>
  <c r="D160" i="1"/>
  <c r="E10" i="1"/>
  <c r="G20" i="1"/>
  <c r="E65" i="1"/>
  <c r="G88" i="1"/>
  <c r="G144" i="1"/>
  <c r="G160" i="1"/>
  <c r="D157" i="1"/>
  <c r="G5" i="1"/>
  <c r="H39" i="1"/>
  <c r="D95" i="1"/>
  <c r="D156" i="1"/>
  <c r="G65" i="1"/>
  <c r="H95" i="1"/>
  <c r="G156" i="1"/>
  <c r="D179" i="1"/>
  <c r="G10" i="1"/>
  <c r="D4" i="1"/>
  <c r="D5" i="1"/>
  <c r="D65" i="1"/>
  <c r="H156" i="1"/>
  <c r="D39" i="1"/>
  <c r="E64" i="1"/>
  <c r="D88" i="1"/>
  <c r="G179" i="1"/>
  <c r="G95" i="1"/>
  <c r="G39" i="1"/>
  <c r="G42" i="1" s="1"/>
  <c r="G71" i="1"/>
  <c r="G70" i="1"/>
  <c r="E108" i="1"/>
  <c r="D120" i="1"/>
  <c r="G146" i="1"/>
  <c r="D53" i="1"/>
  <c r="D56" i="1" s="1"/>
  <c r="D169" i="1"/>
  <c r="D168" i="1"/>
  <c r="G172" i="1"/>
  <c r="H6" i="1"/>
  <c r="E119" i="1"/>
  <c r="D155" i="1"/>
  <c r="E29" i="1"/>
  <c r="D52" i="1"/>
  <c r="E103" i="1"/>
  <c r="D103" i="1"/>
  <c r="H109" i="1"/>
  <c r="H125" i="1"/>
  <c r="E43" i="1"/>
  <c r="E42" i="1"/>
  <c r="G3" i="1"/>
  <c r="E157" i="1"/>
  <c r="D3" i="1"/>
  <c r="E169" i="1"/>
  <c r="E168" i="1"/>
  <c r="E6" i="1"/>
  <c r="G113" i="1"/>
  <c r="G112" i="1"/>
  <c r="G169" i="1"/>
  <c r="G168" i="1"/>
  <c r="D146" i="1"/>
  <c r="E53" i="1"/>
  <c r="H165" i="1"/>
  <c r="H157" i="1"/>
  <c r="G165" i="1"/>
  <c r="H53" i="1"/>
  <c r="H56" i="1" s="1"/>
  <c r="E28" i="1"/>
  <c r="D82" i="1"/>
  <c r="E109" i="1"/>
  <c r="D125" i="1"/>
  <c r="D126" i="1" s="1"/>
  <c r="H146" i="1"/>
  <c r="H149" i="1"/>
  <c r="G149" i="1"/>
  <c r="D165" i="1"/>
  <c r="H169" i="1"/>
  <c r="H168" i="1"/>
  <c r="D6" i="1"/>
  <c r="H141" i="1"/>
  <c r="H140" i="1"/>
  <c r="E3" i="1"/>
  <c r="E4" i="1"/>
  <c r="E88" i="1"/>
  <c r="E91" i="1" s="1"/>
  <c r="D178" i="1"/>
  <c r="H178" i="1"/>
  <c r="H182" i="1" s="1"/>
  <c r="G178" i="1"/>
  <c r="H159" i="1"/>
  <c r="G159" i="1"/>
  <c r="D159" i="1"/>
  <c r="E159" i="1"/>
  <c r="H150" i="1"/>
  <c r="G150" i="1"/>
  <c r="E150" i="1"/>
  <c r="G136" i="1"/>
  <c r="E136" i="1"/>
  <c r="D136" i="1"/>
  <c r="E132" i="1"/>
  <c r="D132" i="1"/>
  <c r="G132" i="1"/>
  <c r="H132" i="1"/>
  <c r="E128" i="1"/>
  <c r="H128" i="1"/>
  <c r="D108" i="1"/>
  <c r="H108" i="1"/>
  <c r="H101" i="1"/>
  <c r="G101" i="1"/>
  <c r="E101" i="1"/>
  <c r="E94" i="1"/>
  <c r="E98" i="1" s="1"/>
  <c r="G94" i="1"/>
  <c r="D94" i="1"/>
  <c r="H94" i="1"/>
  <c r="G80" i="1"/>
  <c r="H80" i="1"/>
  <c r="E80" i="1"/>
  <c r="H67" i="1"/>
  <c r="H70" i="1" s="1"/>
  <c r="D67" i="1"/>
  <c r="D70" i="1" s="1"/>
  <c r="E52" i="1"/>
  <c r="H52" i="1"/>
  <c r="H25" i="1"/>
  <c r="G25" i="1"/>
  <c r="D25" i="1"/>
  <c r="G119" i="1" l="1"/>
  <c r="H42" i="1"/>
  <c r="H35" i="1"/>
  <c r="G92" i="1"/>
  <c r="D36" i="1"/>
  <c r="G127" i="1"/>
  <c r="E63" i="1"/>
  <c r="H15" i="1"/>
  <c r="G35" i="1"/>
  <c r="H119" i="1"/>
  <c r="D133" i="1"/>
  <c r="E141" i="1"/>
  <c r="E140" i="1"/>
  <c r="H127" i="1"/>
  <c r="H77" i="1"/>
  <c r="G49" i="1"/>
  <c r="D140" i="1"/>
  <c r="E70" i="1"/>
  <c r="D57" i="1"/>
  <c r="H176" i="1"/>
  <c r="E49" i="1"/>
  <c r="H78" i="1"/>
  <c r="H91" i="1"/>
  <c r="E35" i="1"/>
  <c r="G36" i="1"/>
  <c r="D43" i="1"/>
  <c r="D141" i="1"/>
  <c r="G21" i="1"/>
  <c r="D92" i="1"/>
  <c r="G78" i="1"/>
  <c r="G126" i="1"/>
  <c r="G141" i="1"/>
  <c r="E148" i="1"/>
  <c r="G140" i="1"/>
  <c r="G57" i="1"/>
  <c r="D21" i="1"/>
  <c r="E56" i="1"/>
  <c r="D14" i="1"/>
  <c r="D175" i="1"/>
  <c r="G50" i="1"/>
  <c r="E21" i="1"/>
  <c r="G22" i="1"/>
  <c r="E161" i="1"/>
  <c r="E182" i="1"/>
  <c r="H8" i="1"/>
  <c r="H92" i="1"/>
  <c r="E22" i="1"/>
  <c r="D64" i="1"/>
  <c r="D176" i="1"/>
  <c r="H106" i="1"/>
  <c r="H21" i="1"/>
  <c r="E14" i="1"/>
  <c r="E126" i="1"/>
  <c r="G63" i="1"/>
  <c r="E77" i="1"/>
  <c r="H147" i="1"/>
  <c r="D77" i="1"/>
  <c r="H49" i="1"/>
  <c r="G28" i="1"/>
  <c r="E99" i="1"/>
  <c r="G8" i="1"/>
  <c r="D105" i="1"/>
  <c r="H43" i="1"/>
  <c r="D15" i="1"/>
  <c r="D49" i="1"/>
  <c r="D78" i="1"/>
  <c r="D161" i="1"/>
  <c r="G147" i="1"/>
  <c r="E78" i="1"/>
  <c r="H162" i="1"/>
  <c r="H63" i="1"/>
  <c r="G43" i="1"/>
  <c r="H126" i="1"/>
  <c r="D50" i="1"/>
  <c r="G14" i="1"/>
  <c r="G162" i="1"/>
  <c r="H148" i="1"/>
  <c r="H29" i="1"/>
  <c r="E50" i="1"/>
  <c r="G64" i="1"/>
  <c r="H84" i="1"/>
  <c r="D29" i="1"/>
  <c r="G148" i="1"/>
  <c r="G15" i="1"/>
  <c r="G91" i="1"/>
  <c r="D84" i="1"/>
  <c r="G176" i="1"/>
  <c r="E127" i="1"/>
  <c r="D63" i="1"/>
  <c r="E175" i="1"/>
  <c r="H28" i="1"/>
  <c r="G134" i="1"/>
  <c r="D182" i="1"/>
  <c r="E154" i="1"/>
  <c r="D162" i="1"/>
  <c r="D7" i="1"/>
  <c r="G99" i="1"/>
  <c r="E15" i="1"/>
  <c r="D91" i="1"/>
  <c r="G161" i="1"/>
  <c r="G77" i="1"/>
  <c r="D28" i="1"/>
  <c r="H98" i="1"/>
  <c r="E105" i="1"/>
  <c r="E8" i="1"/>
  <c r="D42" i="1"/>
  <c r="G98" i="1"/>
  <c r="D106" i="1"/>
  <c r="D127" i="1"/>
  <c r="E92" i="1"/>
  <c r="D85" i="1"/>
  <c r="D99" i="1"/>
  <c r="H71" i="1"/>
  <c r="D8" i="1"/>
  <c r="E155" i="1"/>
  <c r="D71" i="1"/>
  <c r="D98" i="1"/>
  <c r="H113" i="1"/>
  <c r="H112" i="1"/>
  <c r="D113" i="1"/>
  <c r="D112" i="1"/>
  <c r="H155" i="1"/>
  <c r="H154" i="1"/>
  <c r="G7" i="1"/>
  <c r="G133" i="1"/>
  <c r="E7" i="1"/>
  <c r="H161" i="1"/>
  <c r="D147" i="1"/>
  <c r="D148" i="1"/>
  <c r="H99" i="1"/>
  <c r="E57" i="1"/>
  <c r="H7" i="1"/>
  <c r="G155" i="1"/>
  <c r="G154" i="1"/>
  <c r="H57" i="1"/>
  <c r="E106" i="1"/>
  <c r="E162" i="1"/>
  <c r="E113" i="1"/>
  <c r="E112" i="1"/>
  <c r="H183" i="1"/>
  <c r="D183" i="1"/>
  <c r="G182" i="1"/>
  <c r="G183" i="1"/>
  <c r="D134" i="1"/>
  <c r="E134" i="1"/>
  <c r="E133" i="1"/>
  <c r="H134" i="1"/>
  <c r="H133" i="1"/>
  <c r="H105" i="1"/>
  <c r="G106" i="1"/>
  <c r="G105" i="1"/>
  <c r="H85" i="1"/>
  <c r="E84" i="1"/>
  <c r="E85" i="1"/>
  <c r="G84" i="1"/>
  <c r="G85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tc={72E00C92-1139-4986-A415-EBC735095C46}</author>
    <author>tc={43A380F8-7C2F-495A-8597-9688CB70F340}</author>
    <author>tc={1B5F7D2C-665A-475A-BEE8-1090B950C9DB}</author>
    <author>tc={FC87782F-4613-43D0-8BE5-5F763227A25F}</author>
  </authors>
  <commentList>
    <comment ref="T1" authorId="0" shapeId="0" xr:uid="{72E00C92-1139-4986-A415-EBC735095C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V1" authorId="1" shapeId="0" xr:uid="{43A380F8-7C2F-495A-8597-9688CB70F3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W1" authorId="2" shapeId="0" xr:uid="{1B5F7D2C-665A-475A-BEE8-1090B950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replicate pairs</t>
      </text>
    </comment>
    <comment ref="Y1" authorId="3" shapeId="0" xr:uid="{FC87782F-4613-43D0-8BE5-5F763227A2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tc={3C1BC8BD-6CAB-4D7E-B9EA-F5A47554B8E6}</author>
  </authors>
  <commentList>
    <comment ref="F1" authorId="0" shapeId="0" xr:uid="{3C1BC8BD-6CAB-4D7E-B9EA-F5A47554B8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sharedStrings.xml><?xml version="1.0" encoding="utf-8"?>
<sst xmlns="http://schemas.openxmlformats.org/spreadsheetml/2006/main" count="1295" uniqueCount="47">
  <si>
    <t>Treatment</t>
  </si>
  <si>
    <t>IR_cell.Nh</t>
  </si>
  <si>
    <t>IR_cell.Mh</t>
  </si>
  <si>
    <t>IR_ngC.Nh</t>
  </si>
  <si>
    <t>IR_ngC.Mh</t>
  </si>
  <si>
    <t>V (ml)</t>
  </si>
  <si>
    <t>N (individuals)</t>
  </si>
  <si>
    <t>C_cell.mL</t>
  </si>
  <si>
    <t>Prey</t>
  </si>
  <si>
    <t>Replicate</t>
  </si>
  <si>
    <t>Cala</t>
  </si>
  <si>
    <t>mean</t>
  </si>
  <si>
    <t>sd</t>
  </si>
  <si>
    <t>Cycl</t>
  </si>
  <si>
    <t>Ciliates</t>
  </si>
  <si>
    <t>Oscillatoria</t>
  </si>
  <si>
    <t>Rhodomonas minuta</t>
  </si>
  <si>
    <t>Cryptomonas</t>
  </si>
  <si>
    <t>Monoraphidium minutum</t>
  </si>
  <si>
    <t>Monoraphidium contortum</t>
  </si>
  <si>
    <t>Kirchneriella obesa</t>
  </si>
  <si>
    <t>Closterium acutum</t>
  </si>
  <si>
    <t>Oocystis</t>
  </si>
  <si>
    <t>Tabellaria fenestrate</t>
  </si>
  <si>
    <t>Asterionella formosa</t>
  </si>
  <si>
    <t>Aulacoseira alpigena</t>
  </si>
  <si>
    <t>Cyclotella</t>
  </si>
  <si>
    <t>Cnt_t0_cell.mL</t>
  </si>
  <si>
    <t>Cnt_t24_cell.mL</t>
  </si>
  <si>
    <t>T_t0 = Cnt_t0 cell.mL</t>
  </si>
  <si>
    <t>T_t24_cell.mL</t>
  </si>
  <si>
    <t>a_cell.mL</t>
  </si>
  <si>
    <t>b_cell.mL</t>
  </si>
  <si>
    <t>CR_mL.Nh means</t>
  </si>
  <si>
    <t>CR_mL.Mh means</t>
  </si>
  <si>
    <t>CR_mL.Nh replicates</t>
  </si>
  <si>
    <t>CR_mL.Mh replicates</t>
  </si>
  <si>
    <t>t (h)</t>
  </si>
  <si>
    <t>b</t>
  </si>
  <si>
    <t>NA</t>
  </si>
  <si>
    <t>M (estimated DW in mg)</t>
  </si>
  <si>
    <t>C_ngC.mL</t>
  </si>
  <si>
    <t>T_t0 = Cnt_t0 ngC.mL</t>
  </si>
  <si>
    <t>T_t24_ngC.mL</t>
  </si>
  <si>
    <t>var.lnR</t>
  </si>
  <si>
    <t>lnR</t>
  </si>
  <si>
    <t xml:space="preserve">Cnt_t24_cell.mL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</si>
</sst>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Caldero Pascual" id="{DD6343EC-9744-44D5-A11D-F4910A38943F}" userId="Maria Caldero Pascua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1-10-27T11:16:21.31" personId="{DD6343EC-9744-44D5-A11D-F4910A38943F}" id="{72E00C92-1139-4986-A415-EBC735095C46}">
    <text>replicate means</text>
  </threadedComment>
  <threadedComment ref="V1" dT="2021-10-27T11:16:29.51" personId="{DD6343EC-9744-44D5-A11D-F4910A38943F}" id="{43A380F8-7C2F-495A-8597-9688CB70F340}">
    <text>replicate means</text>
  </threadedComment>
  <threadedComment ref="W1" dT="2021-10-28T07:55:55.03" personId="{DD6343EC-9744-44D5-A11D-F4910A38943F}" id="{1B5F7D2C-665A-475A-BEE8-1090B950C9DB}">
    <text>random replicate pairs</text>
  </threadedComment>
  <threadedComment ref="Y1" dT="2021-10-27T11:17:43.44" personId="{DD6343EC-9744-44D5-A11D-F4910A38943F}" id="{FC87782F-4613-43D0-8BE5-5F763227A25F}">
    <text>replicate means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0-27T11:16:29.51" personId="{DD6343EC-9744-44D5-A11D-F4910A38943F}" id="{3C1BC8BD-6CAB-4D7E-B9EA-F5A47554B8E6}">
    <text>replicate means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B0A5-E0A7-4B5E-8A49-B8288B33BEB5}">
  <dimension ref="A1:AF183"/>
  <sheetViews>
    <sheetView topLeftCell="A16" zoomScale="70" zoomScaleNormal="70" workbookViewId="0">
      <selection activeCell="A128" sqref="A128:XFD155"/>
    </sheetView>
  </sheetViews>
  <sheetFormatPr defaultRowHeight="15" x14ac:dyDescent="0.25"/>
  <cols>
    <col min="1" max="1" width="21.5703125" style="2" customWidth="1"/>
    <col min="2" max="3" width="14.85546875" style="2" customWidth="1"/>
    <col min="4" max="4" width="12" style="10" customWidth="1"/>
    <col min="5" max="5" width="14" style="10" customWidth="1"/>
    <col min="6" max="6" width="9.28515625" style="15" customWidth="1"/>
    <col min="7" max="7" width="13.42578125" style="10" customWidth="1"/>
    <col min="8" max="8" width="13.28515625" style="10" customWidth="1"/>
    <col min="9" max="10" width="5.42578125" style="16" customWidth="1"/>
    <col min="11" max="12" width="9.140625" style="2" customWidth="1"/>
    <col min="13" max="14" width="9.140625" style="2"/>
    <col min="15" max="15" width="5.85546875" style="16" customWidth="1"/>
    <col min="16" max="16" width="11.42578125" style="2" customWidth="1"/>
    <col min="17" max="18" width="12.140625" style="2" customWidth="1"/>
    <col min="19" max="19" width="6.7109375" style="16" customWidth="1"/>
    <col min="20" max="20" width="9.140625" style="2"/>
    <col min="21" max="21" width="5.42578125" style="16" customWidth="1"/>
    <col min="22" max="23" width="9.140625" style="2"/>
    <col min="24" max="24" width="6.140625" style="16" customWidth="1"/>
    <col min="25" max="26" width="12.140625" style="2" customWidth="1"/>
    <col min="27" max="27" width="10.85546875" style="16" customWidth="1"/>
    <col min="28" max="29" width="9.140625" style="2"/>
    <col min="30" max="30" width="9.140625" style="16"/>
    <col min="31" max="31" width="9.140625" style="2"/>
    <col min="32" max="32" width="11.28515625" style="2" customWidth="1"/>
    <col min="33" max="16384" width="9.140625" style="2"/>
  </cols>
  <sheetData>
    <row r="1" spans="1:32" s="1" customFormat="1" ht="60" x14ac:dyDescent="0.25">
      <c r="A1" s="1" t="s">
        <v>8</v>
      </c>
      <c r="B1" s="1" t="s">
        <v>0</v>
      </c>
      <c r="C1" s="1" t="s">
        <v>9</v>
      </c>
      <c r="D1" s="9" t="s">
        <v>33</v>
      </c>
      <c r="E1" s="9" t="s">
        <v>34</v>
      </c>
      <c r="F1" s="14"/>
      <c r="G1" s="13" t="s">
        <v>35</v>
      </c>
      <c r="H1" s="13" t="s">
        <v>36</v>
      </c>
      <c r="I1" s="4"/>
      <c r="J1" s="4"/>
      <c r="K1" s="1" t="s">
        <v>5</v>
      </c>
      <c r="L1" s="1" t="s">
        <v>37</v>
      </c>
      <c r="M1" s="1" t="s">
        <v>6</v>
      </c>
      <c r="N1" s="1" t="s">
        <v>40</v>
      </c>
      <c r="O1" s="4"/>
      <c r="P1" s="4" t="s">
        <v>31</v>
      </c>
      <c r="Q1" s="3" t="s">
        <v>32</v>
      </c>
      <c r="R1" s="6" t="s">
        <v>38</v>
      </c>
      <c r="S1" s="4"/>
      <c r="T1" s="1" t="s">
        <v>27</v>
      </c>
      <c r="U1" s="4"/>
      <c r="V1" s="3" t="s">
        <v>28</v>
      </c>
      <c r="W1" s="6" t="s">
        <v>28</v>
      </c>
      <c r="X1" s="4"/>
      <c r="Y1" s="1" t="s">
        <v>29</v>
      </c>
      <c r="Z1" s="1" t="s">
        <v>42</v>
      </c>
      <c r="AA1" s="4"/>
      <c r="AB1" s="1" t="s">
        <v>30</v>
      </c>
      <c r="AC1" s="1" t="s">
        <v>43</v>
      </c>
      <c r="AD1" s="4"/>
      <c r="AE1" s="4" t="s">
        <v>7</v>
      </c>
      <c r="AF1" s="1" t="s">
        <v>41</v>
      </c>
    </row>
    <row r="2" spans="1:32" x14ac:dyDescent="0.25">
      <c r="A2" s="2" t="s">
        <v>14</v>
      </c>
      <c r="B2" s="2" t="s">
        <v>10</v>
      </c>
      <c r="C2" s="2">
        <v>1</v>
      </c>
      <c r="D2" s="10">
        <f>((Q2-P2)*K2)/M2</f>
        <v>0.37500284794938255</v>
      </c>
      <c r="E2" s="10">
        <f>((Q2-P2)*K2)/N2</f>
        <v>57.692745838366541</v>
      </c>
      <c r="G2" s="10">
        <f>((R2-P2)*K2)/M2</f>
        <v>0.42235948761267139</v>
      </c>
      <c r="H2" s="10">
        <f>((R2-P2)*K2)/N2</f>
        <v>64.97838270964175</v>
      </c>
      <c r="K2" s="2">
        <v>250</v>
      </c>
      <c r="L2" s="2">
        <v>24</v>
      </c>
      <c r="M2" s="2">
        <v>10</v>
      </c>
      <c r="N2" s="2">
        <v>6.5000000000000002E-2</v>
      </c>
      <c r="P2" s="2">
        <f>(LN(AB2)-LN(Y2))/L2</f>
        <v>-4.3393911451173384E-2</v>
      </c>
      <c r="Q2" s="2">
        <f>(LN(V2)-LN(T2))/L2</f>
        <v>-2.8393797533198081E-2</v>
      </c>
      <c r="R2" s="2">
        <f>(LN(W2)-LN(T2))/L2</f>
        <v>-2.649953194666653E-2</v>
      </c>
      <c r="T2" s="2">
        <v>1.186804</v>
      </c>
      <c r="V2" s="2">
        <v>0.60038320000000001</v>
      </c>
      <c r="W2" s="17">
        <v>0.62830799999999998</v>
      </c>
      <c r="Y2" s="2">
        <f>T2</f>
        <v>1.186804</v>
      </c>
      <c r="Z2" s="2">
        <v>0.80803156053972203</v>
      </c>
      <c r="AB2" s="17">
        <v>0.41887199999999997</v>
      </c>
      <c r="AC2" s="8">
        <v>0.2851876096022547</v>
      </c>
      <c r="AD2" s="8"/>
      <c r="AE2" s="2">
        <f>(AB2-Y2)/(LN(AB2/Y2))</f>
        <v>0.73736534911515694</v>
      </c>
      <c r="AF2" s="2">
        <f>(AC2-Z2)/(LN(AC2/Z2))</f>
        <v>0.50203274823259547</v>
      </c>
    </row>
    <row r="3" spans="1:32" x14ac:dyDescent="0.25">
      <c r="A3" s="2" t="s">
        <v>14</v>
      </c>
      <c r="B3" s="2" t="s">
        <v>10</v>
      </c>
      <c r="C3" s="2">
        <v>2</v>
      </c>
      <c r="D3" s="10">
        <f t="shared" ref="D3:D6" si="0">((Q3-P3)*K3)/M3</f>
        <v>0.7973623355620536</v>
      </c>
      <c r="E3" s="10">
        <f t="shared" ref="E3:E6" si="1">((Q3-P3)*K3)/N3</f>
        <v>122.67112854800824</v>
      </c>
      <c r="G3" s="10">
        <f t="shared" ref="G3:G6" si="2">((R3-P3)*K3)/M3</f>
        <v>0.72202831308327642</v>
      </c>
      <c r="H3" s="10">
        <f t="shared" ref="H3:H6" si="3">((R3-P3)*K3)/N3</f>
        <v>111.08127893588868</v>
      </c>
      <c r="K3" s="2">
        <v>250</v>
      </c>
      <c r="L3" s="2">
        <v>24</v>
      </c>
      <c r="M3" s="2">
        <v>10</v>
      </c>
      <c r="N3" s="2">
        <v>6.5000000000000002E-2</v>
      </c>
      <c r="P3" s="2">
        <f>(LN(AB3)-LN(Y3))/L3</f>
        <v>-6.0288290955680224E-2</v>
      </c>
      <c r="Q3" s="2">
        <f>(LN(V3)-LN(T3))/L3</f>
        <v>-2.8393797533198081E-2</v>
      </c>
      <c r="R3" s="2">
        <f t="shared" ref="R3:R6" si="4">(LN(W3)-LN(T3))/L3</f>
        <v>-3.1407158432349168E-2</v>
      </c>
      <c r="T3" s="2">
        <v>1.186804</v>
      </c>
      <c r="V3" s="2">
        <v>0.60038320000000001</v>
      </c>
      <c r="W3" s="17">
        <v>0.55849599999999999</v>
      </c>
      <c r="Y3" s="2">
        <f t="shared" ref="Y3:Y6" si="5">T3</f>
        <v>1.186804</v>
      </c>
      <c r="Z3" s="2">
        <v>0.80803156053972203</v>
      </c>
      <c r="AB3" s="17">
        <v>0.279248</v>
      </c>
      <c r="AC3" s="8">
        <v>0.19012507306816981</v>
      </c>
      <c r="AD3" s="8"/>
      <c r="AE3" s="2">
        <f>(AB3-Y3)/(LN(AB3/Y3))</f>
        <v>0.62723345999527802</v>
      </c>
      <c r="AF3" s="2">
        <f t="shared" ref="AF3:AF6" si="6">(AC3-Z3)/(LN(AC3/Z3))</f>
        <v>0.42704981741105835</v>
      </c>
    </row>
    <row r="4" spans="1:32" x14ac:dyDescent="0.25">
      <c r="A4" s="2" t="s">
        <v>14</v>
      </c>
      <c r="B4" s="2" t="s">
        <v>10</v>
      </c>
      <c r="C4" s="2">
        <v>3</v>
      </c>
      <c r="D4" s="10">
        <f t="shared" si="0"/>
        <v>2.2414189617286064</v>
      </c>
      <c r="E4" s="10">
        <f t="shared" si="1"/>
        <v>344.83368641978558</v>
      </c>
      <c r="G4" s="10">
        <f t="shared" si="2"/>
        <v>2.0269897385992843</v>
      </c>
      <c r="H4" s="10">
        <f t="shared" si="3"/>
        <v>311.84457516912067</v>
      </c>
      <c r="K4" s="2">
        <v>250</v>
      </c>
      <c r="L4" s="2">
        <v>24</v>
      </c>
      <c r="M4" s="2">
        <v>10</v>
      </c>
      <c r="N4" s="2">
        <v>6.5000000000000002E-2</v>
      </c>
      <c r="P4" s="2">
        <f>(LN(AB4)-LN(Y4))/L4</f>
        <v>-0.11805055600234234</v>
      </c>
      <c r="Q4" s="2">
        <f>(LN(V4)-LN(T4))/L4</f>
        <v>-2.8393797533198081E-2</v>
      </c>
      <c r="R4" s="2">
        <f t="shared" si="4"/>
        <v>-3.6970966458370953E-2</v>
      </c>
      <c r="T4" s="2">
        <v>1.186804</v>
      </c>
      <c r="V4" s="2">
        <v>0.60038320000000001</v>
      </c>
      <c r="W4" s="17">
        <v>0.48868399999999995</v>
      </c>
      <c r="Y4" s="2">
        <f t="shared" si="5"/>
        <v>1.186804</v>
      </c>
      <c r="Z4" s="2">
        <v>0.80803156053972203</v>
      </c>
      <c r="AB4" s="17">
        <v>6.9811999999999999E-2</v>
      </c>
      <c r="AC4" s="8">
        <v>4.7531268267042452E-2</v>
      </c>
      <c r="AD4" s="8"/>
      <c r="AE4" s="2">
        <f>(AB4-Y4)/(LN(AB4/Y4))</f>
        <v>0.3942491667079473</v>
      </c>
      <c r="AF4" s="2">
        <f t="shared" si="6"/>
        <v>0.26842323535858292</v>
      </c>
    </row>
    <row r="5" spans="1:32" x14ac:dyDescent="0.25">
      <c r="A5" s="2" t="s">
        <v>14</v>
      </c>
      <c r="B5" s="2" t="s">
        <v>10</v>
      </c>
      <c r="C5" s="2">
        <v>4</v>
      </c>
      <c r="D5" s="10">
        <f t="shared" si="0"/>
        <v>0.56492113627641838</v>
      </c>
      <c r="E5" s="10">
        <f t="shared" si="1"/>
        <v>86.910944042525912</v>
      </c>
      <c r="G5" s="10">
        <f t="shared" si="2"/>
        <v>0.91194660141031236</v>
      </c>
      <c r="H5" s="10">
        <f t="shared" si="3"/>
        <v>140.29947714004805</v>
      </c>
      <c r="K5" s="2">
        <v>250</v>
      </c>
      <c r="L5" s="2">
        <v>24</v>
      </c>
      <c r="M5" s="2">
        <v>10</v>
      </c>
      <c r="N5" s="2">
        <v>6.5000000000000002E-2</v>
      </c>
      <c r="P5" s="2">
        <f>(LN(AB5)-LN(Y5))/L5</f>
        <v>-5.0990642984254819E-2</v>
      </c>
      <c r="Q5" s="2">
        <f>(LN(V5)-LN(T5))/L5</f>
        <v>-2.8393797533198081E-2</v>
      </c>
      <c r="R5" s="2">
        <f t="shared" si="4"/>
        <v>-1.4512778927842326E-2</v>
      </c>
      <c r="T5" s="2">
        <v>1.186804</v>
      </c>
      <c r="V5" s="2">
        <v>0.60038320000000001</v>
      </c>
      <c r="W5" s="17">
        <v>0.83774399999999993</v>
      </c>
      <c r="Y5" s="2">
        <f t="shared" si="5"/>
        <v>1.186804</v>
      </c>
      <c r="Z5" s="2">
        <v>0.80803156053972203</v>
      </c>
      <c r="AB5" s="17">
        <v>0.34905999999999998</v>
      </c>
      <c r="AC5" s="8">
        <v>0.23765634133521227</v>
      </c>
      <c r="AD5" s="8"/>
      <c r="AE5" s="2">
        <f>(AB5-Y5)/(LN(AB5/Y5))</f>
        <v>0.68455696883011408</v>
      </c>
      <c r="AF5" s="2">
        <f t="shared" si="6"/>
        <v>0.46607833795819592</v>
      </c>
    </row>
    <row r="6" spans="1:32" x14ac:dyDescent="0.25">
      <c r="A6" s="2" t="s">
        <v>14</v>
      </c>
      <c r="B6" s="2" t="s">
        <v>10</v>
      </c>
      <c r="C6" s="2">
        <v>5</v>
      </c>
      <c r="D6" s="10">
        <f t="shared" si="0"/>
        <v>1.5193906486453301</v>
      </c>
      <c r="E6" s="10">
        <f t="shared" si="1"/>
        <v>233.75240748389692</v>
      </c>
      <c r="G6" s="10">
        <f t="shared" si="2"/>
        <v>1.3049614255160082</v>
      </c>
      <c r="H6" s="10">
        <f t="shared" si="3"/>
        <v>200.76329623323204</v>
      </c>
      <c r="K6" s="2">
        <v>250</v>
      </c>
      <c r="L6" s="2">
        <v>24</v>
      </c>
      <c r="M6" s="2">
        <v>10</v>
      </c>
      <c r="N6" s="2">
        <v>6.5000000000000002E-2</v>
      </c>
      <c r="P6" s="2">
        <f>(LN(AB6)-LN(Y6))/L6</f>
        <v>-8.9169423479011287E-2</v>
      </c>
      <c r="Q6" s="2">
        <f>(LN(V6)-LN(T6))/L6</f>
        <v>-2.8393797533198081E-2</v>
      </c>
      <c r="R6" s="2">
        <f t="shared" si="4"/>
        <v>-3.6970966458370953E-2</v>
      </c>
      <c r="T6" s="2">
        <v>1.186804</v>
      </c>
      <c r="V6" s="2">
        <v>0.60038320000000001</v>
      </c>
      <c r="W6" s="17">
        <v>0.48868399999999995</v>
      </c>
      <c r="Y6" s="2">
        <f t="shared" si="5"/>
        <v>1.186804</v>
      </c>
      <c r="Z6" s="2">
        <v>0.80803156053972203</v>
      </c>
      <c r="AB6" s="17">
        <v>0.139624</v>
      </c>
      <c r="AC6" s="8">
        <v>9.5062536534084904E-2</v>
      </c>
      <c r="AD6" s="8"/>
      <c r="AE6" s="2">
        <f>(AB6-Y6)/(LN(AB6/Y6))</f>
        <v>0.48932131999563983</v>
      </c>
      <c r="AF6" s="2">
        <f t="shared" si="6"/>
        <v>0.33315279507099194</v>
      </c>
    </row>
    <row r="7" spans="1:32" s="5" customFormat="1" x14ac:dyDescent="0.25">
      <c r="A7" s="5" t="s">
        <v>14</v>
      </c>
      <c r="B7" s="5" t="s">
        <v>10</v>
      </c>
      <c r="C7" s="5" t="s">
        <v>11</v>
      </c>
      <c r="D7" s="11">
        <f>AVERAGE(D2:D6)</f>
        <v>1.0996191860323583</v>
      </c>
      <c r="E7" s="11">
        <f>AVERAGE(E2:E6)</f>
        <v>169.17218246651663</v>
      </c>
      <c r="F7" s="15"/>
      <c r="G7" s="11">
        <f>AVERAGE(G2:G6)</f>
        <v>1.0776571132443107</v>
      </c>
      <c r="H7" s="11">
        <f>AVERAGE(H2:H6)</f>
        <v>165.79340203758625</v>
      </c>
      <c r="I7" s="16"/>
      <c r="J7" s="16"/>
      <c r="O7" s="16"/>
      <c r="S7" s="16"/>
      <c r="U7" s="16"/>
      <c r="X7" s="16"/>
      <c r="AA7" s="16"/>
      <c r="AD7" s="16"/>
    </row>
    <row r="8" spans="1:32" s="5" customFormat="1" x14ac:dyDescent="0.25">
      <c r="A8" s="5" t="s">
        <v>14</v>
      </c>
      <c r="B8" s="5" t="s">
        <v>10</v>
      </c>
      <c r="C8" s="5" t="s">
        <v>12</v>
      </c>
      <c r="D8" s="11">
        <f>STDEV(D2:D6)</f>
        <v>0.77172612598156409</v>
      </c>
      <c r="E8" s="11">
        <f>STDEV(E2:E6)</f>
        <v>118.72709630485599</v>
      </c>
      <c r="F8" s="15"/>
      <c r="G8" s="11">
        <f>STDEV(G2:G6)</f>
        <v>0.61972705268839967</v>
      </c>
      <c r="H8" s="11">
        <f>STDEV(H2:H6)</f>
        <v>95.342623490523025</v>
      </c>
      <c r="I8" s="16"/>
      <c r="J8" s="16"/>
      <c r="O8" s="16"/>
      <c r="S8" s="16"/>
      <c r="U8" s="16"/>
      <c r="X8" s="16"/>
      <c r="AA8" s="16"/>
      <c r="AD8" s="16"/>
    </row>
    <row r="9" spans="1:32" x14ac:dyDescent="0.25">
      <c r="A9" s="2" t="s">
        <v>14</v>
      </c>
      <c r="B9" s="2" t="s">
        <v>13</v>
      </c>
      <c r="C9" s="2">
        <v>1</v>
      </c>
      <c r="D9" s="10">
        <f>((Q9-P9)*K9)/M9</f>
        <v>0.35738203854886968</v>
      </c>
      <c r="E9" s="10">
        <f>((Q9-P9)*K9)/N9</f>
        <v>44.672754818608709</v>
      </c>
      <c r="G9" s="10">
        <f>((R9-P9)*K9)/M9</f>
        <v>0.43630977132101761</v>
      </c>
      <c r="H9" s="10">
        <f>((R9-P9)*K9)/N9</f>
        <v>54.538721415127206</v>
      </c>
      <c r="K9" s="2">
        <v>250</v>
      </c>
      <c r="L9" s="2">
        <v>24</v>
      </c>
      <c r="M9" s="2">
        <v>6</v>
      </c>
      <c r="N9" s="2">
        <v>4.8000000000000001E-2</v>
      </c>
      <c r="P9" s="2">
        <f>(LN(AB9)-LN(Y9))/L9</f>
        <v>-3.6970966458370953E-2</v>
      </c>
      <c r="Q9" s="2">
        <f>(LN(V9)-LN(T9))/L9</f>
        <v>-2.8393797533198081E-2</v>
      </c>
      <c r="R9" s="2">
        <f>(LN(W9)-LN(T9))/L9</f>
        <v>-2.649953194666653E-2</v>
      </c>
      <c r="T9" s="2">
        <v>1.186804</v>
      </c>
      <c r="V9" s="2">
        <v>0.60038320000000001</v>
      </c>
      <c r="W9" s="17">
        <v>0.62830799999999998</v>
      </c>
      <c r="Y9" s="2">
        <f>T9</f>
        <v>1.186804</v>
      </c>
      <c r="Z9" s="2">
        <v>0.80803156053972203</v>
      </c>
      <c r="AB9" s="17">
        <v>0.48868399999999995</v>
      </c>
      <c r="AC9" s="8">
        <v>0.33271887786929716</v>
      </c>
      <c r="AD9" s="8"/>
      <c r="AE9" s="2">
        <f>(AB9-Y9)/(LN(AB9/Y9))</f>
        <v>0.78678855653088198</v>
      </c>
      <c r="AF9" s="2">
        <f>(AC9-Z9)/(LN(AC9/Z9))</f>
        <v>0.53568237480531222</v>
      </c>
    </row>
    <row r="10" spans="1:32" x14ac:dyDescent="0.25">
      <c r="A10" s="2" t="s">
        <v>14</v>
      </c>
      <c r="B10" s="2" t="s">
        <v>13</v>
      </c>
      <c r="C10" s="2">
        <v>2</v>
      </c>
      <c r="D10" s="10">
        <f t="shared" ref="D10:D13" si="7">((Q10-P10)*K10)/M10</f>
        <v>0.35738203854886968</v>
      </c>
      <c r="E10" s="10">
        <f t="shared" ref="E10:E13" si="8">((Q10-P10)*K10)/N10</f>
        <v>44.672754818608709</v>
      </c>
      <c r="G10" s="10">
        <f t="shared" ref="G10:G13" si="9">((R10-P10)*K10)/M10</f>
        <v>0.23182533441757439</v>
      </c>
      <c r="H10" s="10">
        <f t="shared" ref="H10:H13" si="10">((R10-P10)*K10)/N10</f>
        <v>28.9781668021968</v>
      </c>
      <c r="K10" s="2">
        <v>250</v>
      </c>
      <c r="L10" s="2">
        <v>24</v>
      </c>
      <c r="M10" s="2">
        <v>6</v>
      </c>
      <c r="N10" s="2">
        <v>4.8000000000000001E-2</v>
      </c>
      <c r="P10" s="2">
        <f>(LN(AB10)-LN(Y10))/L10</f>
        <v>-3.6970966458370953E-2</v>
      </c>
      <c r="Q10" s="2">
        <f>(LN(V10)-LN(T10))/L10</f>
        <v>-2.8393797533198081E-2</v>
      </c>
      <c r="R10" s="2">
        <f t="shared" ref="R10:R13" si="11">(LN(W10)-LN(T10))/L10</f>
        <v>-3.1407158432349168E-2</v>
      </c>
      <c r="T10" s="2">
        <v>1.186804</v>
      </c>
      <c r="V10" s="2">
        <v>0.60038320000000001</v>
      </c>
      <c r="W10" s="17">
        <v>0.55849599999999999</v>
      </c>
      <c r="Y10" s="2">
        <f t="shared" ref="Y10:Y13" si="12">T10</f>
        <v>1.186804</v>
      </c>
      <c r="Z10" s="2">
        <v>0.80803156053972203</v>
      </c>
      <c r="AB10" s="17">
        <v>0.48868399999999995</v>
      </c>
      <c r="AC10" s="8">
        <v>0.33271887786929716</v>
      </c>
      <c r="AD10" s="8"/>
      <c r="AE10" s="2">
        <f>(AB10-Y10)/(LN(AB10/Y10))</f>
        <v>0.78678855653088198</v>
      </c>
      <c r="AF10" s="2">
        <f t="shared" ref="AF10:AF13" si="13">(AC10-Z10)/(LN(AC10/Z10))</f>
        <v>0.53568237480531222</v>
      </c>
    </row>
    <row r="11" spans="1:32" x14ac:dyDescent="0.25">
      <c r="A11" s="2" t="s">
        <v>14</v>
      </c>
      <c r="B11" s="2" t="s">
        <v>13</v>
      </c>
      <c r="C11" s="2">
        <v>3</v>
      </c>
      <c r="D11" s="10">
        <f t="shared" si="7"/>
        <v>0.6250047465823042</v>
      </c>
      <c r="E11" s="10">
        <f t="shared" si="8"/>
        <v>78.125593322788035</v>
      </c>
      <c r="G11" s="10">
        <f t="shared" si="9"/>
        <v>0.26762270803343463</v>
      </c>
      <c r="H11" s="10">
        <f t="shared" si="10"/>
        <v>33.452838504179326</v>
      </c>
      <c r="K11" s="2">
        <v>250</v>
      </c>
      <c r="L11" s="2">
        <v>24</v>
      </c>
      <c r="M11" s="2">
        <v>6</v>
      </c>
      <c r="N11" s="2">
        <v>4.8000000000000001E-2</v>
      </c>
      <c r="P11" s="2">
        <f>(LN(AB11)-LN(Y11))/L11</f>
        <v>-4.3393911451173384E-2</v>
      </c>
      <c r="Q11" s="2">
        <f>(LN(V11)-LN(T11))/L11</f>
        <v>-2.8393797533198081E-2</v>
      </c>
      <c r="R11" s="2">
        <f t="shared" si="11"/>
        <v>-3.6970966458370953E-2</v>
      </c>
      <c r="T11" s="2">
        <v>1.186804</v>
      </c>
      <c r="V11" s="2">
        <v>0.60038320000000001</v>
      </c>
      <c r="W11" s="17">
        <v>0.48868399999999995</v>
      </c>
      <c r="Y11" s="2">
        <f t="shared" si="12"/>
        <v>1.186804</v>
      </c>
      <c r="Z11" s="2">
        <v>0.80803156053972203</v>
      </c>
      <c r="AB11" s="17">
        <v>0.41887199999999997</v>
      </c>
      <c r="AC11" s="8">
        <v>0.2851876096022547</v>
      </c>
      <c r="AD11" s="8"/>
      <c r="AE11" s="2">
        <f>(AB11-Y11)/(LN(AB11/Y11))</f>
        <v>0.73736534911515694</v>
      </c>
      <c r="AF11" s="2">
        <f t="shared" si="13"/>
        <v>0.50203274823259547</v>
      </c>
    </row>
    <row r="12" spans="1:32" s="19" customFormat="1" x14ac:dyDescent="0.25">
      <c r="A12" s="19" t="s">
        <v>14</v>
      </c>
      <c r="B12" s="19" t="s">
        <v>13</v>
      </c>
      <c r="C12" s="19">
        <v>4</v>
      </c>
      <c r="D12" s="20" t="s">
        <v>39</v>
      </c>
      <c r="E12" s="20" t="s">
        <v>39</v>
      </c>
      <c r="F12" s="21"/>
      <c r="G12" s="20" t="s">
        <v>39</v>
      </c>
      <c r="H12" s="20" t="s">
        <v>39</v>
      </c>
      <c r="I12" s="22"/>
      <c r="J12" s="22"/>
      <c r="K12" s="19">
        <v>250</v>
      </c>
      <c r="L12" s="19">
        <v>24</v>
      </c>
      <c r="M12" s="19">
        <v>6</v>
      </c>
      <c r="N12" s="19">
        <v>4.8000000000000001E-2</v>
      </c>
      <c r="O12" s="22"/>
      <c r="P12" s="19" t="e">
        <f>(LN(AB12)-LN(Y12))/L12</f>
        <v>#NUM!</v>
      </c>
      <c r="Q12" s="19">
        <f>(LN(V12)-LN(T12))/L12</f>
        <v>-2.8393797533198081E-2</v>
      </c>
      <c r="R12" s="19">
        <f t="shared" si="11"/>
        <v>-1.4512778927842326E-2</v>
      </c>
      <c r="S12" s="22"/>
      <c r="T12" s="19">
        <v>1.186804</v>
      </c>
      <c r="U12" s="22"/>
      <c r="V12" s="19">
        <v>0.60038320000000001</v>
      </c>
      <c r="W12" s="18">
        <v>0.83774399999999993</v>
      </c>
      <c r="X12" s="22"/>
      <c r="Y12" s="19">
        <f t="shared" si="12"/>
        <v>1.186804</v>
      </c>
      <c r="Z12" s="19">
        <v>0.80803156053972203</v>
      </c>
      <c r="AA12" s="16"/>
      <c r="AB12" s="18">
        <v>0</v>
      </c>
      <c r="AC12" s="28">
        <v>0</v>
      </c>
      <c r="AD12" s="8"/>
      <c r="AE12" s="19" t="e">
        <f>(AB12-Y12)/(LN(AB12/Y12))</f>
        <v>#NUM!</v>
      </c>
      <c r="AF12" s="19" t="e">
        <f t="shared" si="13"/>
        <v>#NUM!</v>
      </c>
    </row>
    <row r="13" spans="1:32" x14ac:dyDescent="0.25">
      <c r="A13" s="2" t="s">
        <v>14</v>
      </c>
      <c r="B13" s="2" t="s">
        <v>13</v>
      </c>
      <c r="C13" s="2">
        <v>5</v>
      </c>
      <c r="D13" s="10">
        <f t="shared" si="7"/>
        <v>0.12555670413129527</v>
      </c>
      <c r="E13" s="10">
        <f t="shared" si="8"/>
        <v>15.694588016411908</v>
      </c>
      <c r="G13" s="10">
        <f t="shared" si="9"/>
        <v>-0.23182533441757439</v>
      </c>
      <c r="H13" s="10">
        <f t="shared" si="10"/>
        <v>-28.9781668021968</v>
      </c>
      <c r="K13" s="2">
        <v>250</v>
      </c>
      <c r="L13" s="2">
        <v>24</v>
      </c>
      <c r="M13" s="2">
        <v>6</v>
      </c>
      <c r="N13" s="2">
        <v>4.8000000000000001E-2</v>
      </c>
      <c r="P13" s="2">
        <f>(LN(AB13)-LN(Y13))/L13</f>
        <v>-3.1407158432349168E-2</v>
      </c>
      <c r="Q13" s="2">
        <f>(LN(V13)-LN(T13))/L13</f>
        <v>-2.8393797533198081E-2</v>
      </c>
      <c r="R13" s="2">
        <f t="shared" si="11"/>
        <v>-3.6970966458370953E-2</v>
      </c>
      <c r="T13" s="2">
        <v>1.186804</v>
      </c>
      <c r="V13" s="2">
        <v>0.60038320000000001</v>
      </c>
      <c r="W13" s="17">
        <v>0.48868399999999995</v>
      </c>
      <c r="Y13" s="2">
        <f t="shared" si="12"/>
        <v>1.186804</v>
      </c>
      <c r="Z13" s="2">
        <v>0.80803156053972203</v>
      </c>
      <c r="AB13" s="17">
        <v>0.55849599999999999</v>
      </c>
      <c r="AC13" s="8">
        <v>0.38025014613633962</v>
      </c>
      <c r="AD13" s="8"/>
      <c r="AE13" s="2">
        <f>(AB13-Y13)/(LN(AB13/Y13))</f>
        <v>0.83355200873681334</v>
      </c>
      <c r="AF13" s="2">
        <f t="shared" si="13"/>
        <v>0.56752111587981435</v>
      </c>
    </row>
    <row r="14" spans="1:32" s="7" customFormat="1" x14ac:dyDescent="0.25">
      <c r="A14" s="7" t="s">
        <v>14</v>
      </c>
      <c r="B14" s="7" t="s">
        <v>13</v>
      </c>
      <c r="C14" s="7" t="s">
        <v>11</v>
      </c>
      <c r="D14" s="12">
        <f>AVERAGE(D9:D13)</f>
        <v>0.36633138195283471</v>
      </c>
      <c r="E14" s="12">
        <f>AVERAGE(E9:E13)</f>
        <v>45.791422744104338</v>
      </c>
      <c r="F14" s="15"/>
      <c r="G14" s="12">
        <f>AVERAGE(G9:G13)</f>
        <v>0.17598311983861306</v>
      </c>
      <c r="H14" s="12">
        <f>AVERAGE(H9:H13)</f>
        <v>21.997889979826635</v>
      </c>
      <c r="I14" s="16"/>
      <c r="J14" s="16"/>
      <c r="O14" s="16"/>
      <c r="S14" s="16"/>
      <c r="U14" s="16"/>
      <c r="X14" s="16"/>
      <c r="AA14" s="16"/>
      <c r="AD14" s="16"/>
    </row>
    <row r="15" spans="1:32" s="7" customFormat="1" x14ac:dyDescent="0.25">
      <c r="A15" s="7" t="s">
        <v>14</v>
      </c>
      <c r="B15" s="7" t="s">
        <v>13</v>
      </c>
      <c r="C15" s="7" t="s">
        <v>12</v>
      </c>
      <c r="D15" s="12">
        <f>STDEV(D9:D13)</f>
        <v>0.20416050592897145</v>
      </c>
      <c r="E15" s="12">
        <f>STDEV(E9:E13)</f>
        <v>25.520063241121441</v>
      </c>
      <c r="F15" s="15"/>
      <c r="G15" s="12">
        <f>STDEV(G9:G13)</f>
        <v>0.28611994448043493</v>
      </c>
      <c r="H15" s="12">
        <f>STDEV(H9:H13)</f>
        <v>35.764993060054366</v>
      </c>
      <c r="I15" s="16"/>
      <c r="J15" s="16"/>
      <c r="O15" s="16"/>
      <c r="S15" s="16"/>
      <c r="U15" s="16"/>
      <c r="X15" s="16"/>
      <c r="AA15" s="16"/>
      <c r="AD15" s="16"/>
    </row>
    <row r="16" spans="1:32" x14ac:dyDescent="0.25">
      <c r="A16" s="2" t="s">
        <v>15</v>
      </c>
      <c r="B16" s="2" t="s">
        <v>10</v>
      </c>
      <c r="C16" s="2">
        <v>1</v>
      </c>
      <c r="D16" s="10">
        <f>((Q16-P16)*K16)/M16</f>
        <v>0.80540613357654356</v>
      </c>
      <c r="E16" s="10">
        <f>((Q16-P16)*K16)/N16</f>
        <v>123.90863593485285</v>
      </c>
      <c r="G16" s="10">
        <f>((R16-P16)*K16)/M16</f>
        <v>0.63139146205241203</v>
      </c>
      <c r="H16" s="10">
        <f>((R16-P16)*K16)/N16</f>
        <v>97.137148008063392</v>
      </c>
      <c r="K16" s="2">
        <v>250</v>
      </c>
      <c r="L16" s="2">
        <v>24</v>
      </c>
      <c r="M16" s="2">
        <v>10</v>
      </c>
      <c r="N16" s="2">
        <v>6.5000000000000002E-2</v>
      </c>
      <c r="P16" s="2">
        <f>(LN(AB16)-LN(Y16))/L16</f>
        <v>-4.0211704001816131E-2</v>
      </c>
      <c r="Q16" s="2">
        <f t="shared" ref="Q16:Q20" si="14">(LN(V16)-LN(T16))/L16</f>
        <v>-7.9954586587543865E-3</v>
      </c>
      <c r="R16" s="2">
        <f t="shared" ref="R16:R20" si="15">(LN(W16)-LN(T16))/L16</f>
        <v>-1.4956045519719649E-2</v>
      </c>
      <c r="T16" s="2">
        <v>0.63</v>
      </c>
      <c r="V16" s="2">
        <v>0.52</v>
      </c>
      <c r="W16" s="17">
        <v>0.44</v>
      </c>
      <c r="Y16" s="2">
        <f t="shared" ref="Y16:Y76" si="16">T16</f>
        <v>0.63</v>
      </c>
      <c r="Z16" s="2">
        <v>2.3736794981670672</v>
      </c>
      <c r="AB16" s="17">
        <v>0.24</v>
      </c>
      <c r="AC16" s="8">
        <v>0.80162468576473622</v>
      </c>
      <c r="AD16" s="8"/>
      <c r="AE16" s="2">
        <f>(AB16-Y16)/(LN(AB16/Y16))</f>
        <v>0.40411120103903286</v>
      </c>
      <c r="AF16" s="2">
        <f t="shared" ref="AF16:AF76" si="17">(AC16-Z16)/(LN(AC16/Z16))</f>
        <v>1.4481563004099245</v>
      </c>
    </row>
    <row r="17" spans="1:32" x14ac:dyDescent="0.25">
      <c r="A17" s="2" t="s">
        <v>15</v>
      </c>
      <c r="B17" s="2" t="s">
        <v>10</v>
      </c>
      <c r="C17" s="2">
        <v>2</v>
      </c>
      <c r="D17" s="10">
        <f t="shared" ref="D17:D20" si="18">((Q17-P17)*K17)/M17</f>
        <v>8.3377820493267182E-2</v>
      </c>
      <c r="E17" s="10">
        <f t="shared" ref="E17:E20" si="19">((Q17-P17)*K17)/N17</f>
        <v>12.827356998964182</v>
      </c>
      <c r="G17" s="10">
        <f t="shared" ref="G17:G20" si="20">((R17-P17)*K17)/M17</f>
        <v>8.3377820493267182E-2</v>
      </c>
      <c r="H17" s="10">
        <f t="shared" ref="H17:H20" si="21">((R17-P17)*K17)/N17</f>
        <v>12.827356998964182</v>
      </c>
      <c r="K17" s="2">
        <v>250</v>
      </c>
      <c r="L17" s="2">
        <v>24</v>
      </c>
      <c r="M17" s="2">
        <v>10</v>
      </c>
      <c r="N17" s="2">
        <v>6.5000000000000002E-2</v>
      </c>
      <c r="P17" s="2">
        <f>(LN(AB17)-LN(Y17))/L17</f>
        <v>-1.1330571478485074E-2</v>
      </c>
      <c r="Q17" s="2">
        <f t="shared" si="14"/>
        <v>-7.9954586587543865E-3</v>
      </c>
      <c r="R17" s="2">
        <f t="shared" si="15"/>
        <v>-7.9954586587543865E-3</v>
      </c>
      <c r="T17" s="2">
        <v>0.63</v>
      </c>
      <c r="V17" s="2">
        <v>0.52</v>
      </c>
      <c r="W17" s="17">
        <v>0.52</v>
      </c>
      <c r="Y17" s="2">
        <f t="shared" si="16"/>
        <v>0.63</v>
      </c>
      <c r="Z17" s="2">
        <v>2.3736794981670672</v>
      </c>
      <c r="AB17" s="17">
        <v>0.48</v>
      </c>
      <c r="AC17" s="8">
        <v>1.0490903433508476</v>
      </c>
      <c r="AD17" s="8"/>
      <c r="AE17" s="2">
        <f>(AB17-Y17)/(LN(AB17/Y17))</f>
        <v>0.55160501055641731</v>
      </c>
      <c r="AF17" s="2">
        <f t="shared" si="17"/>
        <v>1.6222415496161919</v>
      </c>
    </row>
    <row r="18" spans="1:32" x14ac:dyDescent="0.25">
      <c r="A18" s="2" t="s">
        <v>15</v>
      </c>
      <c r="B18" s="2" t="s">
        <v>10</v>
      </c>
      <c r="C18" s="2">
        <v>3</v>
      </c>
      <c r="D18" s="10">
        <f t="shared" si="18"/>
        <v>0.2732961088203032</v>
      </c>
      <c r="E18" s="10">
        <f t="shared" si="19"/>
        <v>42.04555520312357</v>
      </c>
      <c r="G18" s="10">
        <f t="shared" si="20"/>
        <v>0.42235948761267117</v>
      </c>
      <c r="H18" s="10">
        <f t="shared" si="21"/>
        <v>64.978382709641721</v>
      </c>
      <c r="K18" s="2">
        <v>250</v>
      </c>
      <c r="L18" s="2">
        <v>24</v>
      </c>
      <c r="M18" s="2">
        <v>10</v>
      </c>
      <c r="N18" s="2">
        <v>6.5000000000000002E-2</v>
      </c>
      <c r="P18" s="2">
        <f>(LN(AB18)-LN(Y18))/L18</f>
        <v>-1.8927303011566515E-2</v>
      </c>
      <c r="Q18" s="2">
        <f t="shared" si="14"/>
        <v>-7.9954586587543865E-3</v>
      </c>
      <c r="R18" s="2">
        <f t="shared" si="15"/>
        <v>-2.0329235070596688E-3</v>
      </c>
      <c r="T18" s="2">
        <v>0.63</v>
      </c>
      <c r="V18" s="2">
        <v>0.52</v>
      </c>
      <c r="W18" s="17">
        <v>0.6</v>
      </c>
      <c r="Y18" s="2">
        <f t="shared" si="16"/>
        <v>0.63</v>
      </c>
      <c r="Z18" s="2">
        <v>2.3736794981670672</v>
      </c>
      <c r="AB18" s="17">
        <v>0.4</v>
      </c>
      <c r="AC18" s="8">
        <v>0.75392656012454518</v>
      </c>
      <c r="AD18" s="8"/>
      <c r="AE18" s="2">
        <f>(AB18-Y18)/(LN(AB18/Y18))</f>
        <v>0.5063232372555635</v>
      </c>
      <c r="AF18" s="2">
        <f t="shared" si="17"/>
        <v>1.4122858845289952</v>
      </c>
    </row>
    <row r="19" spans="1:32" x14ac:dyDescent="0.25">
      <c r="A19" s="2" t="s">
        <v>15</v>
      </c>
      <c r="B19" s="2" t="s">
        <v>10</v>
      </c>
      <c r="C19" s="2">
        <v>4</v>
      </c>
      <c r="D19" s="10">
        <f t="shared" si="18"/>
        <v>0.50573730810593831</v>
      </c>
      <c r="E19" s="10">
        <f t="shared" si="19"/>
        <v>77.805739708605898</v>
      </c>
      <c r="G19" s="10">
        <f t="shared" si="20"/>
        <v>0.23244119928563517</v>
      </c>
      <c r="H19" s="10">
        <f t="shared" si="21"/>
        <v>35.760184505482336</v>
      </c>
      <c r="K19" s="2">
        <v>250</v>
      </c>
      <c r="L19" s="2">
        <v>24</v>
      </c>
      <c r="M19" s="2">
        <v>10</v>
      </c>
      <c r="N19" s="2">
        <v>6.5000000000000002E-2</v>
      </c>
      <c r="P19" s="2">
        <f>(LN(AB19)-LN(Y19))/L19</f>
        <v>-2.8224950982991923E-2</v>
      </c>
      <c r="Q19" s="2">
        <f t="shared" si="14"/>
        <v>-7.9954586587543865E-3</v>
      </c>
      <c r="R19" s="2">
        <f t="shared" si="15"/>
        <v>-1.8927303011566515E-2</v>
      </c>
      <c r="T19" s="2">
        <v>0.63</v>
      </c>
      <c r="V19" s="2">
        <v>0.52</v>
      </c>
      <c r="W19" s="17">
        <v>0.4</v>
      </c>
      <c r="Y19" s="2">
        <f t="shared" si="16"/>
        <v>0.63</v>
      </c>
      <c r="Z19" s="2">
        <v>2.3736794981670672</v>
      </c>
      <c r="AB19" s="17">
        <v>0.32</v>
      </c>
      <c r="AC19" s="8">
        <v>0.83542356802672346</v>
      </c>
      <c r="AD19" s="8"/>
      <c r="AE19" s="2">
        <f>(AB19-Y19)/(LN(AB19/Y19))</f>
        <v>0.45763291757176561</v>
      </c>
      <c r="AF19" s="2">
        <f t="shared" si="17"/>
        <v>1.4730616144568385</v>
      </c>
    </row>
    <row r="20" spans="1:32" s="19" customFormat="1" x14ac:dyDescent="0.25">
      <c r="A20" s="19" t="s">
        <v>15</v>
      </c>
      <c r="B20" s="19" t="s">
        <v>10</v>
      </c>
      <c r="C20" s="19">
        <v>5</v>
      </c>
      <c r="D20" s="20">
        <f t="shared" si="18"/>
        <v>2.6718222473557671</v>
      </c>
      <c r="E20" s="20">
        <f t="shared" si="19"/>
        <v>411.04957651627183</v>
      </c>
      <c r="F20" s="21"/>
      <c r="G20" s="20">
        <f t="shared" si="20"/>
        <v>2.8881132523331052</v>
      </c>
      <c r="H20" s="20">
        <f t="shared" si="21"/>
        <v>444.32511574355459</v>
      </c>
      <c r="I20" s="22"/>
      <c r="J20" s="22"/>
      <c r="K20" s="19">
        <v>250</v>
      </c>
      <c r="L20" s="19">
        <v>24</v>
      </c>
      <c r="M20" s="19">
        <v>10</v>
      </c>
      <c r="N20" s="19">
        <v>6.5000000000000002E-2</v>
      </c>
      <c r="O20" s="22"/>
      <c r="P20" s="19">
        <f>(LN(AB20)-LN(Y20))/L20</f>
        <v>-0.11486834855298507</v>
      </c>
      <c r="Q20" s="19">
        <f t="shared" si="14"/>
        <v>-7.9954586587543865E-3</v>
      </c>
      <c r="R20" s="19">
        <f t="shared" si="15"/>
        <v>6.5618154033913328E-4</v>
      </c>
      <c r="S20" s="22"/>
      <c r="T20" s="19">
        <v>0.63</v>
      </c>
      <c r="U20" s="22"/>
      <c r="V20" s="19">
        <v>0.52</v>
      </c>
      <c r="W20" s="18">
        <v>0.64</v>
      </c>
      <c r="X20" s="22"/>
      <c r="Y20" s="19">
        <f t="shared" si="16"/>
        <v>0.63</v>
      </c>
      <c r="Z20" s="19">
        <v>2.3736794981670672</v>
      </c>
      <c r="AA20" s="16"/>
      <c r="AB20" s="18">
        <v>0.04</v>
      </c>
      <c r="AC20" s="28">
        <v>6.9344746752226558E-2</v>
      </c>
      <c r="AD20" s="8"/>
      <c r="AE20" s="19">
        <f>(AB20-Y20)/(LN(AB20/Y20))</f>
        <v>0.21401311712942253</v>
      </c>
      <c r="AF20" s="19">
        <f t="shared" si="17"/>
        <v>0.65221214492766522</v>
      </c>
    </row>
    <row r="21" spans="1:32" s="5" customFormat="1" x14ac:dyDescent="0.25">
      <c r="A21" s="5" t="s">
        <v>15</v>
      </c>
      <c r="B21" s="5" t="s">
        <v>10</v>
      </c>
      <c r="C21" s="5" t="s">
        <v>11</v>
      </c>
      <c r="D21" s="11">
        <f>AVERAGE(D16:D19)</f>
        <v>0.41695434274901311</v>
      </c>
      <c r="E21" s="11">
        <f>AVERAGE(E16:E19)</f>
        <v>64.146821961386621</v>
      </c>
      <c r="F21" s="15"/>
      <c r="G21" s="11">
        <f>AVERAGE(G16:G19)</f>
        <v>0.34239249236099639</v>
      </c>
      <c r="H21" s="11">
        <f>AVERAGE(H16:H19)</f>
        <v>52.675768055537908</v>
      </c>
      <c r="I21" s="16"/>
      <c r="J21" s="16"/>
      <c r="O21" s="16"/>
      <c r="S21" s="16"/>
      <c r="U21" s="16"/>
      <c r="X21" s="16"/>
      <c r="AA21" s="16"/>
      <c r="AD21" s="16"/>
    </row>
    <row r="22" spans="1:32" s="5" customFormat="1" x14ac:dyDescent="0.25">
      <c r="A22" s="5" t="s">
        <v>15</v>
      </c>
      <c r="B22" s="5" t="s">
        <v>10</v>
      </c>
      <c r="C22" s="5" t="s">
        <v>12</v>
      </c>
      <c r="D22" s="11">
        <f>STDEV(D16:D19)</f>
        <v>0.3112813267289673</v>
      </c>
      <c r="E22" s="11">
        <f>STDEV(E16:E19)</f>
        <v>47.889434881379607</v>
      </c>
      <c r="F22" s="15"/>
      <c r="G22" s="11">
        <f>STDEV(G16:G19)</f>
        <v>0.23741174634234966</v>
      </c>
      <c r="H22" s="11">
        <f>STDEV(H16:H19)</f>
        <v>36.524884052669165</v>
      </c>
      <c r="I22" s="16"/>
      <c r="J22" s="16"/>
      <c r="O22" s="16"/>
      <c r="S22" s="16"/>
      <c r="U22" s="16"/>
      <c r="X22" s="16"/>
      <c r="AA22" s="16"/>
      <c r="AD22" s="16"/>
    </row>
    <row r="23" spans="1:32" x14ac:dyDescent="0.25">
      <c r="A23" s="2" t="s">
        <v>15</v>
      </c>
      <c r="B23" s="2" t="s">
        <v>13</v>
      </c>
      <c r="C23" s="2">
        <v>1</v>
      </c>
      <c r="D23" s="10">
        <f>((Q23-P23)*K23)/M23</f>
        <v>2.046276035315358</v>
      </c>
      <c r="E23" s="10">
        <f>((Q23-P23)*K23)/N23</f>
        <v>255.78450441441973</v>
      </c>
      <c r="G23" s="10">
        <f>((R23-P23)*K23)/M23</f>
        <v>1.7562515827751388</v>
      </c>
      <c r="H23" s="10">
        <f>((R23-P23)*K23)/N23</f>
        <v>219.53144784689235</v>
      </c>
      <c r="K23" s="2">
        <v>250</v>
      </c>
      <c r="L23" s="2">
        <v>24</v>
      </c>
      <c r="M23" s="2">
        <v>6</v>
      </c>
      <c r="N23" s="2">
        <v>4.8000000000000001E-2</v>
      </c>
      <c r="P23" s="2">
        <f>(LN(AB23)-LN(Y23))/L23</f>
        <v>-5.7106083506322979E-2</v>
      </c>
      <c r="Q23" s="2">
        <f t="shared" ref="Q23:Q27" si="22">(LN(V23)-LN(T23))/L23</f>
        <v>-7.9954586587543865E-3</v>
      </c>
      <c r="R23" s="2">
        <f t="shared" ref="R23:R27" si="23">(LN(W23)-LN(T23))/L23</f>
        <v>-1.4956045519719649E-2</v>
      </c>
      <c r="T23" s="2">
        <v>0.63</v>
      </c>
      <c r="V23" s="2">
        <v>0.52</v>
      </c>
      <c r="W23" s="17">
        <v>0.44</v>
      </c>
      <c r="Y23" s="2">
        <f t="shared" ref="Y23:Y27" si="24">T23</f>
        <v>0.63</v>
      </c>
      <c r="Z23" s="2">
        <v>2.3736794981670672</v>
      </c>
      <c r="AB23" s="17">
        <v>0.16</v>
      </c>
      <c r="AC23" s="8">
        <v>0.29540569133838657</v>
      </c>
      <c r="AD23" s="8"/>
      <c r="AE23" s="2">
        <f>(AB23-Y23)/(LN(AB23/Y23))</f>
        <v>0.34292902140916387</v>
      </c>
      <c r="AF23" s="2">
        <f t="shared" ref="AF23:AF83" si="25">(AC23-Z23)/(LN(AC23/Z23))</f>
        <v>0.99732556277685891</v>
      </c>
    </row>
    <row r="24" spans="1:32" x14ac:dyDescent="0.25">
      <c r="A24" s="2" t="s">
        <v>15</v>
      </c>
      <c r="B24" s="2" t="s">
        <v>13</v>
      </c>
      <c r="C24" s="2">
        <v>2</v>
      </c>
      <c r="D24" s="10">
        <f t="shared" ref="D24:D27" si="26">((Q24-P24)*K24)/M24</f>
        <v>0.84289551350989722</v>
      </c>
      <c r="E24" s="10">
        <f t="shared" ref="E24:E27" si="27">((Q24-P24)*K24)/N24</f>
        <v>105.36193918873715</v>
      </c>
      <c r="G24" s="10">
        <f t="shared" ref="G24:G27" si="28">((R24-P24)*K24)/M24</f>
        <v>0.84289551350989722</v>
      </c>
      <c r="H24" s="10">
        <f t="shared" ref="H24:H27" si="29">((R24-P24)*K24)/N24</f>
        <v>105.36193918873715</v>
      </c>
      <c r="K24" s="2">
        <v>250</v>
      </c>
      <c r="L24" s="2">
        <v>24</v>
      </c>
      <c r="M24" s="2">
        <v>6</v>
      </c>
      <c r="N24" s="2">
        <v>4.8000000000000001E-2</v>
      </c>
      <c r="P24" s="2">
        <f>(LN(AB24)-LN(Y24))/L24</f>
        <v>-2.8224950982991923E-2</v>
      </c>
      <c r="Q24" s="2">
        <f t="shared" si="22"/>
        <v>-7.9954586587543865E-3</v>
      </c>
      <c r="R24" s="2">
        <f t="shared" si="23"/>
        <v>-7.9954586587543865E-3</v>
      </c>
      <c r="T24" s="2">
        <v>0.63</v>
      </c>
      <c r="V24" s="2">
        <v>0.52</v>
      </c>
      <c r="W24" s="17">
        <v>0.52</v>
      </c>
      <c r="Y24" s="2">
        <f t="shared" si="24"/>
        <v>0.63</v>
      </c>
      <c r="Z24" s="2">
        <v>2.3736794981670672</v>
      </c>
      <c r="AB24" s="17">
        <v>0.32</v>
      </c>
      <c r="AC24" s="8">
        <v>0.41939646340492709</v>
      </c>
      <c r="AD24" s="8"/>
      <c r="AE24" s="2">
        <f>(AB24-Y24)/(LN(AB24/Y24))</f>
        <v>0.45763291757176561</v>
      </c>
      <c r="AF24" s="2">
        <f t="shared" si="25"/>
        <v>1.1274407086289546</v>
      </c>
    </row>
    <row r="25" spans="1:32" x14ac:dyDescent="0.25">
      <c r="A25" s="2" t="s">
        <v>15</v>
      </c>
      <c r="B25" s="2" t="s">
        <v>13</v>
      </c>
      <c r="C25" s="2">
        <v>3</v>
      </c>
      <c r="D25" s="10">
        <f t="shared" si="26"/>
        <v>0.63841107660645391</v>
      </c>
      <c r="E25" s="10">
        <f t="shared" si="27"/>
        <v>79.801384575806736</v>
      </c>
      <c r="G25" s="10">
        <f t="shared" si="28"/>
        <v>0.88685004126040046</v>
      </c>
      <c r="H25" s="10">
        <f t="shared" si="29"/>
        <v>110.85625515755007</v>
      </c>
      <c r="K25" s="2">
        <v>250</v>
      </c>
      <c r="L25" s="2">
        <v>24</v>
      </c>
      <c r="M25" s="2">
        <v>6</v>
      </c>
      <c r="N25" s="2">
        <v>4.8000000000000001E-2</v>
      </c>
      <c r="P25" s="2">
        <f>(LN(AB25)-LN(Y25))/L25</f>
        <v>-2.3317324497309281E-2</v>
      </c>
      <c r="Q25" s="2">
        <f t="shared" si="22"/>
        <v>-7.9954586587543865E-3</v>
      </c>
      <c r="R25" s="2">
        <f t="shared" si="23"/>
        <v>-2.0329235070596688E-3</v>
      </c>
      <c r="T25" s="2">
        <v>0.63</v>
      </c>
      <c r="V25" s="2">
        <v>0.52</v>
      </c>
      <c r="W25" s="17">
        <v>0.6</v>
      </c>
      <c r="Y25" s="2">
        <f t="shared" si="24"/>
        <v>0.63</v>
      </c>
      <c r="Z25" s="2">
        <v>2.3736794981670672</v>
      </c>
      <c r="AB25" s="17">
        <v>0.36</v>
      </c>
      <c r="AC25" s="8">
        <v>0.27355187875658549</v>
      </c>
      <c r="AD25" s="8"/>
      <c r="AE25" s="2">
        <f>(AB25-Y25)/(LN(AB25/Y25))</f>
        <v>0.48247387908068962</v>
      </c>
      <c r="AF25" s="2">
        <f t="shared" si="25"/>
        <v>0.97196394441705902</v>
      </c>
    </row>
    <row r="26" spans="1:32" x14ac:dyDescent="0.25">
      <c r="A26" s="2" t="s">
        <v>15</v>
      </c>
      <c r="B26" s="2" t="s">
        <v>13</v>
      </c>
      <c r="C26" s="2">
        <v>4</v>
      </c>
      <c r="D26" s="10">
        <f t="shared" si="26"/>
        <v>0.84289551350989722</v>
      </c>
      <c r="E26" s="10">
        <f t="shared" si="27"/>
        <v>105.36193918873715</v>
      </c>
      <c r="G26" s="10">
        <f t="shared" si="28"/>
        <v>0.38740199880939197</v>
      </c>
      <c r="H26" s="10">
        <f t="shared" si="29"/>
        <v>48.425249851173994</v>
      </c>
      <c r="K26" s="2">
        <v>250</v>
      </c>
      <c r="L26" s="2">
        <v>24</v>
      </c>
      <c r="M26" s="2">
        <v>6</v>
      </c>
      <c r="N26" s="2">
        <v>4.8000000000000001E-2</v>
      </c>
      <c r="P26" s="2">
        <f>(LN(AB26)-LN(Y26))/L26</f>
        <v>-2.8224950982991923E-2</v>
      </c>
      <c r="Q26" s="2">
        <f t="shared" si="22"/>
        <v>-7.9954586587543865E-3</v>
      </c>
      <c r="R26" s="2">
        <f t="shared" si="23"/>
        <v>-1.8927303011566515E-2</v>
      </c>
      <c r="T26" s="2">
        <v>0.63</v>
      </c>
      <c r="V26" s="2">
        <v>0.52</v>
      </c>
      <c r="W26" s="17">
        <v>0.4</v>
      </c>
      <c r="Y26" s="2">
        <f t="shared" si="24"/>
        <v>0.63</v>
      </c>
      <c r="Z26" s="2">
        <v>2.3736794981670672</v>
      </c>
      <c r="AB26" s="17">
        <v>0.32</v>
      </c>
      <c r="AC26" s="8">
        <v>0.17651863555942404</v>
      </c>
      <c r="AD26" s="8"/>
      <c r="AE26" s="2">
        <f>(AB26-Y26)/(LN(AB26/Y26))</f>
        <v>0.45763291757176561</v>
      </c>
      <c r="AF26" s="2">
        <f t="shared" si="25"/>
        <v>0.84546180411493599</v>
      </c>
    </row>
    <row r="27" spans="1:32" x14ac:dyDescent="0.25">
      <c r="A27" s="2" t="s">
        <v>15</v>
      </c>
      <c r="B27" s="2" t="s">
        <v>13</v>
      </c>
      <c r="C27" s="2">
        <v>5</v>
      </c>
      <c r="D27" s="10">
        <f t="shared" si="26"/>
        <v>1.074720847927471</v>
      </c>
      <c r="E27" s="10">
        <f t="shared" si="27"/>
        <v>134.34010599093386</v>
      </c>
      <c r="G27" s="10">
        <f t="shared" si="28"/>
        <v>1.4352058562230345</v>
      </c>
      <c r="H27" s="10">
        <f t="shared" si="29"/>
        <v>179.40073202787931</v>
      </c>
      <c r="K27" s="2">
        <v>250</v>
      </c>
      <c r="L27" s="2">
        <v>24</v>
      </c>
      <c r="M27" s="2">
        <v>6</v>
      </c>
      <c r="N27" s="2">
        <v>4.8000000000000001E-2</v>
      </c>
      <c r="P27" s="2">
        <f>(LN(AB27)-LN(Y27))/L27</f>
        <v>-3.3788759009013694E-2</v>
      </c>
      <c r="Q27" s="2">
        <f t="shared" si="22"/>
        <v>-7.9954586587543865E-3</v>
      </c>
      <c r="R27" s="2">
        <f t="shared" si="23"/>
        <v>6.5618154033913328E-4</v>
      </c>
      <c r="T27" s="2">
        <v>0.63</v>
      </c>
      <c r="V27" s="2">
        <v>0.52</v>
      </c>
      <c r="W27" s="17">
        <v>0.64</v>
      </c>
      <c r="Y27" s="2">
        <f t="shared" si="24"/>
        <v>0.63</v>
      </c>
      <c r="Z27" s="2">
        <v>2.3736794981670672</v>
      </c>
      <c r="AB27" s="17">
        <v>0.28000000000000003</v>
      </c>
      <c r="AC27" s="8">
        <v>0.41849284513862639</v>
      </c>
      <c r="AD27" s="8"/>
      <c r="AE27" s="2">
        <f>(AB27-Y27)/(LN(AB27/Y27))</f>
        <v>0.43160310591587558</v>
      </c>
      <c r="AF27" s="2">
        <f t="shared" si="25"/>
        <v>1.126560202803905</v>
      </c>
    </row>
    <row r="28" spans="1:32" s="7" customFormat="1" x14ac:dyDescent="0.25">
      <c r="A28" s="7" t="s">
        <v>15</v>
      </c>
      <c r="B28" s="7" t="s">
        <v>13</v>
      </c>
      <c r="C28" s="7" t="s">
        <v>11</v>
      </c>
      <c r="D28" s="12">
        <f>AVERAGE(D23:D27)</f>
        <v>1.0890397973738153</v>
      </c>
      <c r="E28" s="12">
        <f>AVERAGE(E23:E27)</f>
        <v>136.1299746717269</v>
      </c>
      <c r="F28" s="15"/>
      <c r="G28" s="12">
        <f>AVERAGE(G23:G27)</f>
        <v>1.0617209985155727</v>
      </c>
      <c r="H28" s="12">
        <f>AVERAGE(H23:H27)</f>
        <v>132.7151248144466</v>
      </c>
      <c r="I28" s="16"/>
      <c r="J28" s="16"/>
      <c r="O28" s="16"/>
      <c r="S28" s="16"/>
      <c r="U28" s="16"/>
      <c r="X28" s="16"/>
      <c r="AA28" s="16"/>
      <c r="AD28" s="16"/>
    </row>
    <row r="29" spans="1:32" s="7" customFormat="1" x14ac:dyDescent="0.25">
      <c r="A29" s="7" t="s">
        <v>15</v>
      </c>
      <c r="B29" s="7" t="s">
        <v>13</v>
      </c>
      <c r="C29" s="7" t="s">
        <v>12</v>
      </c>
      <c r="D29" s="12">
        <f>STDEV(D23:D27)</f>
        <v>0.5569440071676679</v>
      </c>
      <c r="E29" s="12">
        <f>STDEV(E23:E27)</f>
        <v>69.61800089595846</v>
      </c>
      <c r="F29" s="15"/>
      <c r="G29" s="12">
        <f>STDEV(G23:G27)</f>
        <v>0.53736259391419094</v>
      </c>
      <c r="H29" s="12">
        <f>STDEV(H23:H27)</f>
        <v>67.170324239273839</v>
      </c>
      <c r="I29" s="16"/>
      <c r="J29" s="16"/>
      <c r="O29" s="16"/>
      <c r="S29" s="16"/>
      <c r="U29" s="16"/>
      <c r="X29" s="16"/>
      <c r="AA29" s="16"/>
      <c r="AD29" s="16"/>
    </row>
    <row r="30" spans="1:32" x14ac:dyDescent="0.25">
      <c r="A30" s="2" t="s">
        <v>16</v>
      </c>
      <c r="B30" s="2" t="s">
        <v>10</v>
      </c>
      <c r="C30" s="2">
        <v>1</v>
      </c>
      <c r="D30" s="10">
        <f t="shared" ref="D30:D34" si="30">((Q30-P30)*K30)/M30</f>
        <v>0.10609292038685536</v>
      </c>
      <c r="E30" s="10">
        <f t="shared" ref="E30:E34" si="31">((Q30-P30)*K30)/N30</f>
        <v>16.321987751823901</v>
      </c>
      <c r="G30" s="10">
        <f t="shared" ref="G30:G34" si="32">((R30-P30)*K30)/M30</f>
        <v>-0.12537883567695346</v>
      </c>
      <c r="H30" s="10">
        <f t="shared" ref="H30:H34" si="33">((R30-P30)*K30)/N30</f>
        <v>-19.289051642608221</v>
      </c>
      <c r="K30" s="2">
        <v>250</v>
      </c>
      <c r="L30" s="2">
        <v>24</v>
      </c>
      <c r="M30" s="2">
        <v>10</v>
      </c>
      <c r="N30" s="2">
        <v>6.5000000000000002E-2</v>
      </c>
      <c r="P30" s="2">
        <f>(LN(AB30)-LN(Y30))/L30</f>
        <v>-2.1881477055033977E-2</v>
      </c>
      <c r="Q30" s="2">
        <f t="shared" ref="Q30:Q34" si="34">(LN(V30)-LN(T30))/L30</f>
        <v>-1.7637760239559763E-2</v>
      </c>
      <c r="R30" s="2">
        <f t="shared" ref="R30:R34" si="35">(LN(W30)-LN(T30))/L30</f>
        <v>-2.6896630482112115E-2</v>
      </c>
      <c r="T30" s="2">
        <v>11.449168</v>
      </c>
      <c r="V30" s="2">
        <v>7.4978087999999987</v>
      </c>
      <c r="W30" s="17">
        <v>6.0038319999999992</v>
      </c>
      <c r="Y30" s="2">
        <f t="shared" ref="Y30" si="36">T30</f>
        <v>11.449168</v>
      </c>
      <c r="Z30" s="2">
        <v>1.3472941206519875</v>
      </c>
      <c r="AB30" s="17">
        <v>6.7717640000000001</v>
      </c>
      <c r="AC30" s="8">
        <v>0.79687518111733413</v>
      </c>
      <c r="AD30" s="8"/>
      <c r="AE30" s="2">
        <f>(AB30-Y30)/(LN(AB30/Y30))</f>
        <v>8.906703731341441</v>
      </c>
      <c r="AF30" s="2">
        <f t="shared" ref="AF30" si="37">(AC30-Z30)/(LN(AC30/Z30))</f>
        <v>1.0481066896411553</v>
      </c>
    </row>
    <row r="31" spans="1:32" x14ac:dyDescent="0.25">
      <c r="A31" s="2" t="s">
        <v>16</v>
      </c>
      <c r="B31" s="2" t="s">
        <v>10</v>
      </c>
      <c r="C31" s="2">
        <v>2</v>
      </c>
      <c r="D31" s="10">
        <f t="shared" si="30"/>
        <v>1.1981246431860444</v>
      </c>
      <c r="E31" s="10">
        <f t="shared" si="31"/>
        <v>184.32686818246839</v>
      </c>
      <c r="G31" s="10">
        <f t="shared" si="32"/>
        <v>1.4286242451403643</v>
      </c>
      <c r="H31" s="10">
        <f t="shared" si="33"/>
        <v>219.78834540620988</v>
      </c>
      <c r="K31" s="2">
        <v>250</v>
      </c>
      <c r="L31" s="2">
        <v>24</v>
      </c>
      <c r="M31" s="2">
        <v>10</v>
      </c>
      <c r="N31" s="2">
        <v>6.5000000000000002E-2</v>
      </c>
      <c r="P31" s="2">
        <f>(LN(AB31)-LN(Y31))/L31</f>
        <v>-6.556274596700154E-2</v>
      </c>
      <c r="Q31" s="2">
        <f t="shared" si="34"/>
        <v>-1.7637760239559763E-2</v>
      </c>
      <c r="R31" s="2">
        <f t="shared" si="35"/>
        <v>-8.4177761613869664E-3</v>
      </c>
      <c r="T31" s="2">
        <v>11.449168</v>
      </c>
      <c r="V31" s="2">
        <v>7.4978087999999987</v>
      </c>
      <c r="W31" s="17">
        <v>9.3548079999999985</v>
      </c>
      <c r="Y31" s="2">
        <f t="shared" si="16"/>
        <v>11.449168</v>
      </c>
      <c r="Z31" s="2">
        <v>1.3472941206519875</v>
      </c>
      <c r="AB31" s="17">
        <v>2.3736079999999999</v>
      </c>
      <c r="AC31" s="8">
        <v>0.27931707379370468</v>
      </c>
      <c r="AD31" s="8"/>
      <c r="AE31" s="2">
        <f>(AB31-Y31)/(LN(AB31/Y31))</f>
        <v>5.7677317774893</v>
      </c>
      <c r="AF31" s="2">
        <f t="shared" si="17"/>
        <v>0.67872452507544412</v>
      </c>
    </row>
    <row r="32" spans="1:32" x14ac:dyDescent="0.25">
      <c r="A32" s="2" t="s">
        <v>16</v>
      </c>
      <c r="B32" s="2" t="s">
        <v>10</v>
      </c>
      <c r="C32" s="2">
        <v>3</v>
      </c>
      <c r="D32" s="10">
        <f t="shared" si="30"/>
        <v>0.28108430709428217</v>
      </c>
      <c r="E32" s="10">
        <f t="shared" si="31"/>
        <v>43.243739552966481</v>
      </c>
      <c r="G32" s="10">
        <f t="shared" si="32"/>
        <v>0.34320750117733551</v>
      </c>
      <c r="H32" s="10">
        <f t="shared" si="33"/>
        <v>52.801154027282379</v>
      </c>
      <c r="K32" s="2">
        <v>250</v>
      </c>
      <c r="L32" s="2">
        <v>24</v>
      </c>
      <c r="M32" s="2">
        <v>10</v>
      </c>
      <c r="N32" s="2">
        <v>6.5000000000000002E-2</v>
      </c>
      <c r="P32" s="2">
        <f>(LN(AB32)-LN(Y32))/L32</f>
        <v>-2.8881132523331049E-2</v>
      </c>
      <c r="Q32" s="2">
        <f t="shared" si="34"/>
        <v>-1.7637760239559763E-2</v>
      </c>
      <c r="R32" s="2">
        <f t="shared" si="35"/>
        <v>-1.5152832476237629E-2</v>
      </c>
      <c r="T32" s="2">
        <v>11.449168</v>
      </c>
      <c r="V32" s="2">
        <v>7.4978087999999987</v>
      </c>
      <c r="W32" s="17">
        <v>7.9585679999999996</v>
      </c>
      <c r="Y32" s="2">
        <f t="shared" si="16"/>
        <v>11.449168</v>
      </c>
      <c r="Z32" s="2">
        <v>1.3472941206519875</v>
      </c>
      <c r="AB32" s="17">
        <v>5.7245840000000001</v>
      </c>
      <c r="AC32" s="8">
        <v>0.67364706032599386</v>
      </c>
      <c r="AD32" s="8"/>
      <c r="AE32" s="2">
        <f>(AB32-Y32)/(LN(AB32/Y32))</f>
        <v>8.2588289479523063</v>
      </c>
      <c r="AF32" s="2">
        <f t="shared" si="17"/>
        <v>0.97186727324173972</v>
      </c>
    </row>
    <row r="33" spans="1:32" x14ac:dyDescent="0.25">
      <c r="A33" s="2" t="s">
        <v>16</v>
      </c>
      <c r="B33" s="2" t="s">
        <v>10</v>
      </c>
      <c r="C33" s="2">
        <v>4</v>
      </c>
      <c r="D33" s="10">
        <f t="shared" si="30"/>
        <v>0.25598269086609415</v>
      </c>
      <c r="E33" s="10">
        <f t="shared" si="31"/>
        <v>39.381952440937567</v>
      </c>
      <c r="G33" s="10">
        <f t="shared" si="32"/>
        <v>0.35402898502328239</v>
      </c>
      <c r="H33" s="10">
        <f t="shared" si="33"/>
        <v>54.465997695889598</v>
      </c>
      <c r="K33" s="2">
        <v>250</v>
      </c>
      <c r="L33" s="2">
        <v>24</v>
      </c>
      <c r="M33" s="2">
        <v>10</v>
      </c>
      <c r="N33" s="2">
        <v>6.5000000000000002E-2</v>
      </c>
      <c r="P33" s="2">
        <f>(LN(AB33)-LN(Y33))/L33</f>
        <v>-2.7877067874203531E-2</v>
      </c>
      <c r="Q33" s="2">
        <f t="shared" si="34"/>
        <v>-1.7637760239559763E-2</v>
      </c>
      <c r="R33" s="2">
        <f t="shared" si="35"/>
        <v>-1.3715908473272235E-2</v>
      </c>
      <c r="T33" s="2">
        <v>11.449168</v>
      </c>
      <c r="V33" s="2">
        <v>7.4978087999999987</v>
      </c>
      <c r="W33" s="17">
        <v>8.2378159999999987</v>
      </c>
      <c r="Y33" s="2">
        <f t="shared" si="16"/>
        <v>11.449168</v>
      </c>
      <c r="Z33" s="2">
        <v>1.3472941206519875</v>
      </c>
      <c r="AB33" s="17">
        <v>5.8642079999999996</v>
      </c>
      <c r="AC33" s="8">
        <v>0.69007747643150585</v>
      </c>
      <c r="AD33" s="8"/>
      <c r="AE33" s="2">
        <f>(AB33-Y33)/(LN(AB33/Y33))</f>
        <v>8.3476019686419498</v>
      </c>
      <c r="AF33" s="2">
        <f t="shared" si="17"/>
        <v>0.98231374139101235</v>
      </c>
    </row>
    <row r="34" spans="1:32" s="19" customFormat="1" x14ac:dyDescent="0.25">
      <c r="A34" s="19" t="s">
        <v>16</v>
      </c>
      <c r="B34" s="19" t="s">
        <v>10</v>
      </c>
      <c r="C34" s="19">
        <v>5</v>
      </c>
      <c r="D34" s="20">
        <f t="shared" si="30"/>
        <v>3.7270290556319319</v>
      </c>
      <c r="E34" s="20">
        <f t="shared" si="31"/>
        <v>573.38908548183565</v>
      </c>
      <c r="F34" s="21"/>
      <c r="G34" s="20">
        <f t="shared" si="32"/>
        <v>3.4833739248147984</v>
      </c>
      <c r="H34" s="20">
        <f t="shared" si="33"/>
        <v>535.9036807407382</v>
      </c>
      <c r="I34" s="22"/>
      <c r="J34" s="22"/>
      <c r="K34" s="19">
        <v>250</v>
      </c>
      <c r="L34" s="19">
        <v>24</v>
      </c>
      <c r="M34" s="19">
        <v>10</v>
      </c>
      <c r="N34" s="19">
        <v>6.5000000000000002E-2</v>
      </c>
      <c r="O34" s="22"/>
      <c r="P34" s="19">
        <f>(LN(AB34)-LN(Y34))/L34</f>
        <v>-0.16671892246483702</v>
      </c>
      <c r="Q34" s="19">
        <f t="shared" si="34"/>
        <v>-1.7637760239559763E-2</v>
      </c>
      <c r="R34" s="19">
        <f t="shared" si="35"/>
        <v>-2.7383965472245076E-2</v>
      </c>
      <c r="S34" s="22"/>
      <c r="T34" s="19">
        <v>11.449168</v>
      </c>
      <c r="U34" s="22"/>
      <c r="V34" s="19">
        <v>7.4978087999999987</v>
      </c>
      <c r="W34" s="18">
        <v>5.9340199999999994</v>
      </c>
      <c r="X34" s="22"/>
      <c r="Y34" s="19">
        <f t="shared" si="16"/>
        <v>11.449168</v>
      </c>
      <c r="Z34" s="19">
        <v>1.3472941206519875</v>
      </c>
      <c r="AA34" s="16"/>
      <c r="AB34" s="18">
        <v>0.20943599999999998</v>
      </c>
      <c r="AC34" s="28">
        <v>2.4645624158268063E-2</v>
      </c>
      <c r="AD34" s="8"/>
      <c r="AE34" s="19">
        <f>(AB34-Y34)/(LN(AB34/Y34))</f>
        <v>2.8090522643909317</v>
      </c>
      <c r="AF34" s="19">
        <f t="shared" si="17"/>
        <v>0.33055848253934739</v>
      </c>
    </row>
    <row r="35" spans="1:32" s="5" customFormat="1" x14ac:dyDescent="0.25">
      <c r="A35" s="5" t="s">
        <v>16</v>
      </c>
      <c r="B35" s="5" t="s">
        <v>10</v>
      </c>
      <c r="C35" s="5" t="s">
        <v>11</v>
      </c>
      <c r="D35" s="11">
        <f>AVERAGE(D30:D33)</f>
        <v>0.46032114038331906</v>
      </c>
      <c r="E35" s="11">
        <f>AVERAGE(E30:E33)</f>
        <v>70.818636982049085</v>
      </c>
      <c r="F35" s="15"/>
      <c r="G35" s="11">
        <f>AVERAGE(G30:G33)</f>
        <v>0.50012047391600722</v>
      </c>
      <c r="H35" s="11">
        <f>AVERAGE(H30:H33)</f>
        <v>76.941611371693412</v>
      </c>
      <c r="I35" s="16"/>
      <c r="J35" s="16"/>
      <c r="O35" s="16"/>
      <c r="S35" s="16"/>
      <c r="U35" s="16"/>
      <c r="X35" s="16"/>
      <c r="AA35" s="16"/>
      <c r="AD35" s="16"/>
    </row>
    <row r="36" spans="1:32" s="5" customFormat="1" x14ac:dyDescent="0.25">
      <c r="A36" s="5" t="s">
        <v>16</v>
      </c>
      <c r="B36" s="5" t="s">
        <v>10</v>
      </c>
      <c r="C36" s="5" t="s">
        <v>12</v>
      </c>
      <c r="D36" s="11">
        <f>STDEV(D30:D33)</f>
        <v>0.49789948281034246</v>
      </c>
      <c r="E36" s="11">
        <f>STDEV(E30:E33)</f>
        <v>76.599920432360392</v>
      </c>
      <c r="F36" s="15"/>
      <c r="G36" s="11">
        <f>STDEV(G30:G33)</f>
        <v>0.65811170369467031</v>
      </c>
      <c r="H36" s="11">
        <f>STDEV(H30:H33)</f>
        <v>101.24795441456463</v>
      </c>
      <c r="I36" s="16"/>
      <c r="J36" s="16"/>
      <c r="O36" s="16"/>
      <c r="S36" s="16"/>
      <c r="U36" s="16"/>
      <c r="X36" s="16"/>
      <c r="AA36" s="16"/>
      <c r="AD36" s="16"/>
    </row>
    <row r="37" spans="1:32" s="19" customFormat="1" x14ac:dyDescent="0.25">
      <c r="A37" s="19" t="s">
        <v>16</v>
      </c>
      <c r="B37" s="19" t="s">
        <v>13</v>
      </c>
      <c r="C37" s="19">
        <v>1</v>
      </c>
      <c r="D37" s="20">
        <f t="shared" ref="D37:D41" si="38">((Q37-P37)*K37)/M37</f>
        <v>-0.20699715889232181</v>
      </c>
      <c r="E37" s="20">
        <f t="shared" ref="E37:E41" si="39">((Q37-P37)*K37)/N37</f>
        <v>-25.874644861540226</v>
      </c>
      <c r="F37" s="21"/>
      <c r="G37" s="20">
        <f t="shared" ref="G37:G41" si="40">((R37-P37)*K37)/M37</f>
        <v>-0.59278341899866982</v>
      </c>
      <c r="H37" s="20">
        <f t="shared" ref="H37:H41" si="41">((R37-P37)*K37)/N37</f>
        <v>-74.097927374833731</v>
      </c>
      <c r="I37" s="22"/>
      <c r="J37" s="22"/>
      <c r="K37" s="19">
        <v>250</v>
      </c>
      <c r="L37" s="19">
        <v>24</v>
      </c>
      <c r="M37" s="19">
        <v>6</v>
      </c>
      <c r="N37" s="19">
        <v>4.8000000000000001E-2</v>
      </c>
      <c r="O37" s="22"/>
      <c r="P37" s="19">
        <f>(LN(AB37)-LN(Y37))/L37</f>
        <v>-1.2669828426144039E-2</v>
      </c>
      <c r="Q37" s="19">
        <f t="shared" ref="Q37:Q41" si="42">(LN(V37)-LN(T37))/L37</f>
        <v>-1.7637760239559763E-2</v>
      </c>
      <c r="R37" s="19">
        <f t="shared" ref="R37:R41" si="43">(LN(W37)-LN(T37))/L37</f>
        <v>-2.6896630482112115E-2</v>
      </c>
      <c r="S37" s="22"/>
      <c r="T37" s="19">
        <v>11.449168</v>
      </c>
      <c r="U37" s="22"/>
      <c r="V37" s="19">
        <v>7.4978087999999987</v>
      </c>
      <c r="W37" s="18">
        <v>6.0038319999999992</v>
      </c>
      <c r="X37" s="22"/>
      <c r="Y37" s="19">
        <f t="shared" ref="Y37:Y41" si="44">T37</f>
        <v>11.449168</v>
      </c>
      <c r="Z37" s="19">
        <v>1.3472941206519875</v>
      </c>
      <c r="AA37" s="16"/>
      <c r="AB37" s="18">
        <v>8.4472520000000006</v>
      </c>
      <c r="AC37" s="28">
        <v>0.9940401743834788</v>
      </c>
      <c r="AD37" s="8"/>
      <c r="AE37" s="19">
        <f>(AB37-Y37)/(LN(AB37/Y37))</f>
        <v>9.8722594439584057</v>
      </c>
      <c r="AF37" s="19">
        <f t="shared" ref="AF37" si="45">(AC37-Z37)/(LN(AC37/Z37))</f>
        <v>1.1617295777646222</v>
      </c>
    </row>
    <row r="38" spans="1:32" x14ac:dyDescent="0.25">
      <c r="A38" s="2" t="s">
        <v>16</v>
      </c>
      <c r="B38" s="2" t="s">
        <v>13</v>
      </c>
      <c r="C38" s="2">
        <v>2</v>
      </c>
      <c r="D38" s="10">
        <f t="shared" si="38"/>
        <v>0.10666608547483429</v>
      </c>
      <c r="E38" s="10">
        <f t="shared" si="39"/>
        <v>13.333260684354286</v>
      </c>
      <c r="G38" s="10">
        <f t="shared" si="40"/>
        <v>0.49083208873203416</v>
      </c>
      <c r="H38" s="10">
        <f t="shared" si="41"/>
        <v>61.354011091504269</v>
      </c>
      <c r="K38" s="2">
        <v>250</v>
      </c>
      <c r="L38" s="2">
        <v>24</v>
      </c>
      <c r="M38" s="2">
        <v>6</v>
      </c>
      <c r="N38" s="2">
        <v>4.8000000000000001E-2</v>
      </c>
      <c r="P38" s="2">
        <f>(LN(AB38)-LN(Y38))/L38</f>
        <v>-2.0197746290955786E-2</v>
      </c>
      <c r="Q38" s="2">
        <f t="shared" si="42"/>
        <v>-1.7637760239559763E-2</v>
      </c>
      <c r="R38" s="2">
        <f t="shared" si="43"/>
        <v>-8.4177761613869664E-3</v>
      </c>
      <c r="T38" s="2">
        <v>11.449168</v>
      </c>
      <c r="V38" s="2">
        <v>7.4978087999999987</v>
      </c>
      <c r="W38" s="17">
        <v>9.3548079999999985</v>
      </c>
      <c r="Y38" s="2">
        <f t="shared" si="44"/>
        <v>11.449168</v>
      </c>
      <c r="Z38" s="2">
        <v>1.3472941206519875</v>
      </c>
      <c r="AB38" s="17">
        <v>7.0510120000000001</v>
      </c>
      <c r="AC38" s="8">
        <v>0.82973601332835822</v>
      </c>
      <c r="AD38" s="8"/>
      <c r="AE38" s="2">
        <f>(AB38-Y38)/(LN(AB38/Y38))</f>
        <v>9.0731162457496133</v>
      </c>
      <c r="AF38" s="2">
        <f t="shared" si="25"/>
        <v>1.067689475243135</v>
      </c>
    </row>
    <row r="39" spans="1:32" x14ac:dyDescent="0.25">
      <c r="A39" s="2" t="s">
        <v>16</v>
      </c>
      <c r="B39" s="2" t="s">
        <v>13</v>
      </c>
      <c r="C39" s="2">
        <v>3</v>
      </c>
      <c r="D39" s="10">
        <f t="shared" si="38"/>
        <v>0.92608586056116515</v>
      </c>
      <c r="E39" s="10">
        <f t="shared" si="39"/>
        <v>115.76073257014565</v>
      </c>
      <c r="G39" s="10">
        <f t="shared" si="40"/>
        <v>1.0296245173662542</v>
      </c>
      <c r="H39" s="10">
        <f t="shared" si="41"/>
        <v>128.70306467078177</v>
      </c>
      <c r="K39" s="2">
        <v>250</v>
      </c>
      <c r="L39" s="2">
        <v>24</v>
      </c>
      <c r="M39" s="2">
        <v>6</v>
      </c>
      <c r="N39" s="2">
        <v>4.8000000000000001E-2</v>
      </c>
      <c r="P39" s="2">
        <f>(LN(AB39)-LN(Y39))/L39</f>
        <v>-3.9863820893027729E-2</v>
      </c>
      <c r="Q39" s="2">
        <f t="shared" si="42"/>
        <v>-1.7637760239559763E-2</v>
      </c>
      <c r="R39" s="2">
        <f t="shared" si="43"/>
        <v>-1.5152832476237629E-2</v>
      </c>
      <c r="T39" s="2">
        <v>11.449168</v>
      </c>
      <c r="V39" s="2">
        <v>7.4978087999999987</v>
      </c>
      <c r="W39" s="17">
        <v>7.9585679999999996</v>
      </c>
      <c r="Y39" s="2">
        <f t="shared" si="44"/>
        <v>11.449168</v>
      </c>
      <c r="Z39" s="2">
        <v>1.3472941206519875</v>
      </c>
      <c r="AB39" s="17">
        <v>4.3981560000000002</v>
      </c>
      <c r="AC39" s="8">
        <v>0.51755810732362939</v>
      </c>
      <c r="AD39" s="8"/>
      <c r="AE39" s="2">
        <f>(AB39-Y39)/(LN(AB39/Y39))</f>
        <v>7.3698948090059151</v>
      </c>
      <c r="AF39" s="2">
        <f t="shared" si="25"/>
        <v>0.86726091764897428</v>
      </c>
    </row>
    <row r="40" spans="1:32" x14ac:dyDescent="0.25">
      <c r="A40" s="2" t="s">
        <v>16</v>
      </c>
      <c r="B40" s="2" t="s">
        <v>13</v>
      </c>
      <c r="C40" s="2">
        <v>4</v>
      </c>
      <c r="D40" s="10">
        <f t="shared" si="38"/>
        <v>5.5849449537138017E-2</v>
      </c>
      <c r="E40" s="10">
        <f t="shared" si="39"/>
        <v>6.9811811921422517</v>
      </c>
      <c r="G40" s="10">
        <f t="shared" si="40"/>
        <v>0.21925993979911837</v>
      </c>
      <c r="H40" s="10">
        <f t="shared" si="41"/>
        <v>27.407492474889793</v>
      </c>
      <c r="K40" s="2">
        <v>250</v>
      </c>
      <c r="L40" s="2">
        <v>24</v>
      </c>
      <c r="M40" s="2">
        <v>6</v>
      </c>
      <c r="N40" s="2">
        <v>4.8000000000000001E-2</v>
      </c>
      <c r="P40" s="2">
        <f>(LN(AB40)-LN(Y40))/L40</f>
        <v>-1.8978147028451076E-2</v>
      </c>
      <c r="Q40" s="2">
        <f t="shared" si="42"/>
        <v>-1.7637760239559763E-2</v>
      </c>
      <c r="R40" s="2">
        <f t="shared" si="43"/>
        <v>-1.3715908473272235E-2</v>
      </c>
      <c r="T40" s="2">
        <v>11.449168</v>
      </c>
      <c r="V40" s="2">
        <v>7.4978087999999987</v>
      </c>
      <c r="W40" s="17">
        <v>8.2378159999999987</v>
      </c>
      <c r="Y40" s="2">
        <f t="shared" si="44"/>
        <v>11.449168</v>
      </c>
      <c r="Z40" s="2">
        <v>1.3472941206519875</v>
      </c>
      <c r="AB40" s="17">
        <v>7.2604479999999993</v>
      </c>
      <c r="AC40" s="8">
        <v>0.85438163748662621</v>
      </c>
      <c r="AD40" s="8"/>
      <c r="AE40" s="2">
        <f>(AB40-Y40)/(LN(AB40/Y40))</f>
        <v>9.1963667337150188</v>
      </c>
      <c r="AF40" s="2">
        <f t="shared" si="25"/>
        <v>1.0821931193335419</v>
      </c>
    </row>
    <row r="41" spans="1:32" x14ac:dyDescent="0.25">
      <c r="A41" s="2" t="s">
        <v>16</v>
      </c>
      <c r="B41" s="2" t="s">
        <v>13</v>
      </c>
      <c r="C41" s="2">
        <v>5</v>
      </c>
      <c r="D41" s="10">
        <f t="shared" si="38"/>
        <v>1.8976410479490522</v>
      </c>
      <c r="E41" s="10">
        <f t="shared" si="39"/>
        <v>237.20513099363154</v>
      </c>
      <c r="G41" s="10">
        <f t="shared" si="40"/>
        <v>1.4915491632538311</v>
      </c>
      <c r="H41" s="10">
        <f t="shared" si="41"/>
        <v>186.4436454067289</v>
      </c>
      <c r="K41" s="2">
        <v>250</v>
      </c>
      <c r="L41" s="2">
        <v>24</v>
      </c>
      <c r="M41" s="2">
        <v>6</v>
      </c>
      <c r="N41" s="2">
        <v>4.8000000000000001E-2</v>
      </c>
      <c r="P41" s="2">
        <f>(LN(AB41)-LN(Y41))/L41</f>
        <v>-6.3181145390337021E-2</v>
      </c>
      <c r="Q41" s="2">
        <f t="shared" si="42"/>
        <v>-1.7637760239559763E-2</v>
      </c>
      <c r="R41" s="2">
        <f t="shared" si="43"/>
        <v>-2.7383965472245076E-2</v>
      </c>
      <c r="T41" s="2">
        <v>11.449168</v>
      </c>
      <c r="V41" s="2">
        <v>7.4978087999999987</v>
      </c>
      <c r="W41" s="17">
        <v>5.9340199999999994</v>
      </c>
      <c r="Y41" s="2">
        <f t="shared" si="44"/>
        <v>11.449168</v>
      </c>
      <c r="Z41" s="2">
        <v>1.3472941206519875</v>
      </c>
      <c r="AB41" s="17">
        <v>2.5132319999999999</v>
      </c>
      <c r="AC41" s="8">
        <v>0.29574748989921679</v>
      </c>
      <c r="AD41" s="8"/>
      <c r="AE41" s="2">
        <f>(AB41-Y41)/(LN(AB41/Y41))</f>
        <v>5.8930661096183812</v>
      </c>
      <c r="AF41" s="2">
        <f t="shared" si="25"/>
        <v>0.69347338794420044</v>
      </c>
    </row>
    <row r="42" spans="1:32" s="7" customFormat="1" x14ac:dyDescent="0.25">
      <c r="A42" s="7" t="s">
        <v>16</v>
      </c>
      <c r="B42" s="7" t="s">
        <v>13</v>
      </c>
      <c r="C42" s="7" t="s">
        <v>11</v>
      </c>
      <c r="D42" s="12">
        <f>AVERAGE(D38:D41)</f>
        <v>0.74656061088054737</v>
      </c>
      <c r="E42" s="12">
        <f>AVERAGE(E38:E41)</f>
        <v>93.320076360068441</v>
      </c>
      <c r="F42" s="15"/>
      <c r="G42" s="12">
        <f>AVERAGE(G38:G41)</f>
        <v>0.80781642728780945</v>
      </c>
      <c r="H42" s="12">
        <f>AVERAGE(H38:H41)</f>
        <v>100.9770534109762</v>
      </c>
      <c r="I42" s="16"/>
      <c r="J42" s="16"/>
      <c r="O42" s="16"/>
      <c r="S42" s="16"/>
      <c r="U42" s="16"/>
      <c r="X42" s="16"/>
      <c r="AA42" s="16"/>
      <c r="AD42" s="16"/>
    </row>
    <row r="43" spans="1:32" s="7" customFormat="1" x14ac:dyDescent="0.25">
      <c r="A43" s="7" t="s">
        <v>16</v>
      </c>
      <c r="B43" s="7" t="s">
        <v>13</v>
      </c>
      <c r="C43" s="7" t="s">
        <v>12</v>
      </c>
      <c r="D43" s="12">
        <f>STDEV(D38:D41)</f>
        <v>0.86482414395900409</v>
      </c>
      <c r="E43" s="12">
        <f>STDEV(E38:E41)</f>
        <v>108.10301799487549</v>
      </c>
      <c r="F43" s="15"/>
      <c r="G43" s="12">
        <f>STDEV(G38:G41)</f>
        <v>0.56673541531314753</v>
      </c>
      <c r="H43" s="12">
        <f>STDEV(H38:H41)</f>
        <v>70.8419269141434</v>
      </c>
      <c r="I43" s="16"/>
      <c r="J43" s="16"/>
      <c r="O43" s="16"/>
      <c r="S43" s="16"/>
      <c r="U43" s="16"/>
      <c r="X43" s="16"/>
      <c r="AA43" s="16"/>
      <c r="AD43" s="16"/>
    </row>
    <row r="44" spans="1:32" x14ac:dyDescent="0.25">
      <c r="A44" s="2" t="s">
        <v>17</v>
      </c>
      <c r="B44" s="2" t="s">
        <v>10</v>
      </c>
      <c r="C44" s="2">
        <v>1</v>
      </c>
      <c r="D44" s="10">
        <f t="shared" ref="D44:D48" si="46">((Q44-P44)*K44)/M44</f>
        <v>1.3628466871356029</v>
      </c>
      <c r="E44" s="10">
        <f t="shared" ref="E44:E48" si="47">((Q44-P44)*K44)/N44</f>
        <v>209.66872109778504</v>
      </c>
      <c r="G44" s="10">
        <f t="shared" ref="G44:G48" si="48">((R44-P44)*K44)/M44</f>
        <v>1.1443878006959474</v>
      </c>
      <c r="H44" s="10">
        <f t="shared" ref="H44:H48" si="49">((R44-P44)*K44)/N44</f>
        <v>176.05966164553035</v>
      </c>
      <c r="K44" s="2">
        <v>250</v>
      </c>
      <c r="L44" s="2">
        <v>24</v>
      </c>
      <c r="M44" s="2">
        <v>10</v>
      </c>
      <c r="N44" s="2">
        <v>6.5000000000000002E-2</v>
      </c>
      <c r="P44" s="2">
        <f>(LN(AB44)-LN(Y44))/L44</f>
        <v>-7.5515781517949604E-2</v>
      </c>
      <c r="Q44" s="2">
        <f t="shared" ref="Q44:Q48" si="50">(LN(V44)-LN(T44))/L44</f>
        <v>-2.1001914032525496E-2</v>
      </c>
      <c r="R44" s="2">
        <f t="shared" ref="R44:R48" si="51">(LN(W44)-LN(T44))/L44</f>
        <v>-2.9740269490111711E-2</v>
      </c>
      <c r="T44" s="2">
        <v>0.85519699999999998</v>
      </c>
      <c r="V44" s="2">
        <v>0.51660879999999998</v>
      </c>
      <c r="W44" s="17">
        <v>0.41887199999999997</v>
      </c>
      <c r="Y44" s="2">
        <f t="shared" ref="Y44" si="52">T44</f>
        <v>0.85519699999999998</v>
      </c>
      <c r="Z44" s="2">
        <v>0.75328640607123343</v>
      </c>
      <c r="AB44" s="17">
        <v>0.139624</v>
      </c>
      <c r="AC44" s="8">
        <v>0.12298553568509932</v>
      </c>
      <c r="AD44" s="8"/>
      <c r="AE44" s="2">
        <f>(AB44-Y44)/(LN(AB44/Y44))</f>
        <v>0.39482530760248713</v>
      </c>
      <c r="AF44" s="2">
        <f t="shared" ref="AF44" si="53">(AC44-Z44)/(LN(AC44/Z44))</f>
        <v>0.34777546809664528</v>
      </c>
    </row>
    <row r="45" spans="1:32" x14ac:dyDescent="0.25">
      <c r="A45" s="2" t="s">
        <v>17</v>
      </c>
      <c r="B45" s="2" t="s">
        <v>10</v>
      </c>
      <c r="C45" s="2">
        <v>2</v>
      </c>
      <c r="D45" s="10">
        <f t="shared" si="46"/>
        <v>1.3628466871356029</v>
      </c>
      <c r="E45" s="10">
        <f t="shared" si="47"/>
        <v>209.66872109778504</v>
      </c>
      <c r="G45" s="10">
        <f t="shared" si="48"/>
        <v>1.5667472883086186</v>
      </c>
      <c r="H45" s="10">
        <f t="shared" si="49"/>
        <v>241.03804435517208</v>
      </c>
      <c r="K45" s="2">
        <v>250</v>
      </c>
      <c r="L45" s="2">
        <v>24</v>
      </c>
      <c r="M45" s="2">
        <v>10</v>
      </c>
      <c r="N45" s="2">
        <v>6.5000000000000002E-2</v>
      </c>
      <c r="P45" s="2">
        <f>(LN(AB45)-LN(Y45))/L45</f>
        <v>-7.5515781517949604E-2</v>
      </c>
      <c r="Q45" s="2">
        <f t="shared" si="50"/>
        <v>-2.1001914032525496E-2</v>
      </c>
      <c r="R45" s="2">
        <f t="shared" si="51"/>
        <v>-1.2845889985604861E-2</v>
      </c>
      <c r="T45" s="2">
        <v>0.85519699999999998</v>
      </c>
      <c r="V45" s="2">
        <v>0.51660879999999998</v>
      </c>
      <c r="W45" s="17">
        <v>0.62830799999999998</v>
      </c>
      <c r="Y45" s="2">
        <f t="shared" si="16"/>
        <v>0.85519699999999998</v>
      </c>
      <c r="Z45" s="2">
        <v>0.75328640607123343</v>
      </c>
      <c r="AB45" s="17">
        <v>0.139624</v>
      </c>
      <c r="AC45" s="8">
        <v>0.12298553568509932</v>
      </c>
      <c r="AD45" s="8"/>
      <c r="AE45" s="2">
        <f>(AB45-Y45)/(LN(AB45/Y45))</f>
        <v>0.39482530760248713</v>
      </c>
      <c r="AF45" s="2">
        <f t="shared" si="17"/>
        <v>0.34777546809664528</v>
      </c>
    </row>
    <row r="46" spans="1:32" x14ac:dyDescent="0.25">
      <c r="A46" s="2" t="s">
        <v>17</v>
      </c>
      <c r="B46" s="2" t="s">
        <v>10</v>
      </c>
      <c r="C46" s="2">
        <v>3</v>
      </c>
      <c r="D46" s="10">
        <f t="shared" si="46"/>
        <v>1.3628466871356029</v>
      </c>
      <c r="E46" s="10">
        <f t="shared" si="47"/>
        <v>209.66872109778504</v>
      </c>
      <c r="G46" s="10">
        <f t="shared" si="48"/>
        <v>1.3049614255160082</v>
      </c>
      <c r="H46" s="10">
        <f t="shared" si="49"/>
        <v>200.76329623323201</v>
      </c>
      <c r="K46" s="2">
        <v>250</v>
      </c>
      <c r="L46" s="2">
        <v>24</v>
      </c>
      <c r="M46" s="2">
        <v>10</v>
      </c>
      <c r="N46" s="2">
        <v>6.5000000000000002E-2</v>
      </c>
      <c r="P46" s="2">
        <f>(LN(AB46)-LN(Y46))/L46</f>
        <v>-7.5515781517949604E-2</v>
      </c>
      <c r="Q46" s="2">
        <f t="shared" si="50"/>
        <v>-2.1001914032525496E-2</v>
      </c>
      <c r="R46" s="2">
        <f t="shared" si="51"/>
        <v>-2.3317324497309281E-2</v>
      </c>
      <c r="T46" s="2">
        <v>0.85519699999999998</v>
      </c>
      <c r="V46" s="2">
        <v>0.51660879999999998</v>
      </c>
      <c r="W46" s="17">
        <v>0.48868399999999995</v>
      </c>
      <c r="Y46" s="2">
        <f t="shared" si="16"/>
        <v>0.85519699999999998</v>
      </c>
      <c r="Z46" s="2">
        <v>0.75328640607123343</v>
      </c>
      <c r="AB46" s="17">
        <v>0.139624</v>
      </c>
      <c r="AC46" s="8">
        <v>0.12298553568509932</v>
      </c>
      <c r="AD46" s="8"/>
      <c r="AE46" s="2">
        <f>(AB46-Y46)/(LN(AB46/Y46))</f>
        <v>0.39482530760248713</v>
      </c>
      <c r="AF46" s="2">
        <f t="shared" si="17"/>
        <v>0.34777546809664528</v>
      </c>
    </row>
    <row r="47" spans="1:32" x14ac:dyDescent="0.25">
      <c r="A47" s="2" t="s">
        <v>17</v>
      </c>
      <c r="B47" s="2" t="s">
        <v>10</v>
      </c>
      <c r="C47" s="2">
        <v>4</v>
      </c>
      <c r="D47" s="10">
        <f t="shared" si="46"/>
        <v>0.9404871995229318</v>
      </c>
      <c r="E47" s="10">
        <f t="shared" si="47"/>
        <v>144.69033838814335</v>
      </c>
      <c r="G47" s="10">
        <f t="shared" si="48"/>
        <v>1.1443878006959476</v>
      </c>
      <c r="H47" s="10">
        <f t="shared" si="49"/>
        <v>176.05966164553041</v>
      </c>
      <c r="K47" s="2">
        <v>250</v>
      </c>
      <c r="L47" s="2">
        <v>24</v>
      </c>
      <c r="M47" s="2">
        <v>10</v>
      </c>
      <c r="N47" s="2">
        <v>6.5000000000000002E-2</v>
      </c>
      <c r="P47" s="2">
        <f>(LN(AB47)-LN(Y47))/L47</f>
        <v>-5.8621402013442764E-2</v>
      </c>
      <c r="Q47" s="2">
        <f t="shared" si="50"/>
        <v>-2.1001914032525496E-2</v>
      </c>
      <c r="R47" s="2">
        <f t="shared" si="51"/>
        <v>-1.2845889985604861E-2</v>
      </c>
      <c r="T47" s="2">
        <v>0.85519699999999998</v>
      </c>
      <c r="V47" s="2">
        <v>0.51660879999999998</v>
      </c>
      <c r="W47" s="17">
        <v>0.62830799999999998</v>
      </c>
      <c r="Y47" s="2">
        <f t="shared" si="16"/>
        <v>0.85519699999999998</v>
      </c>
      <c r="Z47" s="2">
        <v>0.75328640607123343</v>
      </c>
      <c r="AB47" s="17">
        <v>0.20943599999999998</v>
      </c>
      <c r="AC47" s="8">
        <v>0.18447830352764896</v>
      </c>
      <c r="AD47" s="8"/>
      <c r="AE47" s="2">
        <f>(AB47-Y47)/(LN(AB47/Y47))</f>
        <v>0.45899121155722655</v>
      </c>
      <c r="AF47" s="2">
        <f t="shared" si="17"/>
        <v>0.40429496381795582</v>
      </c>
    </row>
    <row r="48" spans="1:32" x14ac:dyDescent="0.25">
      <c r="A48" s="2" t="s">
        <v>17</v>
      </c>
      <c r="B48" s="2" t="s">
        <v>10</v>
      </c>
      <c r="C48" s="2">
        <v>5</v>
      </c>
      <c r="D48" s="10">
        <f t="shared" si="46"/>
        <v>2.0848750002188794</v>
      </c>
      <c r="E48" s="10">
        <f t="shared" si="47"/>
        <v>320.75000003367376</v>
      </c>
      <c r="G48" s="10">
        <f t="shared" si="48"/>
        <v>1.8664161137792239</v>
      </c>
      <c r="H48" s="10">
        <f t="shared" si="49"/>
        <v>287.14094058141904</v>
      </c>
      <c r="K48" s="2">
        <v>250</v>
      </c>
      <c r="L48" s="2">
        <v>24</v>
      </c>
      <c r="M48" s="2">
        <v>10</v>
      </c>
      <c r="N48" s="2">
        <v>6.5000000000000002E-2</v>
      </c>
      <c r="P48" s="2">
        <f>(LN(AB48)-LN(Y48))/L48</f>
        <v>-0.10439691404128067</v>
      </c>
      <c r="Q48" s="2">
        <f t="shared" si="50"/>
        <v>-2.1001914032525496E-2</v>
      </c>
      <c r="R48" s="2">
        <f t="shared" si="51"/>
        <v>-2.9740269490111711E-2</v>
      </c>
      <c r="T48" s="2">
        <v>0.85519699999999998</v>
      </c>
      <c r="V48" s="2">
        <v>0.51660879999999998</v>
      </c>
      <c r="W48" s="17">
        <v>0.41887199999999997</v>
      </c>
      <c r="Y48" s="2">
        <f t="shared" si="16"/>
        <v>0.85519699999999998</v>
      </c>
      <c r="Z48" s="2">
        <v>0.75328640607123343</v>
      </c>
      <c r="AB48" s="17">
        <v>6.9811999999999999E-2</v>
      </c>
      <c r="AC48" s="8">
        <v>6.1492767842549659E-2</v>
      </c>
      <c r="AD48" s="8"/>
      <c r="AE48" s="2">
        <f>(AB48-Y48)/(LN(AB48/Y48))</f>
        <v>0.31346113341109022</v>
      </c>
      <c r="AF48" s="2">
        <f t="shared" si="17"/>
        <v>0.276107154994996</v>
      </c>
    </row>
    <row r="49" spans="1:32" s="5" customFormat="1" x14ac:dyDescent="0.25">
      <c r="A49" s="5" t="s">
        <v>17</v>
      </c>
      <c r="B49" s="5" t="s">
        <v>10</v>
      </c>
      <c r="C49" s="5" t="s">
        <v>11</v>
      </c>
      <c r="D49" s="11">
        <f t="shared" ref="D49:E49" si="54">AVERAGE(D44:D48)</f>
        <v>1.4227804522297238</v>
      </c>
      <c r="E49" s="11">
        <f t="shared" si="54"/>
        <v>218.88930034303445</v>
      </c>
      <c r="F49" s="15"/>
      <c r="G49" s="11">
        <f t="shared" ref="G49:H49" si="55">AVERAGE(G44:G48)</f>
        <v>1.4053800857991494</v>
      </c>
      <c r="H49" s="11">
        <f t="shared" si="55"/>
        <v>216.21232089217679</v>
      </c>
      <c r="I49" s="16"/>
      <c r="J49" s="16"/>
      <c r="O49" s="16"/>
      <c r="S49" s="16"/>
      <c r="U49" s="16"/>
      <c r="X49" s="16"/>
      <c r="AA49" s="16"/>
      <c r="AD49" s="16"/>
    </row>
    <row r="50" spans="1:32" s="5" customFormat="1" x14ac:dyDescent="0.25">
      <c r="A50" s="5" t="s">
        <v>17</v>
      </c>
      <c r="B50" s="5" t="s">
        <v>10</v>
      </c>
      <c r="C50" s="5" t="s">
        <v>12</v>
      </c>
      <c r="D50" s="11">
        <f t="shared" ref="D50:E50" si="56">STDEV(D44:D48)</f>
        <v>0.41284141649019873</v>
      </c>
      <c r="E50" s="11">
        <f t="shared" si="56"/>
        <v>63.514064075415185</v>
      </c>
      <c r="F50" s="15"/>
      <c r="G50" s="11">
        <f t="shared" ref="G50:H50" si="57">STDEV(G44:G48)</f>
        <v>0.31020615977169808</v>
      </c>
      <c r="H50" s="11">
        <f t="shared" si="57"/>
        <v>47.724024580261265</v>
      </c>
      <c r="I50" s="16"/>
      <c r="J50" s="16"/>
      <c r="O50" s="16"/>
      <c r="S50" s="16"/>
      <c r="U50" s="16"/>
      <c r="X50" s="16"/>
      <c r="AA50" s="16"/>
      <c r="AD50" s="16"/>
    </row>
    <row r="51" spans="1:32" x14ac:dyDescent="0.25">
      <c r="A51" s="2" t="s">
        <v>17</v>
      </c>
      <c r="B51" s="2" t="s">
        <v>13</v>
      </c>
      <c r="C51" s="2">
        <v>1</v>
      </c>
      <c r="D51" s="10">
        <f t="shared" ref="D51:D55" si="58">((Q51-P51)*K51)/M51</f>
        <v>2.2714111452260046</v>
      </c>
      <c r="E51" s="10">
        <f t="shared" ref="E51:E55" si="59">((Q51-P51)*K51)/N51</f>
        <v>283.92639315325061</v>
      </c>
      <c r="G51" s="10">
        <f t="shared" ref="G51:G55" si="60">((R51-P51)*K51)/M51</f>
        <v>1.9073130011599122</v>
      </c>
      <c r="H51" s="10">
        <f t="shared" ref="H51:H55" si="61">((R51-P51)*K51)/N51</f>
        <v>238.41412514498901</v>
      </c>
      <c r="K51" s="2">
        <v>250</v>
      </c>
      <c r="L51" s="2">
        <v>24</v>
      </c>
      <c r="M51" s="2">
        <v>6</v>
      </c>
      <c r="N51" s="2">
        <v>4.8000000000000001E-2</v>
      </c>
      <c r="P51" s="2">
        <f>(LN(AB51)-LN(Y51))/L51</f>
        <v>-7.5515781517949604E-2</v>
      </c>
      <c r="Q51" s="2">
        <f t="shared" ref="Q51:Q55" si="62">(LN(V51)-LN(T51))/L51</f>
        <v>-2.1001914032525496E-2</v>
      </c>
      <c r="R51" s="2">
        <f t="shared" ref="R51:R55" si="63">(LN(W51)-LN(T51))/L51</f>
        <v>-2.9740269490111711E-2</v>
      </c>
      <c r="T51" s="2">
        <v>0.85519699999999998</v>
      </c>
      <c r="V51" s="2">
        <v>0.51660879999999998</v>
      </c>
      <c r="W51" s="17">
        <v>0.41887199999999997</v>
      </c>
      <c r="Y51" s="2">
        <f t="shared" ref="Y51:Y55" si="64">T51</f>
        <v>0.85519699999999998</v>
      </c>
      <c r="Z51" s="2">
        <v>0.75328640607123343</v>
      </c>
      <c r="AB51" s="17">
        <v>0.139624</v>
      </c>
      <c r="AC51" s="8">
        <v>0.12298553568509932</v>
      </c>
      <c r="AD51" s="8"/>
      <c r="AE51" s="2">
        <f>(AB51-Y51)/(LN(AB51/Y51))</f>
        <v>0.39482530760248713</v>
      </c>
      <c r="AF51" s="2">
        <f t="shared" ref="AF51" si="65">(AC51-Z51)/(LN(AC51/Z51))</f>
        <v>0.34777546809664528</v>
      </c>
    </row>
    <row r="52" spans="1:32" s="19" customFormat="1" x14ac:dyDescent="0.25">
      <c r="A52" s="19" t="s">
        <v>17</v>
      </c>
      <c r="B52" s="19" t="s">
        <v>13</v>
      </c>
      <c r="C52" s="19">
        <v>2</v>
      </c>
      <c r="D52" s="20">
        <f t="shared" si="58"/>
        <v>-0.33983433528835977</v>
      </c>
      <c r="E52" s="20">
        <f t="shared" si="59"/>
        <v>-42.479291911044974</v>
      </c>
      <c r="F52" s="21"/>
      <c r="G52" s="20">
        <f t="shared" si="60"/>
        <v>0</v>
      </c>
      <c r="H52" s="20">
        <f t="shared" si="61"/>
        <v>0</v>
      </c>
      <c r="I52" s="22"/>
      <c r="J52" s="22"/>
      <c r="K52" s="19">
        <v>250</v>
      </c>
      <c r="L52" s="19">
        <v>24</v>
      </c>
      <c r="M52" s="19">
        <v>6</v>
      </c>
      <c r="N52" s="19">
        <v>4.8000000000000001E-2</v>
      </c>
      <c r="O52" s="22"/>
      <c r="P52" s="19">
        <f>(LN(AB52)-LN(Y52))/L52</f>
        <v>-1.2845889985604861E-2</v>
      </c>
      <c r="Q52" s="19">
        <f t="shared" si="62"/>
        <v>-2.1001914032525496E-2</v>
      </c>
      <c r="R52" s="19">
        <f t="shared" si="63"/>
        <v>-1.2845889985604861E-2</v>
      </c>
      <c r="S52" s="22"/>
      <c r="T52" s="19">
        <v>0.85519699999999998</v>
      </c>
      <c r="U52" s="22"/>
      <c r="V52" s="19">
        <v>0.51660879999999998</v>
      </c>
      <c r="W52" s="18">
        <v>0.62830799999999998</v>
      </c>
      <c r="X52" s="22"/>
      <c r="Y52" s="19">
        <f t="shared" si="64"/>
        <v>0.85519699999999998</v>
      </c>
      <c r="Z52" s="19">
        <v>0.75328640607123343</v>
      </c>
      <c r="AA52" s="16"/>
      <c r="AB52" s="18">
        <v>0.62830799999999998</v>
      </c>
      <c r="AC52" s="28">
        <v>0.55343491058294692</v>
      </c>
      <c r="AD52" s="8"/>
      <c r="AE52" s="19">
        <f>(AB52-Y52)/(LN(AB52/Y52))</f>
        <v>0.73593253125530333</v>
      </c>
      <c r="AF52" s="19">
        <f t="shared" si="25"/>
        <v>0.64823423325878482</v>
      </c>
    </row>
    <row r="53" spans="1:32" x14ac:dyDescent="0.25">
      <c r="A53" s="2" t="s">
        <v>17</v>
      </c>
      <c r="B53" s="2" t="s">
        <v>13</v>
      </c>
      <c r="C53" s="2">
        <v>3</v>
      </c>
      <c r="D53" s="10">
        <f t="shared" si="58"/>
        <v>1.0680306234205441</v>
      </c>
      <c r="E53" s="10">
        <f t="shared" si="59"/>
        <v>133.50382792756801</v>
      </c>
      <c r="G53" s="10">
        <f t="shared" si="60"/>
        <v>0.97155518738788649</v>
      </c>
      <c r="H53" s="10">
        <f t="shared" si="61"/>
        <v>121.44439842348581</v>
      </c>
      <c r="K53" s="2">
        <v>250</v>
      </c>
      <c r="L53" s="2">
        <v>24</v>
      </c>
      <c r="M53" s="2">
        <v>6</v>
      </c>
      <c r="N53" s="2">
        <v>4.8000000000000001E-2</v>
      </c>
      <c r="P53" s="2">
        <f>(LN(AB53)-LN(Y53))/L53</f>
        <v>-4.6634648994618555E-2</v>
      </c>
      <c r="Q53" s="2">
        <f t="shared" si="62"/>
        <v>-2.1001914032525496E-2</v>
      </c>
      <c r="R53" s="2">
        <f t="shared" si="63"/>
        <v>-2.3317324497309281E-2</v>
      </c>
      <c r="T53" s="2">
        <v>0.85519699999999998</v>
      </c>
      <c r="V53" s="2">
        <v>0.51660879999999998</v>
      </c>
      <c r="W53" s="17">
        <v>0.48868399999999995</v>
      </c>
      <c r="Y53" s="2">
        <f t="shared" si="64"/>
        <v>0.85519699999999998</v>
      </c>
      <c r="Z53" s="2">
        <v>0.75328640607123343</v>
      </c>
      <c r="AB53" s="17">
        <v>0.279248</v>
      </c>
      <c r="AC53" s="8">
        <v>0.24597107137019864</v>
      </c>
      <c r="AD53" s="8"/>
      <c r="AE53" s="2">
        <f>(AB53-Y53)/(LN(AB53/Y53))</f>
        <v>0.51459323737526685</v>
      </c>
      <c r="AF53" s="2">
        <f t="shared" si="25"/>
        <v>0.45327110638949381</v>
      </c>
    </row>
    <row r="54" spans="1:32" x14ac:dyDescent="0.25">
      <c r="A54" s="2" t="s">
        <v>17</v>
      </c>
      <c r="B54" s="2" t="s">
        <v>13</v>
      </c>
      <c r="C54" s="2">
        <v>4</v>
      </c>
      <c r="D54" s="10">
        <f t="shared" si="58"/>
        <v>2.2714111452260046</v>
      </c>
      <c r="E54" s="10">
        <f t="shared" si="59"/>
        <v>283.92639315325061</v>
      </c>
      <c r="G54" s="10">
        <f t="shared" si="60"/>
        <v>2.6112454805143641</v>
      </c>
      <c r="H54" s="10">
        <f t="shared" si="61"/>
        <v>326.40568506429554</v>
      </c>
      <c r="K54" s="2">
        <v>250</v>
      </c>
      <c r="L54" s="2">
        <v>24</v>
      </c>
      <c r="M54" s="2">
        <v>6</v>
      </c>
      <c r="N54" s="2">
        <v>4.8000000000000001E-2</v>
      </c>
      <c r="P54" s="2">
        <f>(LN(AB54)-LN(Y54))/L54</f>
        <v>-7.5515781517949604E-2</v>
      </c>
      <c r="Q54" s="2">
        <f t="shared" si="62"/>
        <v>-2.1001914032525496E-2</v>
      </c>
      <c r="R54" s="2">
        <f t="shared" si="63"/>
        <v>-1.2845889985604861E-2</v>
      </c>
      <c r="T54" s="2">
        <v>0.85519699999999998</v>
      </c>
      <c r="V54" s="2">
        <v>0.51660879999999998</v>
      </c>
      <c r="W54" s="17">
        <v>0.62830799999999998</v>
      </c>
      <c r="Y54" s="2">
        <f t="shared" si="64"/>
        <v>0.85519699999999998</v>
      </c>
      <c r="Z54" s="2">
        <v>0.75328640607123343</v>
      </c>
      <c r="AB54" s="17">
        <v>0.139624</v>
      </c>
      <c r="AC54" s="8">
        <v>0.12298553568509932</v>
      </c>
      <c r="AD54" s="8"/>
      <c r="AE54" s="2">
        <f>(AB54-Y54)/(LN(AB54/Y54))</f>
        <v>0.39482530760248713</v>
      </c>
      <c r="AF54" s="2">
        <f t="shared" si="25"/>
        <v>0.34777546809664528</v>
      </c>
    </row>
    <row r="55" spans="1:32" x14ac:dyDescent="0.25">
      <c r="A55" s="2" t="s">
        <v>17</v>
      </c>
      <c r="B55" s="2" t="s">
        <v>13</v>
      </c>
      <c r="C55" s="2">
        <v>5</v>
      </c>
      <c r="D55" s="10">
        <f t="shared" si="58"/>
        <v>0.36409814406609226</v>
      </c>
      <c r="E55" s="10">
        <f t="shared" si="59"/>
        <v>45.512268008261536</v>
      </c>
      <c r="G55" s="10">
        <f t="shared" si="60"/>
        <v>0</v>
      </c>
      <c r="H55" s="10">
        <f t="shared" si="61"/>
        <v>0</v>
      </c>
      <c r="K55" s="2">
        <v>250</v>
      </c>
      <c r="L55" s="2">
        <v>24</v>
      </c>
      <c r="M55" s="2">
        <v>6</v>
      </c>
      <c r="N55" s="2">
        <v>4.8000000000000001E-2</v>
      </c>
      <c r="P55" s="2">
        <f>(LN(AB55)-LN(Y55))/L55</f>
        <v>-2.9740269490111711E-2</v>
      </c>
      <c r="Q55" s="2">
        <f t="shared" si="62"/>
        <v>-2.1001914032525496E-2</v>
      </c>
      <c r="R55" s="2">
        <f t="shared" si="63"/>
        <v>-2.9740269490111711E-2</v>
      </c>
      <c r="T55" s="2">
        <v>0.85519699999999998</v>
      </c>
      <c r="V55" s="2">
        <v>0.51660879999999998</v>
      </c>
      <c r="W55" s="17">
        <v>0.41887199999999997</v>
      </c>
      <c r="Y55" s="2">
        <f t="shared" si="64"/>
        <v>0.85519699999999998</v>
      </c>
      <c r="Z55" s="2">
        <v>0.75328640607123343</v>
      </c>
      <c r="AB55" s="17">
        <v>0.41887199999999997</v>
      </c>
      <c r="AC55" s="8">
        <v>0.36895660705529792</v>
      </c>
      <c r="AD55" s="8"/>
      <c r="AE55" s="2">
        <f>(AB55-Y55)/(LN(AB55/Y55))</f>
        <v>0.61129938110944282</v>
      </c>
      <c r="AF55" s="2">
        <f t="shared" si="25"/>
        <v>0.53845314451465731</v>
      </c>
    </row>
    <row r="56" spans="1:32" s="7" customFormat="1" x14ac:dyDescent="0.25">
      <c r="A56" s="7" t="s">
        <v>17</v>
      </c>
      <c r="B56" s="7" t="s">
        <v>13</v>
      </c>
      <c r="C56" s="7" t="s">
        <v>11</v>
      </c>
      <c r="D56" s="12">
        <f>AVERAGE(D51,D53,D54,D55)</f>
        <v>1.4937377644846617</v>
      </c>
      <c r="E56" s="12">
        <f>AVERAGE(E51,E53,E54,E55)</f>
        <v>186.71722056058269</v>
      </c>
      <c r="F56" s="15"/>
      <c r="G56" s="12">
        <f>AVERAGE(G51,G53,G54,G55)</f>
        <v>1.3725284172655408</v>
      </c>
      <c r="H56" s="12">
        <f>AVERAGE(H51,H53,H54,H55)</f>
        <v>171.56605215819258</v>
      </c>
      <c r="I56" s="16"/>
      <c r="J56" s="16"/>
      <c r="O56" s="16"/>
      <c r="S56" s="16"/>
      <c r="U56" s="16"/>
      <c r="X56" s="16"/>
      <c r="AA56" s="16"/>
      <c r="AD56" s="16"/>
    </row>
    <row r="57" spans="1:32" s="7" customFormat="1" x14ac:dyDescent="0.25">
      <c r="A57" s="7" t="s">
        <v>17</v>
      </c>
      <c r="B57" s="7" t="s">
        <v>13</v>
      </c>
      <c r="C57" s="7" t="s">
        <v>12</v>
      </c>
      <c r="D57" s="12">
        <f>STDEV(D51,D53,D54,D55)</f>
        <v>0.942843927734902</v>
      </c>
      <c r="E57" s="12">
        <f>STDEV(E51,E53,E54,E55)</f>
        <v>117.85549096686282</v>
      </c>
      <c r="F57" s="15"/>
      <c r="G57" s="12">
        <f>STDEV(G51,G53,G54,G55)</f>
        <v>1.1350518785845334</v>
      </c>
      <c r="H57" s="12">
        <f>STDEV(H51,H53,H54,H55)</f>
        <v>141.8814848230667</v>
      </c>
      <c r="I57" s="16"/>
      <c r="J57" s="16"/>
      <c r="O57" s="16"/>
      <c r="S57" s="16"/>
      <c r="U57" s="16"/>
      <c r="X57" s="16"/>
      <c r="AA57" s="16"/>
      <c r="AD57" s="16"/>
    </row>
    <row r="58" spans="1:32" x14ac:dyDescent="0.25">
      <c r="A58" s="2" t="s">
        <v>18</v>
      </c>
      <c r="B58" s="2" t="s">
        <v>10</v>
      </c>
      <c r="C58" s="2">
        <v>1</v>
      </c>
      <c r="D58" s="10">
        <f t="shared" ref="D58:D62" si="66">((Q58-P58)*K58)/M58</f>
        <v>0.20903197443974086</v>
      </c>
      <c r="E58" s="10">
        <f t="shared" ref="E58:E62" si="67">((Q58-P58)*K58)/N58</f>
        <v>32.15876529842167</v>
      </c>
      <c r="G58" s="10">
        <f t="shared" ref="G58:G62" si="68">((R58-P58)*K58)/M58</f>
        <v>7.4436420814734172E-2</v>
      </c>
      <c r="H58" s="10">
        <f t="shared" ref="H58:H62" si="69">((R58-P58)*K58)/N58</f>
        <v>11.451757048420642</v>
      </c>
      <c r="K58" s="2">
        <v>250</v>
      </c>
      <c r="L58" s="2">
        <v>24</v>
      </c>
      <c r="M58" s="2">
        <v>10</v>
      </c>
      <c r="N58" s="2">
        <v>6.5000000000000002E-2</v>
      </c>
      <c r="P58" s="2">
        <f>(LN(AB58)-LN(Y58))/L58</f>
        <v>4.9076264856826451E-3</v>
      </c>
      <c r="Q58" s="2">
        <f t="shared" ref="Q58:Q62" si="70">(LN(V58)-LN(T58))/L58</f>
        <v>1.3268905463272279E-2</v>
      </c>
      <c r="R58" s="2">
        <f t="shared" ref="R58:R62" si="71">(LN(W58)-LN(T58))/L58</f>
        <v>7.8850833182720122E-3</v>
      </c>
      <c r="T58" s="2">
        <v>1.6754880000000001</v>
      </c>
      <c r="V58" s="2">
        <v>2.3037960000000002</v>
      </c>
      <c r="W58" s="17">
        <v>2.0245479999999998</v>
      </c>
      <c r="Y58" s="2">
        <f t="shared" ref="Y58" si="72">T58</f>
        <v>1.6754880000000001</v>
      </c>
      <c r="Z58" s="2">
        <v>7.3840189794217151E-2</v>
      </c>
      <c r="AB58" s="17">
        <v>1.884924</v>
      </c>
      <c r="AC58" s="8">
        <v>8.3070213518494293E-2</v>
      </c>
      <c r="AD58" s="8"/>
      <c r="AE58" s="2">
        <f>(AB58-Y58)/(LN(AB58/Y58))</f>
        <v>1.7781508078209327</v>
      </c>
      <c r="AF58" s="2">
        <f t="shared" ref="AF58" si="73">(AC58-Z58)/(LN(AC58/Z58))</f>
        <v>7.8364627578495466E-2</v>
      </c>
    </row>
    <row r="59" spans="1:32" s="19" customFormat="1" x14ac:dyDescent="0.25">
      <c r="A59" s="19" t="s">
        <v>18</v>
      </c>
      <c r="B59" s="19" t="s">
        <v>10</v>
      </c>
      <c r="C59" s="19">
        <v>2</v>
      </c>
      <c r="D59" s="20">
        <f t="shared" si="66"/>
        <v>-0.17401467152413169</v>
      </c>
      <c r="E59" s="20">
        <f t="shared" si="67"/>
        <v>-26.77148792678949</v>
      </c>
      <c r="F59" s="21"/>
      <c r="G59" s="20">
        <f t="shared" si="68"/>
        <v>-5.4837222380648122E-2</v>
      </c>
      <c r="H59" s="20">
        <f t="shared" si="69"/>
        <v>-8.4364957508689411</v>
      </c>
      <c r="I59" s="22"/>
      <c r="J59" s="22"/>
      <c r="K59" s="19">
        <v>250</v>
      </c>
      <c r="L59" s="19">
        <v>24</v>
      </c>
      <c r="M59" s="19">
        <v>10</v>
      </c>
      <c r="N59" s="19">
        <v>6.5000000000000002E-2</v>
      </c>
      <c r="O59" s="22"/>
      <c r="P59" s="19">
        <f>(LN(AB59)-LN(Y59))/L59</f>
        <v>2.0229492324237538E-2</v>
      </c>
      <c r="Q59" s="19">
        <f t="shared" si="70"/>
        <v>1.326890546327227E-2</v>
      </c>
      <c r="R59" s="19">
        <f t="shared" si="71"/>
        <v>1.8036003429011613E-2</v>
      </c>
      <c r="S59" s="22"/>
      <c r="T59" s="19">
        <v>1.6754880000000001</v>
      </c>
      <c r="U59" s="22"/>
      <c r="V59" s="19">
        <v>2.3037959999999997</v>
      </c>
      <c r="W59" s="18">
        <v>2.5830439999999997</v>
      </c>
      <c r="X59" s="22"/>
      <c r="Y59" s="19">
        <f t="shared" si="16"/>
        <v>1.6754880000000001</v>
      </c>
      <c r="Z59" s="19">
        <v>7.3840189794217151E-2</v>
      </c>
      <c r="AA59" s="16"/>
      <c r="AB59" s="18">
        <v>2.7226680000000001</v>
      </c>
      <c r="AC59" s="28">
        <v>0.11999030841560286</v>
      </c>
      <c r="AD59" s="8"/>
      <c r="AE59" s="19">
        <f>(AB59-Y59)/(LN(AB59/Y59))</f>
        <v>2.1568756793625834</v>
      </c>
      <c r="AF59" s="19">
        <f t="shared" si="17"/>
        <v>9.5055356723930132E-2</v>
      </c>
    </row>
    <row r="60" spans="1:32" x14ac:dyDescent="0.25">
      <c r="A60" s="2" t="s">
        <v>18</v>
      </c>
      <c r="B60" s="2" t="s">
        <v>10</v>
      </c>
      <c r="C60" s="2">
        <v>3</v>
      </c>
      <c r="D60" s="10">
        <f t="shared" si="66"/>
        <v>6.5125371855555975E-2</v>
      </c>
      <c r="E60" s="10">
        <f t="shared" si="67"/>
        <v>10.019287977777843</v>
      </c>
      <c r="G60" s="10">
        <f t="shared" si="68"/>
        <v>0.21208224504295767</v>
      </c>
      <c r="H60" s="10">
        <f t="shared" si="69"/>
        <v>32.628037698916565</v>
      </c>
      <c r="K60" s="2">
        <v>250</v>
      </c>
      <c r="L60" s="2">
        <v>24</v>
      </c>
      <c r="M60" s="2">
        <v>10</v>
      </c>
      <c r="N60" s="2">
        <v>6.5000000000000002E-2</v>
      </c>
      <c r="P60" s="2">
        <f>(LN(AB60)-LN(Y60))/L60</f>
        <v>1.0663890589050031E-2</v>
      </c>
      <c r="Q60" s="2">
        <f t="shared" si="70"/>
        <v>1.326890546327227E-2</v>
      </c>
      <c r="R60" s="2">
        <f t="shared" si="71"/>
        <v>1.9147180390768338E-2</v>
      </c>
      <c r="T60" s="2">
        <v>1.6754880000000001</v>
      </c>
      <c r="V60" s="2">
        <v>2.3037959999999997</v>
      </c>
      <c r="W60" s="17">
        <v>2.6528559999999999</v>
      </c>
      <c r="Y60" s="2">
        <f t="shared" si="16"/>
        <v>1.6754880000000001</v>
      </c>
      <c r="Z60" s="2">
        <v>7.3840189794217151E-2</v>
      </c>
      <c r="AB60" s="17">
        <v>2.1641720000000002</v>
      </c>
      <c r="AC60" s="8">
        <v>9.5376911817530496E-2</v>
      </c>
      <c r="AD60" s="8"/>
      <c r="AE60" s="2">
        <f>(AB60-Y60)/(LN(AB60/Y60))</f>
        <v>1.909418815140641</v>
      </c>
      <c r="AF60" s="2">
        <f t="shared" si="17"/>
        <v>8.4149720980773487E-2</v>
      </c>
    </row>
    <row r="61" spans="1:32" x14ac:dyDescent="0.25">
      <c r="A61" s="2" t="s">
        <v>18</v>
      </c>
      <c r="B61" s="2" t="s">
        <v>10</v>
      </c>
      <c r="C61" s="2">
        <v>4</v>
      </c>
      <c r="D61" s="10">
        <f t="shared" si="66"/>
        <v>0.57507143989587461</v>
      </c>
      <c r="E61" s="10">
        <f t="shared" si="67"/>
        <v>88.47252921474994</v>
      </c>
      <c r="G61" s="10">
        <f t="shared" si="68"/>
        <v>0.66570829092673922</v>
      </c>
      <c r="H61" s="10">
        <f t="shared" si="69"/>
        <v>102.41666014257525</v>
      </c>
      <c r="K61" s="2">
        <v>250</v>
      </c>
      <c r="L61" s="2">
        <v>24</v>
      </c>
      <c r="M61" s="2">
        <v>10</v>
      </c>
      <c r="N61" s="2">
        <v>6.5000000000000002E-2</v>
      </c>
      <c r="P61" s="2">
        <f>(LN(AB61)-LN(Y61))/L61</f>
        <v>-9.7339521325627166E-3</v>
      </c>
      <c r="Q61" s="2">
        <f t="shared" si="70"/>
        <v>1.326890546327227E-2</v>
      </c>
      <c r="R61" s="2">
        <f t="shared" si="71"/>
        <v>1.6894379504506851E-2</v>
      </c>
      <c r="T61" s="2">
        <v>1.6754880000000001</v>
      </c>
      <c r="V61" s="2">
        <v>2.3037959999999997</v>
      </c>
      <c r="W61" s="17">
        <v>2.5132319999999999</v>
      </c>
      <c r="Y61" s="2">
        <f t="shared" si="16"/>
        <v>1.6754880000000001</v>
      </c>
      <c r="Z61" s="2">
        <v>7.3840189794217151E-2</v>
      </c>
      <c r="AB61" s="17">
        <v>1.3264279999999999</v>
      </c>
      <c r="AC61" s="8">
        <v>5.8456816920421907E-2</v>
      </c>
      <c r="AD61" s="8"/>
      <c r="AE61" s="2">
        <f>(AB61-Y61)/(LN(AB61/Y61))</f>
        <v>1.4941687064612204</v>
      </c>
      <c r="AF61" s="2">
        <f t="shared" si="17"/>
        <v>6.5849293381794696E-2</v>
      </c>
    </row>
    <row r="62" spans="1:32" x14ac:dyDescent="0.25">
      <c r="A62" s="2" t="s">
        <v>18</v>
      </c>
      <c r="B62" s="2" t="s">
        <v>10</v>
      </c>
      <c r="C62" s="2">
        <v>5</v>
      </c>
      <c r="D62" s="10">
        <f t="shared" si="66"/>
        <v>0.69093147646902509</v>
      </c>
      <c r="E62" s="10">
        <f t="shared" si="67"/>
        <v>106.29715022600385</v>
      </c>
      <c r="G62" s="10">
        <f t="shared" si="68"/>
        <v>0.40173175084581736</v>
      </c>
      <c r="H62" s="10">
        <f t="shared" si="69"/>
        <v>61.804884745510364</v>
      </c>
      <c r="K62" s="2">
        <v>250</v>
      </c>
      <c r="L62" s="2">
        <v>24</v>
      </c>
      <c r="M62" s="2">
        <v>10</v>
      </c>
      <c r="N62" s="2">
        <v>6.5000000000000002E-2</v>
      </c>
      <c r="P62" s="2">
        <f>(LN(AB62)-LN(Y62))/L62</f>
        <v>-1.4368353595488733E-2</v>
      </c>
      <c r="Q62" s="2">
        <f t="shared" si="70"/>
        <v>1.326890546327227E-2</v>
      </c>
      <c r="R62" s="2">
        <f t="shared" si="71"/>
        <v>1.7009164383439597E-3</v>
      </c>
      <c r="T62" s="2">
        <v>1.6754880000000001</v>
      </c>
      <c r="V62" s="2">
        <v>2.3037959999999997</v>
      </c>
      <c r="W62" s="17">
        <v>1.7452999999999999</v>
      </c>
      <c r="Y62" s="2">
        <f t="shared" si="16"/>
        <v>1.6754880000000001</v>
      </c>
      <c r="Z62" s="2">
        <v>7.3840189794217151E-2</v>
      </c>
      <c r="AB62" s="17">
        <v>1.186804</v>
      </c>
      <c r="AC62" s="8">
        <v>5.2303467770903812E-2</v>
      </c>
      <c r="AD62" s="8"/>
      <c r="AE62" s="2">
        <f>(AB62-Y62)/(LN(AB62/Y62))</f>
        <v>1.4171305847961864</v>
      </c>
      <c r="AF62" s="2">
        <f t="shared" si="17"/>
        <v>6.2454157442214046E-2</v>
      </c>
    </row>
    <row r="63" spans="1:32" s="5" customFormat="1" x14ac:dyDescent="0.25">
      <c r="A63" s="5" t="s">
        <v>18</v>
      </c>
      <c r="B63" s="5" t="s">
        <v>10</v>
      </c>
      <c r="C63" s="5" t="s">
        <v>11</v>
      </c>
      <c r="D63" s="11">
        <f>AVERAGE(D58,D60,D61,D62)</f>
        <v>0.38504006566504911</v>
      </c>
      <c r="E63" s="11">
        <f>AVERAGE(E58,E60,E61,E62)</f>
        <v>59.236933179238328</v>
      </c>
      <c r="F63" s="15"/>
      <c r="G63" s="11">
        <f>AVERAGE(G58,G60,G61,G62)</f>
        <v>0.3384896769075621</v>
      </c>
      <c r="H63" s="11">
        <f>AVERAGE(H58,H60,H61,H62)</f>
        <v>52.075334908855709</v>
      </c>
      <c r="I63" s="16"/>
      <c r="J63" s="16"/>
      <c r="O63" s="16"/>
      <c r="S63" s="16"/>
      <c r="U63" s="16"/>
      <c r="X63" s="16"/>
      <c r="AA63" s="16"/>
      <c r="AD63" s="16"/>
    </row>
    <row r="64" spans="1:32" s="5" customFormat="1" x14ac:dyDescent="0.25">
      <c r="A64" s="5" t="s">
        <v>18</v>
      </c>
      <c r="B64" s="5" t="s">
        <v>10</v>
      </c>
      <c r="C64" s="5" t="s">
        <v>12</v>
      </c>
      <c r="D64" s="11">
        <f>STDEV(D58,D60,D61,D62)</f>
        <v>0.2960888030572929</v>
      </c>
      <c r="E64" s="11">
        <f>STDEV(E58,E60,E61,E62)</f>
        <v>45.552123547275812</v>
      </c>
      <c r="F64" s="15"/>
      <c r="G64" s="11">
        <f>STDEV(G58,G60,G61,G62)</f>
        <v>0.25610840293416909</v>
      </c>
      <c r="H64" s="11">
        <f>STDEV(H58,H60,H61,H62)</f>
        <v>39.40129275910293</v>
      </c>
      <c r="I64" s="16"/>
      <c r="J64" s="16"/>
      <c r="O64" s="16"/>
      <c r="S64" s="16"/>
      <c r="U64" s="16"/>
      <c r="X64" s="16"/>
      <c r="AA64" s="16"/>
      <c r="AD64" s="16"/>
    </row>
    <row r="65" spans="1:32" s="19" customFormat="1" x14ac:dyDescent="0.25">
      <c r="A65" s="19" t="s">
        <v>18</v>
      </c>
      <c r="B65" s="19" t="s">
        <v>13</v>
      </c>
      <c r="C65" s="19">
        <v>1</v>
      </c>
      <c r="D65" s="20">
        <f t="shared" ref="D65:D69" si="74">((Q65-P65)*K65)/M65</f>
        <v>-0.15106141838477416</v>
      </c>
      <c r="E65" s="20">
        <f t="shared" ref="E65:E69" si="75">((Q65-P65)*K65)/N65</f>
        <v>-18.88267729809677</v>
      </c>
      <c r="F65" s="21"/>
      <c r="G65" s="20">
        <f t="shared" ref="G65:G69" si="76">((R65-P65)*K65)/M65</f>
        <v>-0.37538734109311828</v>
      </c>
      <c r="H65" s="20">
        <f t="shared" ref="H65:H69" si="77">((R65-P65)*K65)/N65</f>
        <v>-46.923417636639783</v>
      </c>
      <c r="I65" s="22"/>
      <c r="J65" s="22"/>
      <c r="K65" s="19">
        <v>250</v>
      </c>
      <c r="L65" s="19">
        <v>24</v>
      </c>
      <c r="M65" s="19">
        <v>6</v>
      </c>
      <c r="N65" s="19">
        <v>4.8000000000000001E-2</v>
      </c>
      <c r="O65" s="22"/>
      <c r="P65" s="19">
        <f>(LN(AB65)-LN(Y65))/L65</f>
        <v>1.6894379504506851E-2</v>
      </c>
      <c r="Q65" s="19">
        <f t="shared" ref="Q65:Q69" si="78">(LN(V65)-LN(T65))/L65</f>
        <v>1.326890546327227E-2</v>
      </c>
      <c r="R65" s="19">
        <f t="shared" ref="R65:R69" si="79">(LN(W65)-LN(T65))/L65</f>
        <v>7.8850833182720122E-3</v>
      </c>
      <c r="S65" s="22"/>
      <c r="T65" s="19">
        <v>1.6754880000000001</v>
      </c>
      <c r="U65" s="22"/>
      <c r="V65" s="19">
        <v>2.3037959999999997</v>
      </c>
      <c r="W65" s="18">
        <v>2.0245479999999998</v>
      </c>
      <c r="X65" s="22"/>
      <c r="Y65" s="19">
        <f t="shared" ref="Y65:Y69" si="80">T65</f>
        <v>1.6754880000000001</v>
      </c>
      <c r="Z65" s="19">
        <v>7.3840189794217151E-2</v>
      </c>
      <c r="AA65" s="16"/>
      <c r="AB65" s="18">
        <v>2.5132319999999999</v>
      </c>
      <c r="AC65" s="28">
        <v>0.11076028469132572</v>
      </c>
      <c r="AD65" s="8"/>
      <c r="AE65" s="19">
        <f>(AB65-Y65)/(LN(AB65/Y65))</f>
        <v>2.0661309277850819</v>
      </c>
      <c r="AF65" s="19">
        <f t="shared" ref="AF65" si="81">(AC65-Z65)/(LN(AC65/Z65))</f>
        <v>9.1056157876005295E-2</v>
      </c>
    </row>
    <row r="66" spans="1:32" x14ac:dyDescent="0.25">
      <c r="A66" s="2" t="s">
        <v>18</v>
      </c>
      <c r="B66" s="2" t="s">
        <v>13</v>
      </c>
      <c r="C66" s="2">
        <v>2</v>
      </c>
      <c r="D66" s="10">
        <f t="shared" si="74"/>
        <v>0.16546906216028609</v>
      </c>
      <c r="E66" s="10">
        <f t="shared" si="75"/>
        <v>20.683632770035761</v>
      </c>
      <c r="G66" s="10">
        <f t="shared" si="76"/>
        <v>0.36409814406609198</v>
      </c>
      <c r="H66" s="10">
        <f t="shared" si="77"/>
        <v>45.512268008261493</v>
      </c>
      <c r="K66" s="2">
        <v>250</v>
      </c>
      <c r="L66" s="2">
        <v>24</v>
      </c>
      <c r="M66" s="2">
        <v>6</v>
      </c>
      <c r="N66" s="2">
        <v>4.8000000000000001E-2</v>
      </c>
      <c r="P66" s="2">
        <f>(LN(AB66)-LN(Y66))/L66</f>
        <v>9.2976479714254046E-3</v>
      </c>
      <c r="Q66" s="2">
        <f t="shared" si="78"/>
        <v>1.326890546327227E-2</v>
      </c>
      <c r="R66" s="2">
        <f t="shared" si="79"/>
        <v>1.8036003429011613E-2</v>
      </c>
      <c r="T66" s="2">
        <v>1.6754880000000001</v>
      </c>
      <c r="V66" s="2">
        <v>2.3037959999999997</v>
      </c>
      <c r="W66" s="17">
        <v>2.5830439999999997</v>
      </c>
      <c r="Y66" s="2">
        <f t="shared" si="80"/>
        <v>1.6754880000000001</v>
      </c>
      <c r="Z66" s="2">
        <v>7.3840189794217151E-2</v>
      </c>
      <c r="AB66" s="17">
        <v>2.09436</v>
      </c>
      <c r="AC66" s="8">
        <v>9.2300237242771449E-2</v>
      </c>
      <c r="AD66" s="8"/>
      <c r="AE66" s="2">
        <f>(AB66-Y66)/(LN(AB66/Y66))</f>
        <v>1.8771414075515171</v>
      </c>
      <c r="AF66" s="2">
        <f t="shared" si="25"/>
        <v>8.2727228010100906E-2</v>
      </c>
    </row>
    <row r="67" spans="1:32" x14ac:dyDescent="0.25">
      <c r="A67" s="2" t="s">
        <v>18</v>
      </c>
      <c r="B67" s="2" t="s">
        <v>13</v>
      </c>
      <c r="C67" s="2">
        <v>3</v>
      </c>
      <c r="D67" s="10">
        <f t="shared" si="74"/>
        <v>0.62675928044675444</v>
      </c>
      <c r="E67" s="10">
        <f t="shared" si="75"/>
        <v>78.344910055844295</v>
      </c>
      <c r="G67" s="10">
        <f t="shared" si="76"/>
        <v>0.87168740242575715</v>
      </c>
      <c r="H67" s="10">
        <f t="shared" si="77"/>
        <v>108.96092530321964</v>
      </c>
      <c r="K67" s="2">
        <v>250</v>
      </c>
      <c r="L67" s="2">
        <v>24</v>
      </c>
      <c r="M67" s="2">
        <v>6</v>
      </c>
      <c r="N67" s="2">
        <v>4.8000000000000001E-2</v>
      </c>
      <c r="P67" s="2">
        <f>(LN(AB67)-LN(Y67))/L67</f>
        <v>-1.7733172674498341E-3</v>
      </c>
      <c r="Q67" s="2">
        <f t="shared" si="78"/>
        <v>1.326890546327227E-2</v>
      </c>
      <c r="R67" s="2">
        <f t="shared" si="79"/>
        <v>1.9147180390768338E-2</v>
      </c>
      <c r="T67" s="2">
        <v>1.6754880000000001</v>
      </c>
      <c r="V67" s="2">
        <v>2.3037959999999997</v>
      </c>
      <c r="W67" s="17">
        <v>2.6528559999999999</v>
      </c>
      <c r="Y67" s="2">
        <f t="shared" si="80"/>
        <v>1.6754880000000001</v>
      </c>
      <c r="Z67" s="2">
        <v>7.3840189794217151E-2</v>
      </c>
      <c r="AB67" s="17">
        <v>1.6056759999999999</v>
      </c>
      <c r="AC67" s="8">
        <v>7.0763515219458104E-2</v>
      </c>
      <c r="AD67" s="8"/>
      <c r="AE67" s="2">
        <f>(AB67-Y67)/(LN(AB67/Y67))</f>
        <v>1.6403344098241752</v>
      </c>
      <c r="AF67" s="2">
        <f t="shared" si="25"/>
        <v>7.2290940995938038E-2</v>
      </c>
    </row>
    <row r="68" spans="1:32" x14ac:dyDescent="0.25">
      <c r="A68" s="2" t="s">
        <v>18</v>
      </c>
      <c r="B68" s="2" t="s">
        <v>13</v>
      </c>
      <c r="C68" s="2">
        <v>4</v>
      </c>
      <c r="D68" s="10">
        <f t="shared" si="74"/>
        <v>0.48199954270534628</v>
      </c>
      <c r="E68" s="10">
        <f t="shared" si="75"/>
        <v>60.249942838168288</v>
      </c>
      <c r="G68" s="10">
        <f t="shared" si="76"/>
        <v>0.63306096109012044</v>
      </c>
      <c r="H68" s="10">
        <f t="shared" si="77"/>
        <v>79.132620136265047</v>
      </c>
      <c r="K68" s="2">
        <v>250</v>
      </c>
      <c r="L68" s="2">
        <v>24</v>
      </c>
      <c r="M68" s="2">
        <v>6</v>
      </c>
      <c r="N68" s="2">
        <v>4.8000000000000001E-2</v>
      </c>
      <c r="P68" s="2">
        <f>(LN(AB68)-LN(Y68))/L68</f>
        <v>1.7009164383439597E-3</v>
      </c>
      <c r="Q68" s="2">
        <f t="shared" si="78"/>
        <v>1.326890546327227E-2</v>
      </c>
      <c r="R68" s="2">
        <f t="shared" si="79"/>
        <v>1.6894379504506851E-2</v>
      </c>
      <c r="T68" s="2">
        <v>1.6754880000000001</v>
      </c>
      <c r="V68" s="2">
        <v>2.3037959999999997</v>
      </c>
      <c r="W68" s="17">
        <v>2.5132319999999999</v>
      </c>
      <c r="Y68" s="2">
        <f t="shared" si="80"/>
        <v>1.6754880000000001</v>
      </c>
      <c r="Z68" s="2">
        <v>7.3840189794217151E-2</v>
      </c>
      <c r="AB68" s="17">
        <v>1.7452999999999999</v>
      </c>
      <c r="AC68" s="8">
        <v>7.6916864368976198E-2</v>
      </c>
      <c r="AD68" s="8"/>
      <c r="AE68" s="2">
        <f>(AB68-Y68)/(LN(AB68/Y68))</f>
        <v>1.7101565178389451</v>
      </c>
      <c r="AF68" s="2">
        <f t="shared" si="25"/>
        <v>7.5368061039556802E-2</v>
      </c>
    </row>
    <row r="69" spans="1:32" x14ac:dyDescent="0.25">
      <c r="A69" s="2" t="s">
        <v>18</v>
      </c>
      <c r="B69" s="2" t="s">
        <v>13</v>
      </c>
      <c r="C69" s="2">
        <v>5</v>
      </c>
      <c r="D69" s="10">
        <f t="shared" si="74"/>
        <v>0.70393247935445169</v>
      </c>
      <c r="E69" s="10">
        <f t="shared" si="75"/>
        <v>87.991559919306454</v>
      </c>
      <c r="G69" s="10">
        <f t="shared" si="76"/>
        <v>0.22193293664910541</v>
      </c>
      <c r="H69" s="10">
        <f t="shared" si="77"/>
        <v>27.741617081138177</v>
      </c>
      <c r="K69" s="2">
        <v>250</v>
      </c>
      <c r="L69" s="2">
        <v>24</v>
      </c>
      <c r="M69" s="2">
        <v>6</v>
      </c>
      <c r="N69" s="2">
        <v>4.8000000000000001E-2</v>
      </c>
      <c r="P69" s="2">
        <f>(LN(AB69)-LN(Y69))/L69</f>
        <v>-3.6254740412345701E-3</v>
      </c>
      <c r="Q69" s="2">
        <f t="shared" si="78"/>
        <v>1.326890546327227E-2</v>
      </c>
      <c r="R69" s="2">
        <f t="shared" si="79"/>
        <v>1.7009164383439597E-3</v>
      </c>
      <c r="T69" s="2">
        <v>1.6754880000000001</v>
      </c>
      <c r="V69" s="2">
        <v>2.3037959999999997</v>
      </c>
      <c r="W69" s="17">
        <v>1.7452999999999999</v>
      </c>
      <c r="Y69" s="2">
        <f t="shared" si="80"/>
        <v>1.6754880000000001</v>
      </c>
      <c r="Z69" s="2">
        <v>7.3840189794217151E-2</v>
      </c>
      <c r="AB69" s="17">
        <v>1.5358640000000001</v>
      </c>
      <c r="AC69" s="8">
        <v>6.7686840644699056E-2</v>
      </c>
      <c r="AD69" s="8"/>
      <c r="AE69" s="2">
        <f>(AB69-Y69)/(LN(AB69/Y69))</f>
        <v>1.6046637213503798</v>
      </c>
      <c r="AF69" s="2">
        <f t="shared" si="25"/>
        <v>7.0718903233211255E-2</v>
      </c>
    </row>
    <row r="70" spans="1:32" s="7" customFormat="1" x14ac:dyDescent="0.25">
      <c r="A70" s="7" t="s">
        <v>18</v>
      </c>
      <c r="B70" s="7" t="s">
        <v>13</v>
      </c>
      <c r="C70" s="7" t="s">
        <v>11</v>
      </c>
      <c r="D70" s="12">
        <f>AVERAGE(D66:D69)</f>
        <v>0.49454009116670961</v>
      </c>
      <c r="E70" s="12">
        <f>AVERAGE(E66:E69)</f>
        <v>61.817511395838693</v>
      </c>
      <c r="F70" s="15"/>
      <c r="G70" s="12">
        <f>AVERAGE(G66:G69)</f>
        <v>0.52269486105776863</v>
      </c>
      <c r="H70" s="12">
        <f>AVERAGE(H66:H69)</f>
        <v>65.336857632221097</v>
      </c>
      <c r="I70" s="16"/>
      <c r="J70" s="16"/>
      <c r="O70" s="16"/>
      <c r="S70" s="16"/>
      <c r="U70" s="16"/>
      <c r="X70" s="16"/>
      <c r="AA70" s="16"/>
      <c r="AD70" s="16"/>
    </row>
    <row r="71" spans="1:32" s="7" customFormat="1" x14ac:dyDescent="0.25">
      <c r="A71" s="7" t="s">
        <v>18</v>
      </c>
      <c r="B71" s="7" t="s">
        <v>13</v>
      </c>
      <c r="C71" s="7" t="s">
        <v>12</v>
      </c>
      <c r="D71" s="12">
        <f>STDEV(D66:D69)</f>
        <v>0.23788799446511</v>
      </c>
      <c r="E71" s="12">
        <f>STDEV(E66:E69)</f>
        <v>29.735999308138769</v>
      </c>
      <c r="F71" s="15"/>
      <c r="G71" s="12">
        <f>STDEV(G66:G69)</f>
        <v>0.28843666189845962</v>
      </c>
      <c r="H71" s="12">
        <f>STDEV(H66:H69)</f>
        <v>36.054582737307413</v>
      </c>
      <c r="I71" s="16"/>
      <c r="J71" s="16"/>
      <c r="O71" s="16"/>
      <c r="S71" s="16"/>
      <c r="U71" s="16"/>
      <c r="X71" s="16"/>
      <c r="AA71" s="16"/>
      <c r="AD71" s="16"/>
    </row>
    <row r="72" spans="1:32" x14ac:dyDescent="0.25">
      <c r="A72" s="2" t="s">
        <v>19</v>
      </c>
      <c r="B72" s="2" t="s">
        <v>10</v>
      </c>
      <c r="C72" s="2">
        <v>1</v>
      </c>
      <c r="D72" s="10">
        <f t="shared" ref="D72:D76" si="82">((Q72-P72)*K72)/M72</f>
        <v>0.99532442190357973</v>
      </c>
      <c r="E72" s="10">
        <f t="shared" ref="E72:E76" si="83">((Q72-P72)*K72)/N72</f>
        <v>153.12683413901226</v>
      </c>
      <c r="G72" s="10">
        <f t="shared" ref="G72:G76" si="84">((R72-P72)*K72)/M72</f>
        <v>1.1443878006959476</v>
      </c>
      <c r="H72" s="10">
        <f t="shared" ref="H72:H76" si="85">((R72-P72)*K72)/N72</f>
        <v>176.05966164553041</v>
      </c>
      <c r="K72" s="2">
        <v>250</v>
      </c>
      <c r="L72" s="2">
        <v>24</v>
      </c>
      <c r="M72" s="2">
        <v>10</v>
      </c>
      <c r="N72" s="2">
        <v>6.5000000000000002E-2</v>
      </c>
      <c r="P72" s="2">
        <f>(LN(AB72)-LN(Y72))/L72</f>
        <v>-2.1802005990189496E-2</v>
      </c>
      <c r="Q72" s="2">
        <f t="shared" ref="Q72:Q76" si="86">(LN(V72)-LN(T72))/L72</f>
        <v>1.8010970885953687E-2</v>
      </c>
      <c r="R72" s="2">
        <f t="shared" ref="R72:R76" si="87">(LN(W72)-LN(T72))/L72</f>
        <v>2.3973506037648407E-2</v>
      </c>
      <c r="T72" s="2">
        <v>0.47123100000000001</v>
      </c>
      <c r="V72" s="2">
        <v>0.72604479999999993</v>
      </c>
      <c r="W72" s="17">
        <v>0.83774399999999993</v>
      </c>
      <c r="Y72" s="2">
        <f t="shared" ref="Y72" si="88">T72</f>
        <v>0.47123100000000001</v>
      </c>
      <c r="Z72" s="2">
        <v>6.0357221544812345E-3</v>
      </c>
      <c r="AB72" s="17">
        <v>0.279248</v>
      </c>
      <c r="AC72" s="8">
        <v>3.5767242396925834E-3</v>
      </c>
      <c r="AD72" s="8"/>
      <c r="AE72" s="2">
        <f>(AB72-Y72)/(LN(AB72/Y72))</f>
        <v>0.36690622276987733</v>
      </c>
      <c r="AF72" s="2">
        <f t="shared" ref="AF72" si="89">(AC72-Z72)/(LN(AC72/Z72))</f>
        <v>4.699487124975173E-3</v>
      </c>
    </row>
    <row r="73" spans="1:32" x14ac:dyDescent="0.25">
      <c r="A73" s="2" t="s">
        <v>19</v>
      </c>
      <c r="B73" s="2" t="s">
        <v>10</v>
      </c>
      <c r="C73" s="2">
        <v>2</v>
      </c>
      <c r="D73" s="10">
        <f t="shared" si="82"/>
        <v>0.76288322261794428</v>
      </c>
      <c r="E73" s="10">
        <f t="shared" si="83"/>
        <v>117.36664963352989</v>
      </c>
      <c r="G73" s="10">
        <f t="shared" si="84"/>
        <v>0.91194660141031247</v>
      </c>
      <c r="H73" s="10">
        <f t="shared" si="85"/>
        <v>140.29947714004808</v>
      </c>
      <c r="K73" s="2">
        <v>250</v>
      </c>
      <c r="L73" s="2">
        <v>24</v>
      </c>
      <c r="M73" s="2">
        <v>10</v>
      </c>
      <c r="N73" s="2">
        <v>6.5000000000000002E-2</v>
      </c>
      <c r="P73" s="2">
        <f>(LN(AB73)-LN(Y73))/L73</f>
        <v>-1.2504358018764089E-2</v>
      </c>
      <c r="Q73" s="2">
        <f t="shared" si="86"/>
        <v>1.8010970885953687E-2</v>
      </c>
      <c r="R73" s="2">
        <f t="shared" si="87"/>
        <v>2.3973506037648407E-2</v>
      </c>
      <c r="T73" s="2">
        <v>0.47123100000000001</v>
      </c>
      <c r="V73" s="2">
        <v>0.72604479999999993</v>
      </c>
      <c r="W73" s="17">
        <v>0.83774399999999993</v>
      </c>
      <c r="Y73" s="2">
        <f t="shared" si="16"/>
        <v>0.47123100000000001</v>
      </c>
      <c r="Z73" s="2">
        <v>6.0357221544812345E-3</v>
      </c>
      <c r="AB73" s="17">
        <v>0.34905999999999998</v>
      </c>
      <c r="AC73" s="8">
        <v>4.4709052996157296E-3</v>
      </c>
      <c r="AD73" s="8"/>
      <c r="AE73" s="2">
        <f>(AB73-Y73)/(LN(AB73/Y73))</f>
        <v>0.40709473654661615</v>
      </c>
      <c r="AF73" s="2">
        <f t="shared" si="17"/>
        <v>5.2142382830227913E-3</v>
      </c>
    </row>
    <row r="74" spans="1:32" x14ac:dyDescent="0.25">
      <c r="A74" s="2" t="s">
        <v>19</v>
      </c>
      <c r="B74" s="2" t="s">
        <v>10</v>
      </c>
      <c r="C74" s="2">
        <v>3</v>
      </c>
      <c r="D74" s="10">
        <f t="shared" si="82"/>
        <v>0.15060544667823708</v>
      </c>
      <c r="E74" s="10">
        <f t="shared" si="83"/>
        <v>23.170068719728778</v>
      </c>
      <c r="G74" s="10">
        <f t="shared" si="84"/>
        <v>0.38304664596387217</v>
      </c>
      <c r="H74" s="10">
        <f t="shared" si="85"/>
        <v>58.930253225211104</v>
      </c>
      <c r="K74" s="2">
        <v>250</v>
      </c>
      <c r="L74" s="2">
        <v>24</v>
      </c>
      <c r="M74" s="2">
        <v>10</v>
      </c>
      <c r="N74" s="2">
        <v>6.5000000000000002E-2</v>
      </c>
      <c r="P74" s="2">
        <f>(LN(AB74)-LN(Y74))/L74</f>
        <v>1.1986753018824204E-2</v>
      </c>
      <c r="Q74" s="2">
        <f t="shared" si="86"/>
        <v>1.8010970885953687E-2</v>
      </c>
      <c r="R74" s="2">
        <f t="shared" si="87"/>
        <v>2.7308618857379091E-2</v>
      </c>
      <c r="T74" s="2">
        <v>0.47123100000000001</v>
      </c>
      <c r="V74" s="2">
        <v>0.72604479999999993</v>
      </c>
      <c r="W74" s="17">
        <v>0.90755599999999992</v>
      </c>
      <c r="Y74" s="2">
        <f t="shared" si="16"/>
        <v>0.47123100000000001</v>
      </c>
      <c r="Z74" s="2">
        <v>6.0357221544812345E-3</v>
      </c>
      <c r="AB74" s="17">
        <v>0.62830799999999998</v>
      </c>
      <c r="AC74" s="8">
        <v>8.0476295393083121E-3</v>
      </c>
      <c r="AD74" s="8"/>
      <c r="AE74" s="2">
        <f>(AB74-Y74)/(LN(AB74/Y74))</f>
        <v>0.54600899757605881</v>
      </c>
      <c r="AF74" s="2">
        <f t="shared" si="17"/>
        <v>6.993509771674419E-3</v>
      </c>
    </row>
    <row r="75" spans="1:32" x14ac:dyDescent="0.25">
      <c r="A75" s="2" t="s">
        <v>19</v>
      </c>
      <c r="B75" s="2" t="s">
        <v>10</v>
      </c>
      <c r="C75" s="2">
        <v>4</v>
      </c>
      <c r="D75" s="10">
        <f t="shared" si="82"/>
        <v>0.15060544667823708</v>
      </c>
      <c r="E75" s="10">
        <f t="shared" si="83"/>
        <v>23.170068719728778</v>
      </c>
      <c r="G75" s="10">
        <f t="shared" si="84"/>
        <v>-0.84471897522534256</v>
      </c>
      <c r="H75" s="10">
        <f t="shared" si="85"/>
        <v>-129.95676541928347</v>
      </c>
      <c r="K75" s="2">
        <v>250</v>
      </c>
      <c r="L75" s="2">
        <v>24</v>
      </c>
      <c r="M75" s="2">
        <v>10</v>
      </c>
      <c r="N75" s="2">
        <v>6.5000000000000002E-2</v>
      </c>
      <c r="P75" s="2">
        <f>(LN(AB75)-LN(Y75))/L75</f>
        <v>1.1986753018824204E-2</v>
      </c>
      <c r="Q75" s="2">
        <f t="shared" si="86"/>
        <v>1.8010970885953687E-2</v>
      </c>
      <c r="R75" s="2">
        <f t="shared" si="87"/>
        <v>-2.1802005990189496E-2</v>
      </c>
      <c r="T75" s="2">
        <v>0.47123100000000001</v>
      </c>
      <c r="V75" s="2">
        <v>0.72604479999999993</v>
      </c>
      <c r="W75" s="17">
        <v>0.279248</v>
      </c>
      <c r="Y75" s="2">
        <f t="shared" si="16"/>
        <v>0.47123100000000001</v>
      </c>
      <c r="Z75" s="2">
        <v>6.0357221544812345E-3</v>
      </c>
      <c r="AB75" s="17">
        <v>0.62830799999999998</v>
      </c>
      <c r="AC75" s="8">
        <v>8.0476295393083121E-3</v>
      </c>
      <c r="AD75" s="8"/>
      <c r="AE75" s="2">
        <f>(AB75-Y75)/(LN(AB75/Y75))</f>
        <v>0.54600899757605881</v>
      </c>
      <c r="AF75" s="2">
        <f t="shared" si="17"/>
        <v>6.993509771674419E-3</v>
      </c>
    </row>
    <row r="76" spans="1:32" x14ac:dyDescent="0.25">
      <c r="A76" s="2" t="s">
        <v>19</v>
      </c>
      <c r="B76" s="2" t="s">
        <v>10</v>
      </c>
      <c r="C76" s="2">
        <v>5</v>
      </c>
      <c r="D76" s="10">
        <f t="shared" si="82"/>
        <v>0.76288322261794428</v>
      </c>
      <c r="E76" s="10">
        <f t="shared" si="83"/>
        <v>117.36664963352989</v>
      </c>
      <c r="G76" s="10">
        <f t="shared" si="84"/>
        <v>0.82130975037944831</v>
      </c>
      <c r="H76" s="10">
        <f t="shared" si="85"/>
        <v>126.35534621222281</v>
      </c>
      <c r="K76" s="2">
        <v>250</v>
      </c>
      <c r="L76" s="2">
        <v>24</v>
      </c>
      <c r="M76" s="2">
        <v>10</v>
      </c>
      <c r="N76" s="2">
        <v>6.5000000000000002E-2</v>
      </c>
      <c r="P76" s="2">
        <f>(LN(AB76)-LN(Y76))/L76</f>
        <v>-1.2504358018764089E-2</v>
      </c>
      <c r="Q76" s="2">
        <f t="shared" si="86"/>
        <v>1.8010970885953687E-2</v>
      </c>
      <c r="R76" s="2">
        <f t="shared" si="87"/>
        <v>2.0348031996413839E-2</v>
      </c>
      <c r="T76" s="2">
        <v>0.47123100000000001</v>
      </c>
      <c r="V76" s="2">
        <v>0.72604479999999993</v>
      </c>
      <c r="W76" s="17">
        <v>0.76793200000000006</v>
      </c>
      <c r="Y76" s="2">
        <f t="shared" si="16"/>
        <v>0.47123100000000001</v>
      </c>
      <c r="Z76" s="2">
        <v>6.0357221544812345E-3</v>
      </c>
      <c r="AB76" s="17">
        <v>0.34905999999999998</v>
      </c>
      <c r="AC76" s="8">
        <v>4.4709052996157296E-3</v>
      </c>
      <c r="AD76" s="8"/>
      <c r="AE76" s="2">
        <f>(AB76-Y76)/(LN(AB76/Y76))</f>
        <v>0.40709473654661615</v>
      </c>
      <c r="AF76" s="2">
        <f t="shared" si="17"/>
        <v>5.2142382830227913E-3</v>
      </c>
    </row>
    <row r="77" spans="1:32" s="5" customFormat="1" x14ac:dyDescent="0.25">
      <c r="A77" s="5" t="s">
        <v>19</v>
      </c>
      <c r="B77" s="5" t="s">
        <v>10</v>
      </c>
      <c r="C77" s="5" t="s">
        <v>11</v>
      </c>
      <c r="D77" s="11">
        <f t="shared" ref="D77:E77" si="90">AVERAGE(D72:D76)</f>
        <v>0.56446035209918843</v>
      </c>
      <c r="E77" s="11">
        <f t="shared" si="90"/>
        <v>86.840054169105912</v>
      </c>
      <c r="F77" s="15"/>
      <c r="G77" s="11">
        <f t="shared" ref="G77:H77" si="91">AVERAGE(G72:G76)</f>
        <v>0.4831943646448475</v>
      </c>
      <c r="H77" s="11">
        <f t="shared" si="91"/>
        <v>74.337594560745785</v>
      </c>
      <c r="I77" s="16"/>
      <c r="J77" s="16"/>
      <c r="O77" s="16"/>
      <c r="S77" s="16"/>
      <c r="U77" s="16"/>
      <c r="X77" s="16"/>
      <c r="AA77" s="16"/>
      <c r="AD77" s="16"/>
    </row>
    <row r="78" spans="1:32" s="5" customFormat="1" x14ac:dyDescent="0.25">
      <c r="A78" s="5" t="s">
        <v>19</v>
      </c>
      <c r="B78" s="5" t="s">
        <v>10</v>
      </c>
      <c r="C78" s="5" t="s">
        <v>12</v>
      </c>
      <c r="D78" s="11">
        <f t="shared" ref="D78:E78" si="92">STDEV(D72:D76)</f>
        <v>0.38953141183355766</v>
      </c>
      <c r="E78" s="11">
        <f t="shared" si="92"/>
        <v>59.927909512855003</v>
      </c>
      <c r="F78" s="15"/>
      <c r="G78" s="11">
        <f t="shared" ref="G78:H78" si="93">STDEV(G72:G76)</f>
        <v>0.79194549342759601</v>
      </c>
      <c r="H78" s="11">
        <f t="shared" si="93"/>
        <v>121.83776821963016</v>
      </c>
      <c r="I78" s="16"/>
      <c r="J78" s="16"/>
      <c r="O78" s="16"/>
      <c r="S78" s="16"/>
      <c r="U78" s="16"/>
      <c r="X78" s="16"/>
      <c r="AA78" s="16"/>
      <c r="AD78" s="16"/>
    </row>
    <row r="79" spans="1:32" x14ac:dyDescent="0.25">
      <c r="A79" s="2" t="s">
        <v>19</v>
      </c>
      <c r="B79" s="2" t="s">
        <v>13</v>
      </c>
      <c r="C79" s="2">
        <v>1</v>
      </c>
      <c r="D79" s="10">
        <f t="shared" ref="D79:D83" si="94">((Q79-P79)*K79)/M79</f>
        <v>-0.74788700710495559</v>
      </c>
      <c r="E79" s="10">
        <f t="shared" ref="E79:E83" si="95">((Q79-P79)*K79)/N79</f>
        <v>-93.485875888119438</v>
      </c>
      <c r="G79" s="10">
        <f t="shared" ref="G79:G83" si="96">((R79-P79)*K79)/M79</f>
        <v>-0.49944804245100882</v>
      </c>
      <c r="H79" s="10">
        <f t="shared" ref="H79:H83" si="97">((R79-P79)*K79)/N79</f>
        <v>-62.4310053063761</v>
      </c>
      <c r="K79" s="2">
        <v>250</v>
      </c>
      <c r="L79" s="2">
        <v>24</v>
      </c>
      <c r="M79" s="2">
        <v>6</v>
      </c>
      <c r="N79" s="2">
        <v>4.8000000000000001E-2</v>
      </c>
      <c r="P79" s="2">
        <f>(LN(AB79)-LN(Y79))/L79</f>
        <v>3.596025905647262E-2</v>
      </c>
      <c r="Q79" s="2">
        <f t="shared" ref="Q79:Q83" si="98">(LN(V79)-LN(T79))/L79</f>
        <v>1.8010970885953687E-2</v>
      </c>
      <c r="R79" s="2">
        <f t="shared" ref="R79:R83" si="99">(LN(W79)-LN(T79))/L79</f>
        <v>2.3973506037648407E-2</v>
      </c>
      <c r="T79" s="2">
        <v>0.47123100000000001</v>
      </c>
      <c r="V79" s="2">
        <v>0.72604479999999993</v>
      </c>
      <c r="W79" s="17">
        <v>0.83774399999999993</v>
      </c>
      <c r="Y79" s="2">
        <f t="shared" ref="Y79:Y83" si="100">T79</f>
        <v>0.47123100000000001</v>
      </c>
      <c r="Z79" s="2">
        <v>6.0357221544812345E-3</v>
      </c>
      <c r="AB79" s="17">
        <v>1.116992</v>
      </c>
      <c r="AC79" s="8">
        <v>1.4306896958770333E-2</v>
      </c>
      <c r="AD79" s="8"/>
      <c r="AE79" s="2">
        <f>(AB79-Y79)/(LN(AB79/Y79))</f>
        <v>0.74823455223385837</v>
      </c>
      <c r="AF79" s="2">
        <f t="shared" ref="AF79" si="101">(AC79-Z79)/(LN(AC79/Z79))</f>
        <v>9.5836985759982802E-3</v>
      </c>
    </row>
    <row r="80" spans="1:32" x14ac:dyDescent="0.25">
      <c r="A80" s="2" t="s">
        <v>19</v>
      </c>
      <c r="B80" s="2" t="s">
        <v>13</v>
      </c>
      <c r="C80" s="2">
        <v>2</v>
      </c>
      <c r="D80" s="10">
        <f t="shared" si="94"/>
        <v>0.45549351470050509</v>
      </c>
      <c r="E80" s="10">
        <f t="shared" si="95"/>
        <v>56.936689337563138</v>
      </c>
      <c r="G80" s="10">
        <f t="shared" si="96"/>
        <v>0.7039324793544518</v>
      </c>
      <c r="H80" s="10">
        <f t="shared" si="97"/>
        <v>87.991559919306482</v>
      </c>
      <c r="K80" s="2">
        <v>250</v>
      </c>
      <c r="L80" s="2">
        <v>24</v>
      </c>
      <c r="M80" s="2">
        <v>6</v>
      </c>
      <c r="N80" s="2">
        <v>4.8000000000000001E-2</v>
      </c>
      <c r="P80" s="2">
        <f>(LN(AB80)-LN(Y80))/L80</f>
        <v>7.0791265331415637E-3</v>
      </c>
      <c r="Q80" s="2">
        <f t="shared" si="98"/>
        <v>1.8010970885953687E-2</v>
      </c>
      <c r="R80" s="2">
        <f t="shared" si="99"/>
        <v>2.3973506037648407E-2</v>
      </c>
      <c r="T80" s="2">
        <v>0.47123100000000001</v>
      </c>
      <c r="V80" s="2">
        <v>0.72604479999999993</v>
      </c>
      <c r="W80" s="17">
        <v>0.83774399999999993</v>
      </c>
      <c r="Y80" s="2">
        <f t="shared" si="100"/>
        <v>0.47123100000000001</v>
      </c>
      <c r="Z80" s="2">
        <v>6.0357221544812345E-3</v>
      </c>
      <c r="AB80" s="17">
        <v>0.55849599999999999</v>
      </c>
      <c r="AC80" s="8">
        <v>7.1534484793851667E-3</v>
      </c>
      <c r="AD80" s="8"/>
      <c r="AE80" s="2">
        <f>(AB80-Y80)/(LN(AB80/Y80))</f>
        <v>0.5136285740400619</v>
      </c>
      <c r="AF80" s="2">
        <f t="shared" si="25"/>
        <v>6.5787678728865609E-3</v>
      </c>
    </row>
    <row r="81" spans="1:32" x14ac:dyDescent="0.25">
      <c r="A81" s="2" t="s">
        <v>19</v>
      </c>
      <c r="B81" s="2" t="s">
        <v>13</v>
      </c>
      <c r="C81" s="2">
        <v>3</v>
      </c>
      <c r="D81" s="10">
        <f t="shared" si="94"/>
        <v>0.45549351470050509</v>
      </c>
      <c r="E81" s="10">
        <f t="shared" si="95"/>
        <v>56.936689337563138</v>
      </c>
      <c r="G81" s="10">
        <f t="shared" si="96"/>
        <v>0.84289551350989689</v>
      </c>
      <c r="H81" s="10">
        <f t="shared" si="97"/>
        <v>105.36193918873711</v>
      </c>
      <c r="K81" s="2">
        <v>250</v>
      </c>
      <c r="L81" s="2">
        <v>24</v>
      </c>
      <c r="M81" s="2">
        <v>6</v>
      </c>
      <c r="N81" s="2">
        <v>4.8000000000000001E-2</v>
      </c>
      <c r="P81" s="2">
        <f>(LN(AB81)-LN(Y81))/L81</f>
        <v>7.0791265331415637E-3</v>
      </c>
      <c r="Q81" s="2">
        <f t="shared" si="98"/>
        <v>1.8010970885953687E-2</v>
      </c>
      <c r="R81" s="2">
        <f t="shared" si="99"/>
        <v>2.7308618857379091E-2</v>
      </c>
      <c r="T81" s="2">
        <v>0.47123100000000001</v>
      </c>
      <c r="V81" s="2">
        <v>0.72604479999999993</v>
      </c>
      <c r="W81" s="17">
        <v>0.90755599999999992</v>
      </c>
      <c r="Y81" s="2">
        <f t="shared" si="100"/>
        <v>0.47123100000000001</v>
      </c>
      <c r="Z81" s="2">
        <v>6.0357221544812345E-3</v>
      </c>
      <c r="AB81" s="17">
        <v>0.55849599999999999</v>
      </c>
      <c r="AC81" s="8">
        <v>7.1534484793851667E-3</v>
      </c>
      <c r="AD81" s="8"/>
      <c r="AE81" s="2">
        <f>(AB81-Y81)/(LN(AB81/Y81))</f>
        <v>0.5136285740400619</v>
      </c>
      <c r="AF81" s="2">
        <f t="shared" si="25"/>
        <v>6.5787678728865609E-3</v>
      </c>
    </row>
    <row r="82" spans="1:32" x14ac:dyDescent="0.25">
      <c r="A82" s="2" t="s">
        <v>19</v>
      </c>
      <c r="B82" s="2" t="s">
        <v>13</v>
      </c>
      <c r="C82" s="2">
        <v>4</v>
      </c>
      <c r="D82" s="10">
        <f t="shared" si="94"/>
        <v>-0.63584096346333874</v>
      </c>
      <c r="E82" s="10">
        <f t="shared" si="95"/>
        <v>-79.480120432917332</v>
      </c>
      <c r="G82" s="10">
        <f t="shared" si="96"/>
        <v>-2.2947149999693046</v>
      </c>
      <c r="H82" s="10">
        <f t="shared" si="97"/>
        <v>-286.83937499616309</v>
      </c>
      <c r="K82" s="2">
        <v>250</v>
      </c>
      <c r="L82" s="2">
        <v>24</v>
      </c>
      <c r="M82" s="2">
        <v>6</v>
      </c>
      <c r="N82" s="2">
        <v>4.8000000000000001E-2</v>
      </c>
      <c r="P82" s="2">
        <f>(LN(AB82)-LN(Y82))/L82</f>
        <v>3.3271154009073815E-2</v>
      </c>
      <c r="Q82" s="2">
        <f t="shared" si="98"/>
        <v>1.8010970885953687E-2</v>
      </c>
      <c r="R82" s="2">
        <f t="shared" si="99"/>
        <v>-2.1802005990189496E-2</v>
      </c>
      <c r="T82" s="2">
        <v>0.47123100000000001</v>
      </c>
      <c r="V82" s="2">
        <v>0.72604479999999993</v>
      </c>
      <c r="W82" s="17">
        <v>0.279248</v>
      </c>
      <c r="Y82" s="2">
        <f t="shared" si="100"/>
        <v>0.47123100000000001</v>
      </c>
      <c r="Z82" s="2">
        <v>6.0357221544812345E-3</v>
      </c>
      <c r="AB82" s="17">
        <v>1.04718</v>
      </c>
      <c r="AC82" s="8">
        <v>1.341271589884719E-2</v>
      </c>
      <c r="AD82" s="8"/>
      <c r="AE82" s="2">
        <f>(AB82-Y82)/(LN(AB82/Y82))</f>
        <v>0.72128171428785492</v>
      </c>
      <c r="AF82" s="2">
        <f t="shared" si="25"/>
        <v>9.2384754452686929E-3</v>
      </c>
    </row>
    <row r="83" spans="1:32" x14ac:dyDescent="0.25">
      <c r="A83" s="2" t="s">
        <v>19</v>
      </c>
      <c r="B83" s="2" t="s">
        <v>13</v>
      </c>
      <c r="C83" s="2">
        <v>5</v>
      </c>
      <c r="D83" s="10">
        <f t="shared" si="94"/>
        <v>0.95494155715151374</v>
      </c>
      <c r="E83" s="10">
        <f t="shared" si="95"/>
        <v>119.36769464393922</v>
      </c>
      <c r="G83" s="10">
        <f t="shared" si="96"/>
        <v>1.0523191034206869</v>
      </c>
      <c r="H83" s="10">
        <f t="shared" si="97"/>
        <v>131.53988792758585</v>
      </c>
      <c r="K83" s="2">
        <v>250</v>
      </c>
      <c r="L83" s="2">
        <v>24</v>
      </c>
      <c r="M83" s="2">
        <v>6</v>
      </c>
      <c r="N83" s="2">
        <v>4.8000000000000001E-2</v>
      </c>
      <c r="P83" s="2">
        <f>(LN(AB83)-LN(Y83))/L83</f>
        <v>-4.9076264856826451E-3</v>
      </c>
      <c r="Q83" s="2">
        <f t="shared" si="98"/>
        <v>1.8010970885953687E-2</v>
      </c>
      <c r="R83" s="2">
        <f t="shared" si="99"/>
        <v>2.0348031996413839E-2</v>
      </c>
      <c r="T83" s="2">
        <v>0.47123100000000001</v>
      </c>
      <c r="V83" s="2">
        <v>0.72604479999999993</v>
      </c>
      <c r="W83" s="17">
        <v>0.76793200000000006</v>
      </c>
      <c r="Y83" s="2">
        <f t="shared" si="100"/>
        <v>0.47123100000000001</v>
      </c>
      <c r="Z83" s="2">
        <v>6.0357221544812345E-3</v>
      </c>
      <c r="AB83" s="17">
        <v>0.41887199999999997</v>
      </c>
      <c r="AC83" s="8">
        <v>5.365086359538875E-3</v>
      </c>
      <c r="AD83" s="8"/>
      <c r="AE83" s="2">
        <f>(AB83-Y83)/(LN(AB83/Y83))</f>
        <v>0.4445377019552334</v>
      </c>
      <c r="AF83" s="2">
        <f t="shared" si="25"/>
        <v>5.6938233184857879E-3</v>
      </c>
    </row>
    <row r="84" spans="1:32" s="7" customFormat="1" x14ac:dyDescent="0.25">
      <c r="A84" s="7" t="s">
        <v>19</v>
      </c>
      <c r="B84" s="7" t="s">
        <v>13</v>
      </c>
      <c r="C84" s="7" t="s">
        <v>11</v>
      </c>
      <c r="D84" s="12">
        <f t="shared" ref="D84:E84" si="102">AVERAGE(D79:D83)</f>
        <v>9.6440123196845917E-2</v>
      </c>
      <c r="E84" s="12">
        <f t="shared" si="102"/>
        <v>12.055015399605745</v>
      </c>
      <c r="F84" s="15"/>
      <c r="G84" s="12">
        <f t="shared" ref="G84:H84" si="103">AVERAGE(G79:G83)</f>
        <v>-3.9003189227055569E-2</v>
      </c>
      <c r="H84" s="12">
        <f t="shared" si="103"/>
        <v>-4.87539865338195</v>
      </c>
      <c r="I84" s="16"/>
      <c r="J84" s="16"/>
      <c r="O84" s="16"/>
      <c r="S84" s="16"/>
      <c r="U84" s="16"/>
      <c r="X84" s="16"/>
      <c r="AA84" s="16"/>
      <c r="AD84" s="16"/>
    </row>
    <row r="85" spans="1:32" s="7" customFormat="1" x14ac:dyDescent="0.25">
      <c r="A85" s="7" t="s">
        <v>19</v>
      </c>
      <c r="B85" s="7" t="s">
        <v>13</v>
      </c>
      <c r="C85" s="7" t="s">
        <v>12</v>
      </c>
      <c r="D85" s="12">
        <f t="shared" ref="D85:E85" si="104">STDEV(D79:D83)</f>
        <v>0.74899720974892103</v>
      </c>
      <c r="E85" s="12">
        <f t="shared" si="104"/>
        <v>93.624651218615128</v>
      </c>
      <c r="F85" s="15"/>
      <c r="G85" s="12">
        <f t="shared" ref="G85:H85" si="105">STDEV(G79:G83)</f>
        <v>1.3982961338672326</v>
      </c>
      <c r="H85" s="12">
        <f t="shared" si="105"/>
        <v>174.7870167334041</v>
      </c>
      <c r="I85" s="16"/>
      <c r="J85" s="16"/>
      <c r="O85" s="16"/>
      <c r="S85" s="16"/>
      <c r="U85" s="16"/>
      <c r="X85" s="16"/>
      <c r="AA85" s="16"/>
      <c r="AD85" s="16"/>
    </row>
    <row r="86" spans="1:32" x14ac:dyDescent="0.25">
      <c r="A86" s="2" t="s">
        <v>20</v>
      </c>
      <c r="B86" s="2" t="s">
        <v>10</v>
      </c>
      <c r="C86" s="2">
        <v>1</v>
      </c>
      <c r="D86" s="10">
        <f t="shared" ref="D86:D90" si="106">((Q86-P86)*K86)/M86</f>
        <v>-4.3027150503588178E-2</v>
      </c>
      <c r="E86" s="10">
        <f t="shared" ref="E86:E90" si="107">((Q86-P86)*K86)/N86</f>
        <v>-6.6195616159366431</v>
      </c>
      <c r="G86" s="10">
        <f t="shared" ref="G86:G90" si="108">((R86-P86)*K86)/M86</f>
        <v>-0.44103652919180336</v>
      </c>
      <c r="H86" s="10">
        <f t="shared" ref="H86:H90" si="109">((R86-P86)*K86)/N86</f>
        <v>-67.851773721815903</v>
      </c>
      <c r="K86" s="2">
        <v>250</v>
      </c>
      <c r="L86" s="2">
        <v>24</v>
      </c>
      <c r="M86" s="2">
        <v>10</v>
      </c>
      <c r="N86" s="2">
        <v>6.5000000000000002E-2</v>
      </c>
      <c r="P86" s="2">
        <f>(LN(AB86)-LN(Y86))/L86</f>
        <v>1.5153185071197877E-3</v>
      </c>
      <c r="Q86" s="2">
        <f t="shared" ref="Q86:Q90" si="110">(LN(V86)-LN(T86))/L86</f>
        <v>-2.0576751302373944E-4</v>
      </c>
      <c r="R86" s="2">
        <f t="shared" ref="R86:R90" si="111">(LN(W86)-LN(T86))/L86</f>
        <v>-1.6126142660552345E-2</v>
      </c>
      <c r="T86" s="2">
        <v>0.47123099999999996</v>
      </c>
      <c r="V86" s="2">
        <v>0.46890959999999993</v>
      </c>
      <c r="W86" s="17">
        <v>0.32</v>
      </c>
      <c r="Y86" s="2">
        <f t="shared" ref="Y86:Y118" si="112">T86</f>
        <v>0.47123099999999996</v>
      </c>
      <c r="Z86" s="2">
        <v>0.12629182224710456</v>
      </c>
      <c r="AB86" s="17">
        <v>0.48868399999999995</v>
      </c>
      <c r="AC86" s="8">
        <v>0.13096929714514546</v>
      </c>
      <c r="AD86" s="8"/>
      <c r="AE86" s="2">
        <f>(AB86-Y86)/(LN(AB86/Y86))</f>
        <v>0.47990460745811298</v>
      </c>
      <c r="AF86" s="2">
        <f t="shared" ref="AF86:AF118" si="113">(AC86-Z86)/(LN(AC86/Z86))</f>
        <v>0.12861638428003774</v>
      </c>
    </row>
    <row r="87" spans="1:32" x14ac:dyDescent="0.25">
      <c r="A87" s="2" t="s">
        <v>20</v>
      </c>
      <c r="B87" s="2" t="s">
        <v>10</v>
      </c>
      <c r="C87" s="2">
        <v>2</v>
      </c>
      <c r="D87" s="10">
        <f t="shared" si="106"/>
        <v>0.53990596192914375</v>
      </c>
      <c r="E87" s="10">
        <f t="shared" si="107"/>
        <v>83.062455681406718</v>
      </c>
      <c r="G87" s="10">
        <f t="shared" si="108"/>
        <v>0</v>
      </c>
      <c r="H87" s="10">
        <f t="shared" si="109"/>
        <v>0</v>
      </c>
      <c r="K87" s="2">
        <v>250</v>
      </c>
      <c r="L87" s="2">
        <v>24</v>
      </c>
      <c r="M87" s="2">
        <v>10</v>
      </c>
      <c r="N87" s="2">
        <v>6.5000000000000002E-2</v>
      </c>
      <c r="P87" s="2">
        <f>(LN(AB87)-LN(Y87))/L87</f>
        <v>-2.1802005990189489E-2</v>
      </c>
      <c r="Q87" s="2">
        <f t="shared" si="110"/>
        <v>-2.0576751302373944E-4</v>
      </c>
      <c r="R87" s="2">
        <f t="shared" si="111"/>
        <v>-2.1802005990189489E-2</v>
      </c>
      <c r="T87" s="2">
        <v>0.47123099999999996</v>
      </c>
      <c r="V87" s="2">
        <v>0.46890959999999993</v>
      </c>
      <c r="W87" s="17">
        <v>0.279248</v>
      </c>
      <c r="Y87" s="2">
        <f t="shared" si="112"/>
        <v>0.47123099999999996</v>
      </c>
      <c r="Z87" s="2">
        <v>0.12629182224710456</v>
      </c>
      <c r="AB87" s="17">
        <v>0.279248</v>
      </c>
      <c r="AC87" s="8">
        <v>7.4839598368654559E-2</v>
      </c>
      <c r="AD87" s="8"/>
      <c r="AE87" s="2">
        <f>(AB87-Y87)/(LN(AB87/Y87))</f>
        <v>0.36690622276987733</v>
      </c>
      <c r="AF87" s="2">
        <f t="shared" si="113"/>
        <v>9.8332358158546226E-2</v>
      </c>
    </row>
    <row r="88" spans="1:32" x14ac:dyDescent="0.25">
      <c r="A88" s="2" t="s">
        <v>20</v>
      </c>
      <c r="B88" s="2" t="s">
        <v>10</v>
      </c>
      <c r="C88" s="2">
        <v>3</v>
      </c>
      <c r="D88" s="10">
        <f t="shared" si="106"/>
        <v>0.53990596192914375</v>
      </c>
      <c r="E88" s="10">
        <f t="shared" si="107"/>
        <v>83.062455681406718</v>
      </c>
      <c r="G88" s="10">
        <f t="shared" si="108"/>
        <v>0.84471897522534234</v>
      </c>
      <c r="H88" s="10">
        <f t="shared" si="109"/>
        <v>129.95676541928344</v>
      </c>
      <c r="K88" s="2">
        <v>250</v>
      </c>
      <c r="L88" s="2">
        <v>24</v>
      </c>
      <c r="M88" s="2">
        <v>10</v>
      </c>
      <c r="N88" s="2">
        <v>6.5000000000000002E-2</v>
      </c>
      <c r="P88" s="2">
        <f>(LN(AB88)-LN(Y88))/L88</f>
        <v>-2.1802005990189489E-2</v>
      </c>
      <c r="Q88" s="2">
        <f t="shared" si="110"/>
        <v>-2.0576751302373944E-4</v>
      </c>
      <c r="R88" s="2">
        <f t="shared" si="111"/>
        <v>1.1986753018824209E-2</v>
      </c>
      <c r="T88" s="2">
        <v>0.47123099999999996</v>
      </c>
      <c r="V88" s="2">
        <v>0.46890959999999993</v>
      </c>
      <c r="W88" s="17">
        <v>0.62830799999999998</v>
      </c>
      <c r="Y88" s="2">
        <f t="shared" si="112"/>
        <v>0.47123099999999996</v>
      </c>
      <c r="Z88" s="2">
        <v>0.12629182224710456</v>
      </c>
      <c r="AB88" s="17">
        <v>0.279248</v>
      </c>
      <c r="AC88" s="8">
        <v>7.4839598368654559E-2</v>
      </c>
      <c r="AD88" s="8"/>
      <c r="AE88" s="2">
        <f>(AB88-Y88)/(LN(AB88/Y88))</f>
        <v>0.36690622276987733</v>
      </c>
      <c r="AF88" s="2">
        <f t="shared" si="113"/>
        <v>9.8332358158546226E-2</v>
      </c>
    </row>
    <row r="89" spans="1:32" s="19" customFormat="1" x14ac:dyDescent="0.25">
      <c r="A89" s="19" t="s">
        <v>20</v>
      </c>
      <c r="B89" s="19" t="s">
        <v>10</v>
      </c>
      <c r="C89" s="19">
        <v>4</v>
      </c>
      <c r="D89" s="20">
        <f t="shared" si="106"/>
        <v>-0.90415066423740897</v>
      </c>
      <c r="E89" s="20">
        <f t="shared" si="107"/>
        <v>-139.10010219037062</v>
      </c>
      <c r="F89" s="21"/>
      <c r="G89" s="20">
        <f t="shared" si="108"/>
        <v>-0.72202831308327631</v>
      </c>
      <c r="H89" s="20">
        <f t="shared" si="109"/>
        <v>-111.08127893588866</v>
      </c>
      <c r="I89" s="22"/>
      <c r="J89" s="22"/>
      <c r="K89" s="19">
        <v>250</v>
      </c>
      <c r="L89" s="19">
        <v>24</v>
      </c>
      <c r="M89" s="19">
        <v>10</v>
      </c>
      <c r="N89" s="19">
        <v>6.5000000000000002E-2</v>
      </c>
      <c r="O89" s="22"/>
      <c r="P89" s="19">
        <f>(LN(AB89)-LN(Y89))/L89</f>
        <v>3.596025905647262E-2</v>
      </c>
      <c r="Q89" s="19">
        <f t="shared" si="110"/>
        <v>-2.0576751302373944E-4</v>
      </c>
      <c r="R89" s="19">
        <f t="shared" si="111"/>
        <v>7.079126533141568E-3</v>
      </c>
      <c r="S89" s="22"/>
      <c r="T89" s="19">
        <v>0.47123099999999996</v>
      </c>
      <c r="U89" s="22"/>
      <c r="V89" s="19">
        <v>0.46890959999999993</v>
      </c>
      <c r="W89" s="18">
        <v>0.55849599999999999</v>
      </c>
      <c r="X89" s="22"/>
      <c r="Y89" s="19">
        <f t="shared" si="112"/>
        <v>0.47123099999999996</v>
      </c>
      <c r="Z89" s="19">
        <v>0.12629182224710456</v>
      </c>
      <c r="AA89" s="16"/>
      <c r="AB89" s="18">
        <v>1.116992</v>
      </c>
      <c r="AC89" s="28">
        <v>0.29935839347461823</v>
      </c>
      <c r="AD89" s="8"/>
      <c r="AE89" s="19">
        <f>(AB89-Y89)/(LN(AB89/Y89))</f>
        <v>0.74823455223385815</v>
      </c>
      <c r="AF89" s="19">
        <f t="shared" si="113"/>
        <v>0.20052989949697769</v>
      </c>
    </row>
    <row r="90" spans="1:32" x14ac:dyDescent="0.25">
      <c r="A90" s="2" t="s">
        <v>20</v>
      </c>
      <c r="B90" s="2" t="s">
        <v>10</v>
      </c>
      <c r="C90" s="2">
        <v>5</v>
      </c>
      <c r="D90" s="10">
        <f t="shared" si="106"/>
        <v>-4.3027150503588178E-2</v>
      </c>
      <c r="E90" s="10">
        <f t="shared" si="107"/>
        <v>-6.6195616159366431</v>
      </c>
      <c r="G90" s="10">
        <f t="shared" si="108"/>
        <v>0.13909520065054451</v>
      </c>
      <c r="H90" s="10">
        <f t="shared" si="109"/>
        <v>21.399261638545308</v>
      </c>
      <c r="K90" s="2">
        <v>250</v>
      </c>
      <c r="L90" s="2">
        <v>24</v>
      </c>
      <c r="M90" s="2">
        <v>10</v>
      </c>
      <c r="N90" s="2">
        <v>6.5000000000000002E-2</v>
      </c>
      <c r="P90" s="2">
        <f>(LN(AB90)-LN(Y90))/L90</f>
        <v>1.5153185071197877E-3</v>
      </c>
      <c r="Q90" s="2">
        <f t="shared" si="110"/>
        <v>-2.0576751302373944E-4</v>
      </c>
      <c r="R90" s="2">
        <f t="shared" si="111"/>
        <v>7.079126533141568E-3</v>
      </c>
      <c r="T90" s="2">
        <v>0.47123099999999996</v>
      </c>
      <c r="V90" s="2">
        <v>0.46890959999999993</v>
      </c>
      <c r="W90" s="17">
        <v>0.55849599999999999</v>
      </c>
      <c r="Y90" s="2">
        <f t="shared" si="112"/>
        <v>0.47123099999999996</v>
      </c>
      <c r="Z90" s="2">
        <v>0.12629182224710456</v>
      </c>
      <c r="AB90" s="17">
        <v>0.48868399999999995</v>
      </c>
      <c r="AC90" s="8">
        <v>0.13096929714514546</v>
      </c>
      <c r="AD90" s="8"/>
      <c r="AE90" s="2">
        <f>(AB90-Y90)/(LN(AB90/Y90))</f>
        <v>0.47990460745811298</v>
      </c>
      <c r="AF90" s="2">
        <f t="shared" si="113"/>
        <v>0.12861638428003774</v>
      </c>
    </row>
    <row r="91" spans="1:32" s="5" customFormat="1" x14ac:dyDescent="0.25">
      <c r="A91" s="5" t="s">
        <v>20</v>
      </c>
      <c r="B91" s="5" t="s">
        <v>10</v>
      </c>
      <c r="C91" s="5" t="s">
        <v>11</v>
      </c>
      <c r="D91" s="11">
        <f>AVERAGE(D86,D87,D88,D90)</f>
        <v>0.24843940571277778</v>
      </c>
      <c r="E91" s="11">
        <f>AVERAGE(E86,E87,E88,E90)</f>
        <v>38.221447032735036</v>
      </c>
      <c r="F91" s="15"/>
      <c r="G91" s="11">
        <f>AVERAGE(G86,G87,G88,G90)</f>
        <v>0.13569441167102086</v>
      </c>
      <c r="H91" s="11">
        <f>AVERAGE(H86,H87,H88,H90)</f>
        <v>20.876063334003213</v>
      </c>
      <c r="I91" s="16"/>
      <c r="J91" s="16"/>
      <c r="O91" s="16"/>
      <c r="S91" s="16"/>
      <c r="U91" s="16"/>
      <c r="X91" s="16"/>
      <c r="AA91" s="16"/>
      <c r="AD91" s="16"/>
    </row>
    <row r="92" spans="1:32" s="5" customFormat="1" x14ac:dyDescent="0.25">
      <c r="A92" s="5" t="s">
        <v>20</v>
      </c>
      <c r="B92" s="5" t="s">
        <v>10</v>
      </c>
      <c r="C92" s="5" t="s">
        <v>12</v>
      </c>
      <c r="D92" s="11">
        <f>STDEV(D86,D87,D88,D90)</f>
        <v>0.33655658938258415</v>
      </c>
      <c r="E92" s="11">
        <f>STDEV(E86,E87,E88,E90)</f>
        <v>51.777936828089864</v>
      </c>
      <c r="F92" s="15"/>
      <c r="G92" s="11">
        <f>STDEV(G86,G87,G88,G90)</f>
        <v>0.53346632152253126</v>
      </c>
      <c r="H92" s="11">
        <f>STDEV(H86,H87,H88,H90)</f>
        <v>82.071741772697138</v>
      </c>
      <c r="I92" s="16"/>
      <c r="J92" s="16"/>
      <c r="O92" s="16"/>
      <c r="S92" s="16"/>
      <c r="U92" s="16"/>
      <c r="X92" s="16"/>
      <c r="AA92" s="16"/>
      <c r="AD92" s="16"/>
    </row>
    <row r="93" spans="1:32" x14ac:dyDescent="0.25">
      <c r="A93" s="2" t="s">
        <v>20</v>
      </c>
      <c r="B93" s="2" t="s">
        <v>13</v>
      </c>
      <c r="C93" s="2">
        <v>1</v>
      </c>
      <c r="D93" s="10">
        <f t="shared" ref="D93:D97" si="114">((Q93-P93)*K93)/M93</f>
        <v>0.89984326988190622</v>
      </c>
      <c r="E93" s="10">
        <f t="shared" ref="E93:E97" si="115">((Q93-P93)*K93)/N93</f>
        <v>112.48040873523827</v>
      </c>
      <c r="G93" s="10">
        <f t="shared" ref="G93:G97" si="116">((R93-P93)*K93)/M93</f>
        <v>0.23649430540154767</v>
      </c>
      <c r="H93" s="10">
        <f t="shared" ref="H93:H97" si="117">((R93-P93)*K93)/N93</f>
        <v>29.561788175193456</v>
      </c>
      <c r="K93" s="2">
        <v>250</v>
      </c>
      <c r="L93" s="2">
        <v>24</v>
      </c>
      <c r="M93" s="2">
        <v>6</v>
      </c>
      <c r="N93" s="2">
        <v>4.8000000000000001E-2</v>
      </c>
      <c r="P93" s="2">
        <f>(LN(AB93)-LN(Y93))/L93</f>
        <v>-2.1802005990189489E-2</v>
      </c>
      <c r="Q93" s="2">
        <f t="shared" ref="Q93:Q97" si="118">(LN(V93)-LN(T93))/L93</f>
        <v>-2.0576751302373944E-4</v>
      </c>
      <c r="R93" s="2">
        <f t="shared" ref="R93:R97" si="119">(LN(W93)-LN(T93))/L93</f>
        <v>-1.6126142660552345E-2</v>
      </c>
      <c r="T93" s="2">
        <v>0.47123099999999996</v>
      </c>
      <c r="V93" s="2">
        <v>0.46890959999999993</v>
      </c>
      <c r="W93" s="17">
        <v>0.32</v>
      </c>
      <c r="Y93" s="2">
        <f t="shared" ref="Y93:Y97" si="120">T93</f>
        <v>0.47123099999999996</v>
      </c>
      <c r="Z93" s="2">
        <v>0.12629182224710456</v>
      </c>
      <c r="AB93" s="17">
        <v>0.279248</v>
      </c>
      <c r="AC93" s="8">
        <v>7.4839598368654559E-2</v>
      </c>
      <c r="AD93" s="8"/>
      <c r="AE93" s="2">
        <f>(AB93-Y93)/(LN(AB93/Y93))</f>
        <v>0.36690622276987733</v>
      </c>
      <c r="AF93" s="2">
        <f t="shared" ref="AF93:AF125" si="121">(AC93-Z93)/(LN(AC93/Z93))</f>
        <v>9.8332358158546226E-2</v>
      </c>
    </row>
    <row r="94" spans="1:32" x14ac:dyDescent="0.25">
      <c r="A94" s="2" t="s">
        <v>20</v>
      </c>
      <c r="B94" s="2" t="s">
        <v>13</v>
      </c>
      <c r="C94" s="2">
        <v>2</v>
      </c>
      <c r="D94" s="10">
        <f t="shared" si="114"/>
        <v>0.89984326988190622</v>
      </c>
      <c r="E94" s="10">
        <f t="shared" si="115"/>
        <v>112.48040873523827</v>
      </c>
      <c r="G94" s="10">
        <f t="shared" si="116"/>
        <v>0</v>
      </c>
      <c r="H94" s="10">
        <f t="shared" si="117"/>
        <v>0</v>
      </c>
      <c r="K94" s="2">
        <v>250</v>
      </c>
      <c r="L94" s="2">
        <v>24</v>
      </c>
      <c r="M94" s="2">
        <v>6</v>
      </c>
      <c r="N94" s="2">
        <v>4.8000000000000001E-2</v>
      </c>
      <c r="P94" s="2">
        <f>(LN(AB94)-LN(Y94))/L94</f>
        <v>-2.1802005990189489E-2</v>
      </c>
      <c r="Q94" s="2">
        <f t="shared" si="118"/>
        <v>-2.0576751302373944E-4</v>
      </c>
      <c r="R94" s="2">
        <f t="shared" si="119"/>
        <v>-2.1802005990189489E-2</v>
      </c>
      <c r="T94" s="2">
        <v>0.47123099999999996</v>
      </c>
      <c r="V94" s="2">
        <v>0.46890959999999993</v>
      </c>
      <c r="W94" s="17">
        <v>0.279248</v>
      </c>
      <c r="Y94" s="2">
        <f t="shared" si="120"/>
        <v>0.47123099999999996</v>
      </c>
      <c r="Z94" s="2">
        <v>0.12629182224710456</v>
      </c>
      <c r="AB94" s="17">
        <v>0.279248</v>
      </c>
      <c r="AC94" s="8">
        <v>7.4839598368654559E-2</v>
      </c>
      <c r="AD94" s="8"/>
      <c r="AE94" s="2">
        <f>(AB94-Y94)/(LN(AB94/Y94))</f>
        <v>0.36690622276987733</v>
      </c>
      <c r="AF94" s="2">
        <f t="shared" si="121"/>
        <v>9.8332358158546226E-2</v>
      </c>
    </row>
    <row r="95" spans="1:32" x14ac:dyDescent="0.25">
      <c r="A95" s="2" t="s">
        <v>20</v>
      </c>
      <c r="B95" s="2" t="s">
        <v>13</v>
      </c>
      <c r="C95" s="2">
        <v>3</v>
      </c>
      <c r="D95" s="10">
        <f t="shared" si="114"/>
        <v>0.19591079052745419</v>
      </c>
      <c r="E95" s="10">
        <f t="shared" si="115"/>
        <v>24.488848815931775</v>
      </c>
      <c r="G95" s="10">
        <f t="shared" si="116"/>
        <v>0.70393247935445213</v>
      </c>
      <c r="H95" s="10">
        <f t="shared" si="117"/>
        <v>87.991559919306511</v>
      </c>
      <c r="K95" s="2">
        <v>250</v>
      </c>
      <c r="L95" s="2">
        <v>24</v>
      </c>
      <c r="M95" s="2">
        <v>6</v>
      </c>
      <c r="N95" s="2">
        <v>4.8000000000000001E-2</v>
      </c>
      <c r="P95" s="2">
        <f>(LN(AB95)-LN(Y95))/L95</f>
        <v>-4.9076264856826408E-3</v>
      </c>
      <c r="Q95" s="2">
        <f t="shared" si="118"/>
        <v>-2.0576751302373944E-4</v>
      </c>
      <c r="R95" s="2">
        <f t="shared" si="119"/>
        <v>1.1986753018824209E-2</v>
      </c>
      <c r="T95" s="2">
        <v>0.47123099999999996</v>
      </c>
      <c r="V95" s="2">
        <v>0.46890959999999993</v>
      </c>
      <c r="W95" s="17">
        <v>0.62830799999999998</v>
      </c>
      <c r="Y95" s="2">
        <f t="shared" si="120"/>
        <v>0.47123099999999996</v>
      </c>
      <c r="Z95" s="2">
        <v>0.12629182224710456</v>
      </c>
      <c r="AB95" s="17">
        <v>0.41887199999999997</v>
      </c>
      <c r="AC95" s="8">
        <v>0.11225939755298184</v>
      </c>
      <c r="AD95" s="8"/>
      <c r="AE95" s="2">
        <f>(AB95-Y95)/(LN(AB95/Y95))</f>
        <v>0.4445377019552334</v>
      </c>
      <c r="AF95" s="2">
        <f t="shared" si="121"/>
        <v>0.11913790993688161</v>
      </c>
    </row>
    <row r="96" spans="1:32" x14ac:dyDescent="0.25">
      <c r="A96" s="2" t="s">
        <v>20</v>
      </c>
      <c r="B96" s="2" t="s">
        <v>13</v>
      </c>
      <c r="C96" s="2">
        <v>4</v>
      </c>
      <c r="D96" s="10">
        <f t="shared" si="114"/>
        <v>0.89984326988190622</v>
      </c>
      <c r="E96" s="10">
        <f t="shared" si="115"/>
        <v>112.48040873523827</v>
      </c>
      <c r="G96" s="10">
        <f t="shared" si="116"/>
        <v>1.2033805218054607</v>
      </c>
      <c r="H96" s="10">
        <f t="shared" si="117"/>
        <v>150.42256522568258</v>
      </c>
      <c r="K96" s="2">
        <v>250</v>
      </c>
      <c r="L96" s="2">
        <v>24</v>
      </c>
      <c r="M96" s="2">
        <v>6</v>
      </c>
      <c r="N96" s="2">
        <v>4.8000000000000001E-2</v>
      </c>
      <c r="P96" s="2">
        <f>(LN(AB96)-LN(Y96))/L96</f>
        <v>-2.1802005990189489E-2</v>
      </c>
      <c r="Q96" s="2">
        <f t="shared" si="118"/>
        <v>-2.0576751302373944E-4</v>
      </c>
      <c r="R96" s="2">
        <f t="shared" si="119"/>
        <v>7.079126533141568E-3</v>
      </c>
      <c r="T96" s="2">
        <v>0.47123099999999996</v>
      </c>
      <c r="V96" s="2">
        <v>0.46890959999999993</v>
      </c>
      <c r="W96" s="17">
        <v>0.55849599999999999</v>
      </c>
      <c r="Y96" s="2">
        <f t="shared" si="120"/>
        <v>0.47123099999999996</v>
      </c>
      <c r="Z96" s="2">
        <v>0.12629182224710456</v>
      </c>
      <c r="AB96" s="17">
        <v>0.279248</v>
      </c>
      <c r="AC96" s="8">
        <v>7.4839598368654559E-2</v>
      </c>
      <c r="AD96" s="8"/>
      <c r="AE96" s="2">
        <f>(AB96-Y96)/(LN(AB96/Y96))</f>
        <v>0.36690622276987733</v>
      </c>
      <c r="AF96" s="2">
        <f t="shared" si="121"/>
        <v>9.8332358158546226E-2</v>
      </c>
    </row>
    <row r="97" spans="1:32" s="19" customFormat="1" x14ac:dyDescent="0.25">
      <c r="A97" s="19" t="s">
        <v>20</v>
      </c>
      <c r="B97" s="19" t="s">
        <v>13</v>
      </c>
      <c r="C97" s="19">
        <v>5</v>
      </c>
      <c r="D97" s="20">
        <f t="shared" si="114"/>
        <v>-1.1700758172024781</v>
      </c>
      <c r="E97" s="20">
        <f t="shared" si="115"/>
        <v>-146.25947715030975</v>
      </c>
      <c r="F97" s="21"/>
      <c r="G97" s="20">
        <f t="shared" si="116"/>
        <v>-0.86653856527892348</v>
      </c>
      <c r="H97" s="20">
        <f t="shared" si="117"/>
        <v>-108.31732065986543</v>
      </c>
      <c r="I97" s="22"/>
      <c r="J97" s="22"/>
      <c r="K97" s="19">
        <v>250</v>
      </c>
      <c r="L97" s="19">
        <v>24</v>
      </c>
      <c r="M97" s="19">
        <v>6</v>
      </c>
      <c r="N97" s="19">
        <v>4.8000000000000001E-2</v>
      </c>
      <c r="O97" s="22"/>
      <c r="P97" s="19">
        <f>(LN(AB97)-LN(Y97))/L97</f>
        <v>2.7876052099835732E-2</v>
      </c>
      <c r="Q97" s="19">
        <f t="shared" si="118"/>
        <v>-2.0576751302373944E-4</v>
      </c>
      <c r="R97" s="19">
        <f t="shared" si="119"/>
        <v>7.079126533141568E-3</v>
      </c>
      <c r="S97" s="22"/>
      <c r="T97" s="19">
        <v>0.47123099999999996</v>
      </c>
      <c r="U97" s="22"/>
      <c r="V97" s="19">
        <v>0.46890959999999993</v>
      </c>
      <c r="W97" s="18">
        <v>0.55849599999999999</v>
      </c>
      <c r="X97" s="22"/>
      <c r="Y97" s="19">
        <f t="shared" si="120"/>
        <v>0.47123099999999996</v>
      </c>
      <c r="Z97" s="19">
        <v>0.12629182224710456</v>
      </c>
      <c r="AA97" s="16"/>
      <c r="AB97" s="18">
        <v>0.92</v>
      </c>
      <c r="AC97" s="28">
        <v>0.24656373724847522</v>
      </c>
      <c r="AD97" s="8"/>
      <c r="AE97" s="19">
        <f>(AB97-Y97)/(LN(AB97/Y97))</f>
        <v>0.67078036252642559</v>
      </c>
      <c r="AF97" s="19">
        <f t="shared" si="121"/>
        <v>0.17977186201891582</v>
      </c>
    </row>
    <row r="98" spans="1:32" s="7" customFormat="1" x14ac:dyDescent="0.25">
      <c r="A98" s="7" t="s">
        <v>20</v>
      </c>
      <c r="B98" s="7" t="s">
        <v>13</v>
      </c>
      <c r="C98" s="7" t="s">
        <v>11</v>
      </c>
      <c r="D98" s="12">
        <f>AVERAGE(D93:D96)</f>
        <v>0.72386015004329318</v>
      </c>
      <c r="E98" s="12">
        <f>AVERAGE(E93:E96)</f>
        <v>90.482518755411647</v>
      </c>
      <c r="F98" s="15"/>
      <c r="G98" s="12">
        <f>AVERAGE(G93:G96)</f>
        <v>0.53595182664036511</v>
      </c>
      <c r="H98" s="12">
        <f>AVERAGE(H93:H96)</f>
        <v>66.993978330045636</v>
      </c>
      <c r="I98" s="16"/>
      <c r="J98" s="16"/>
      <c r="O98" s="16"/>
      <c r="S98" s="16"/>
      <c r="U98" s="16"/>
      <c r="X98" s="16"/>
      <c r="AA98" s="16"/>
      <c r="AD98" s="16"/>
    </row>
    <row r="99" spans="1:32" s="7" customFormat="1" x14ac:dyDescent="0.25">
      <c r="A99" s="7" t="s">
        <v>20</v>
      </c>
      <c r="B99" s="7" t="s">
        <v>13</v>
      </c>
      <c r="C99" s="7" t="s">
        <v>12</v>
      </c>
      <c r="D99" s="12">
        <f>STDEV(D93:D96)</f>
        <v>0.3519662396772259</v>
      </c>
      <c r="E99" s="12">
        <f>STDEV(E93:E96)</f>
        <v>43.995779959653262</v>
      </c>
      <c r="F99" s="15"/>
      <c r="G99" s="12">
        <f>STDEV(G93:G96)</f>
        <v>0.53247777115471329</v>
      </c>
      <c r="H99" s="12">
        <f>STDEV(H93:H96)</f>
        <v>66.559721394339149</v>
      </c>
      <c r="I99" s="16"/>
      <c r="J99" s="16"/>
      <c r="O99" s="16"/>
      <c r="S99" s="16"/>
      <c r="U99" s="16"/>
      <c r="X99" s="16"/>
      <c r="AA99" s="16"/>
      <c r="AD99" s="16"/>
    </row>
    <row r="100" spans="1:32" x14ac:dyDescent="0.25">
      <c r="A100" s="2" t="s">
        <v>21</v>
      </c>
      <c r="B100" s="2" t="s">
        <v>10</v>
      </c>
      <c r="C100" s="2">
        <v>1</v>
      </c>
      <c r="D100" s="10">
        <f t="shared" ref="D100:D104" si="122">((Q100-P100)*K100)/M100</f>
        <v>0.32029656223745923</v>
      </c>
      <c r="E100" s="10">
        <f t="shared" ref="E100:E104" si="123">((Q100-P100)*K100)/N100</f>
        <v>49.27639419037834</v>
      </c>
      <c r="G100" s="10">
        <f t="shared" ref="G100:G104" si="124">((R100-P100)*K100)/M100</f>
        <v>0.4895871137976413</v>
      </c>
      <c r="H100" s="10">
        <f t="shared" ref="H100:H104" si="125">((R100-P100)*K100)/N100</f>
        <v>75.321094430406347</v>
      </c>
      <c r="K100" s="2">
        <v>250</v>
      </c>
      <c r="L100" s="2">
        <v>24</v>
      </c>
      <c r="M100" s="2">
        <v>10</v>
      </c>
      <c r="N100" s="2">
        <v>6.5000000000000002E-2</v>
      </c>
      <c r="P100" s="2">
        <f>(LN(AB100)-LN(Y100))/L100</f>
        <v>5.5638080260217784E-3</v>
      </c>
      <c r="Q100" s="2">
        <f t="shared" ref="Q100:Q104" si="126">(LN(V100)-LN(T100))/L100</f>
        <v>1.8375670515520148E-2</v>
      </c>
      <c r="R100" s="2">
        <f t="shared" ref="R100:R104" si="127">(LN(W100)-LN(T100))/L100</f>
        <v>2.514729257792743E-2</v>
      </c>
      <c r="T100" s="2">
        <v>0.61085499999999993</v>
      </c>
      <c r="V100" s="2">
        <v>0.94944320000000015</v>
      </c>
      <c r="W100" s="17">
        <v>1.116992</v>
      </c>
      <c r="Y100" s="2">
        <f t="shared" ref="Y100" si="128">T100</f>
        <v>0.61085499999999993</v>
      </c>
      <c r="Z100" s="2">
        <v>0.10720111454738009</v>
      </c>
      <c r="AB100" s="17">
        <v>0.69811999999999996</v>
      </c>
      <c r="AC100" s="8">
        <v>0.12251555948272011</v>
      </c>
      <c r="AD100" s="8"/>
      <c r="AE100" s="2">
        <f>(AB100-Y100)/(LN(AB100/Y100))</f>
        <v>0.65351673703711521</v>
      </c>
      <c r="AF100" s="2">
        <f t="shared" ref="AF100" si="129">(AC100-Z100)/(LN(AC100/Z100))</f>
        <v>0.11468797437320787</v>
      </c>
    </row>
    <row r="101" spans="1:32" x14ac:dyDescent="0.25">
      <c r="A101" s="2" t="s">
        <v>21</v>
      </c>
      <c r="B101" s="2" t="s">
        <v>10</v>
      </c>
      <c r="C101" s="2">
        <v>2</v>
      </c>
      <c r="D101" s="10">
        <f t="shared" si="122"/>
        <v>0.43004709938102825</v>
      </c>
      <c r="E101" s="10">
        <f t="shared" si="123"/>
        <v>66.161092212465888</v>
      </c>
      <c r="G101" s="10">
        <f t="shared" si="124"/>
        <v>0.59933765094121028</v>
      </c>
      <c r="H101" s="10">
        <f t="shared" si="125"/>
        <v>92.205792452493895</v>
      </c>
      <c r="K101" s="2">
        <v>250</v>
      </c>
      <c r="L101" s="2">
        <v>24</v>
      </c>
      <c r="M101" s="2">
        <v>10</v>
      </c>
      <c r="N101" s="2">
        <v>6.5000000000000002E-2</v>
      </c>
      <c r="P101" s="2">
        <f>(LN(AB101)-LN(Y101))/L101</f>
        <v>1.1737865402790166E-3</v>
      </c>
      <c r="Q101" s="2">
        <f t="shared" si="126"/>
        <v>1.8375670515520148E-2</v>
      </c>
      <c r="R101" s="2">
        <f t="shared" si="127"/>
        <v>2.514729257792743E-2</v>
      </c>
      <c r="T101" s="2">
        <v>0.61085499999999993</v>
      </c>
      <c r="V101" s="2">
        <v>0.94944320000000015</v>
      </c>
      <c r="W101" s="17">
        <v>1.116992</v>
      </c>
      <c r="Y101" s="2">
        <f t="shared" si="112"/>
        <v>0.61085499999999993</v>
      </c>
      <c r="Z101" s="2">
        <v>0.10720111454738009</v>
      </c>
      <c r="AB101" s="17">
        <v>0.62830799999999998</v>
      </c>
      <c r="AC101" s="8">
        <v>0.11026400353444811</v>
      </c>
      <c r="AD101" s="8"/>
      <c r="AE101" s="2">
        <f>(AB101-Y101)/(LN(AB101/Y101))</f>
        <v>0.61954052834893847</v>
      </c>
      <c r="AF101" s="2">
        <f t="shared" si="113"/>
        <v>0.10872536878028206</v>
      </c>
    </row>
    <row r="102" spans="1:32" x14ac:dyDescent="0.25">
      <c r="A102" s="2" t="s">
        <v>21</v>
      </c>
      <c r="B102" s="2" t="s">
        <v>10</v>
      </c>
      <c r="C102" s="2">
        <v>3</v>
      </c>
      <c r="D102" s="10">
        <f t="shared" si="122"/>
        <v>0.69183296217363877</v>
      </c>
      <c r="E102" s="10">
        <f t="shared" si="123"/>
        <v>106.43584033440597</v>
      </c>
      <c r="G102" s="10">
        <f t="shared" si="124"/>
        <v>0</v>
      </c>
      <c r="H102" s="10">
        <f t="shared" si="125"/>
        <v>0</v>
      </c>
      <c r="K102" s="2">
        <v>250</v>
      </c>
      <c r="L102" s="2">
        <v>24</v>
      </c>
      <c r="M102" s="2">
        <v>10</v>
      </c>
      <c r="N102" s="2">
        <v>6.5000000000000002E-2</v>
      </c>
      <c r="P102" s="2">
        <f>(LN(AB102)-LN(Y102))/L102</f>
        <v>-9.2976479714254046E-3</v>
      </c>
      <c r="Q102" s="2">
        <f t="shared" si="126"/>
        <v>1.8375670515520148E-2</v>
      </c>
      <c r="R102" s="2">
        <f t="shared" si="127"/>
        <v>-9.2976479714254046E-3</v>
      </c>
      <c r="T102" s="2">
        <v>0.61085499999999993</v>
      </c>
      <c r="V102" s="2">
        <v>0.94944320000000015</v>
      </c>
      <c r="W102" s="17">
        <v>0.48868399999999995</v>
      </c>
      <c r="Y102" s="2">
        <f t="shared" si="112"/>
        <v>0.61085499999999993</v>
      </c>
      <c r="Z102" s="2">
        <v>0.10720111454738009</v>
      </c>
      <c r="AB102" s="17">
        <v>0.48868399999999995</v>
      </c>
      <c r="AC102" s="8">
        <v>8.5760891637904069E-2</v>
      </c>
      <c r="AD102" s="8"/>
      <c r="AE102" s="2">
        <f>(AB102-Y102)/(LN(AB102/Y102))</f>
        <v>0.54749957720252596</v>
      </c>
      <c r="AF102" s="2">
        <f t="shared" si="113"/>
        <v>9.6082646275024622E-2</v>
      </c>
    </row>
    <row r="103" spans="1:32" x14ac:dyDescent="0.25">
      <c r="A103" s="2" t="s">
        <v>21</v>
      </c>
      <c r="B103" s="2" t="s">
        <v>10</v>
      </c>
      <c r="C103" s="2">
        <v>4</v>
      </c>
      <c r="D103" s="10">
        <f t="shared" si="122"/>
        <v>0.55273776152309417</v>
      </c>
      <c r="E103" s="10">
        <f t="shared" si="123"/>
        <v>85.036578695860641</v>
      </c>
      <c r="G103" s="10">
        <f t="shared" si="124"/>
        <v>0.90103899738187965</v>
      </c>
      <c r="H103" s="10">
        <f t="shared" si="125"/>
        <v>138.62138421259687</v>
      </c>
      <c r="K103" s="2">
        <v>250</v>
      </c>
      <c r="L103" s="2">
        <v>24</v>
      </c>
      <c r="M103" s="2">
        <v>10</v>
      </c>
      <c r="N103" s="2">
        <v>6.5000000000000002E-2</v>
      </c>
      <c r="P103" s="2">
        <f>(LN(AB103)-LN(Y103))/L103</f>
        <v>-3.733839945403624E-3</v>
      </c>
      <c r="Q103" s="2">
        <f t="shared" si="126"/>
        <v>1.8375670515520148E-2</v>
      </c>
      <c r="R103" s="2">
        <f t="shared" si="127"/>
        <v>3.2307719949871562E-2</v>
      </c>
      <c r="T103" s="2">
        <v>0.61085499999999993</v>
      </c>
      <c r="V103" s="2">
        <v>0.94944320000000015</v>
      </c>
      <c r="W103" s="17">
        <v>1.3264279999999999</v>
      </c>
      <c r="Y103" s="2">
        <f t="shared" si="112"/>
        <v>0.61085499999999993</v>
      </c>
      <c r="Z103" s="2">
        <v>0.10720111454738009</v>
      </c>
      <c r="AB103" s="17">
        <v>0.55849599999999999</v>
      </c>
      <c r="AC103" s="8">
        <v>9.8012447586176096E-2</v>
      </c>
      <c r="AD103" s="8"/>
      <c r="AE103" s="2">
        <f>(AB103-Y103)/(LN(AB103/Y103))</f>
        <v>0.58428455206966945</v>
      </c>
      <c r="AF103" s="2">
        <f t="shared" si="113"/>
        <v>0.10253817222529954</v>
      </c>
    </row>
    <row r="104" spans="1:32" x14ac:dyDescent="0.25">
      <c r="A104" s="2" t="s">
        <v>21</v>
      </c>
      <c r="B104" s="2" t="s">
        <v>10</v>
      </c>
      <c r="C104" s="2">
        <v>5</v>
      </c>
      <c r="D104" s="10">
        <f t="shared" si="122"/>
        <v>0.69183296217363877</v>
      </c>
      <c r="E104" s="10">
        <f t="shared" si="123"/>
        <v>106.43584033440597</v>
      </c>
      <c r="G104" s="10">
        <f t="shared" si="124"/>
        <v>0.3715363999361796</v>
      </c>
      <c r="H104" s="10">
        <f t="shared" si="125"/>
        <v>57.159446144027626</v>
      </c>
      <c r="K104" s="2">
        <v>250</v>
      </c>
      <c r="L104" s="2">
        <v>24</v>
      </c>
      <c r="M104" s="2">
        <v>10</v>
      </c>
      <c r="N104" s="2">
        <v>6.5000000000000002E-2</v>
      </c>
      <c r="P104" s="2">
        <f>(LN(AB104)-LN(Y104))/L104</f>
        <v>-9.2976479714254046E-3</v>
      </c>
      <c r="Q104" s="2">
        <f t="shared" si="126"/>
        <v>1.8375670515520148E-2</v>
      </c>
      <c r="R104" s="2">
        <f t="shared" si="127"/>
        <v>5.5638080260217784E-3</v>
      </c>
      <c r="T104" s="2">
        <v>0.61085499999999993</v>
      </c>
      <c r="V104" s="2">
        <v>0.94944320000000015</v>
      </c>
      <c r="W104" s="17">
        <v>0.69811999999999996</v>
      </c>
      <c r="Y104" s="2">
        <f t="shared" si="112"/>
        <v>0.61085499999999993</v>
      </c>
      <c r="Z104" s="2">
        <v>0.10720111454738009</v>
      </c>
      <c r="AB104" s="17">
        <v>0.48868399999999995</v>
      </c>
      <c r="AC104" s="8">
        <v>8.5760891637904069E-2</v>
      </c>
      <c r="AD104" s="8"/>
      <c r="AE104" s="2">
        <f>(AB104-Y104)/(LN(AB104/Y104))</f>
        <v>0.54749957720252596</v>
      </c>
      <c r="AF104" s="2">
        <f t="shared" si="113"/>
        <v>9.6082646275024622E-2</v>
      </c>
    </row>
    <row r="105" spans="1:32" s="5" customFormat="1" x14ac:dyDescent="0.25">
      <c r="A105" s="5" t="s">
        <v>21</v>
      </c>
      <c r="B105" s="5" t="s">
        <v>10</v>
      </c>
      <c r="C105" s="5" t="s">
        <v>11</v>
      </c>
      <c r="D105" s="11">
        <f t="shared" ref="D105:E105" si="130">AVERAGE(D100:D104)</f>
        <v>0.53734946949777185</v>
      </c>
      <c r="E105" s="11">
        <f t="shared" si="130"/>
        <v>82.669149153503355</v>
      </c>
      <c r="F105" s="15"/>
      <c r="G105" s="11">
        <f t="shared" ref="G105:H105" si="131">AVERAGE(G100:G104)</f>
        <v>0.47230003241138219</v>
      </c>
      <c r="H105" s="11">
        <f t="shared" si="131"/>
        <v>72.661543447904947</v>
      </c>
      <c r="I105" s="16"/>
      <c r="J105" s="16"/>
      <c r="O105" s="16"/>
      <c r="S105" s="16"/>
      <c r="U105" s="16"/>
      <c r="X105" s="16"/>
      <c r="AA105" s="16"/>
      <c r="AD105" s="16"/>
    </row>
    <row r="106" spans="1:32" s="5" customFormat="1" x14ac:dyDescent="0.25">
      <c r="A106" s="5" t="s">
        <v>21</v>
      </c>
      <c r="B106" s="5" t="s">
        <v>10</v>
      </c>
      <c r="C106" s="5" t="s">
        <v>12</v>
      </c>
      <c r="D106" s="11">
        <f t="shared" ref="D106:E106" si="132">STDEV(D100:D104)</f>
        <v>0.16324281127583376</v>
      </c>
      <c r="E106" s="11">
        <f t="shared" si="132"/>
        <v>25.11427865782067</v>
      </c>
      <c r="F106" s="15"/>
      <c r="G106" s="11">
        <f t="shared" ref="G106:H106" si="133">STDEV(G100:G104)</f>
        <v>0.32919414106038891</v>
      </c>
      <c r="H106" s="11">
        <f t="shared" si="133"/>
        <v>50.645252470829057</v>
      </c>
      <c r="I106" s="16"/>
      <c r="J106" s="16"/>
      <c r="O106" s="16"/>
      <c r="S106" s="16"/>
      <c r="U106" s="16"/>
      <c r="X106" s="16"/>
      <c r="AA106" s="16"/>
      <c r="AD106" s="16"/>
    </row>
    <row r="107" spans="1:32" s="19" customFormat="1" x14ac:dyDescent="0.25">
      <c r="A107" s="19" t="s">
        <v>21</v>
      </c>
      <c r="B107" s="19" t="s">
        <v>13</v>
      </c>
      <c r="C107" s="19">
        <v>1</v>
      </c>
      <c r="D107" s="20">
        <f t="shared" ref="D107:D111" si="134">((Q107-P107)*K107)/M107</f>
        <v>-5.0325584849395845E-2</v>
      </c>
      <c r="E107" s="20">
        <f t="shared" ref="E107:E111" si="135">((Q107-P107)*K107)/N107</f>
        <v>-6.2906981061744807</v>
      </c>
      <c r="F107" s="21"/>
      <c r="G107" s="20">
        <f t="shared" ref="G107:G111" si="136">((R107-P107)*K107)/M107</f>
        <v>0.23182533441757425</v>
      </c>
      <c r="H107" s="20">
        <f t="shared" ref="H107:H111" si="137">((R107-P107)*K107)/N107</f>
        <v>28.978166802196782</v>
      </c>
      <c r="I107" s="22"/>
      <c r="J107" s="22"/>
      <c r="K107" s="19">
        <v>250</v>
      </c>
      <c r="L107" s="19">
        <v>24</v>
      </c>
      <c r="M107" s="19">
        <v>6</v>
      </c>
      <c r="N107" s="19">
        <v>4.8000000000000001E-2</v>
      </c>
      <c r="O107" s="22"/>
      <c r="P107" s="19">
        <f>(LN(AB107)-LN(Y107))/L107</f>
        <v>1.9583484551905648E-2</v>
      </c>
      <c r="Q107" s="19">
        <f t="shared" ref="Q107:Q111" si="138">(LN(V107)-LN(T107))/L107</f>
        <v>1.8375670515520148E-2</v>
      </c>
      <c r="R107" s="19">
        <f t="shared" ref="R107:R111" si="139">(LN(W107)-LN(T107))/L107</f>
        <v>2.514729257792743E-2</v>
      </c>
      <c r="S107" s="22"/>
      <c r="T107" s="19">
        <v>0.61085499999999993</v>
      </c>
      <c r="U107" s="22"/>
      <c r="V107" s="19">
        <v>0.94944320000000015</v>
      </c>
      <c r="W107" s="18">
        <v>1.116992</v>
      </c>
      <c r="X107" s="22"/>
      <c r="Y107" s="19">
        <f t="shared" ref="Y107:Y111" si="140">T107</f>
        <v>0.61085499999999993</v>
      </c>
      <c r="Z107" s="19">
        <v>0.10720111454738009</v>
      </c>
      <c r="AA107" s="16"/>
      <c r="AB107" s="18">
        <v>0.9773679999999999</v>
      </c>
      <c r="AC107" s="28">
        <v>0.17152178327580814</v>
      </c>
      <c r="AD107" s="8"/>
      <c r="AE107" s="19">
        <f>(AB107-Y107)/(LN(AB107/Y107))</f>
        <v>0.77980887208931138</v>
      </c>
      <c r="AF107" s="19">
        <f t="shared" ref="AF107" si="141">(AC107-Z107)/(LN(AC107/Z107))</f>
        <v>0.13685142991693533</v>
      </c>
    </row>
    <row r="108" spans="1:32" x14ac:dyDescent="0.25">
      <c r="A108" s="2" t="s">
        <v>21</v>
      </c>
      <c r="B108" s="2" t="s">
        <v>13</v>
      </c>
      <c r="C108" s="2">
        <v>2</v>
      </c>
      <c r="D108" s="10">
        <f t="shared" si="134"/>
        <v>0.53382760372909865</v>
      </c>
      <c r="E108" s="10">
        <f t="shared" si="135"/>
        <v>66.728450466137332</v>
      </c>
      <c r="G108" s="10">
        <f t="shared" si="136"/>
        <v>0.81597852299606888</v>
      </c>
      <c r="H108" s="10">
        <f t="shared" si="137"/>
        <v>101.9973153745086</v>
      </c>
      <c r="K108" s="2">
        <v>250</v>
      </c>
      <c r="L108" s="2">
        <v>24</v>
      </c>
      <c r="M108" s="2">
        <v>6</v>
      </c>
      <c r="N108" s="2">
        <v>4.8000000000000001E-2</v>
      </c>
      <c r="P108" s="2">
        <f>(LN(AB108)-LN(Y108))/L108</f>
        <v>5.5638080260217784E-3</v>
      </c>
      <c r="Q108" s="2">
        <f t="shared" si="138"/>
        <v>1.8375670515520148E-2</v>
      </c>
      <c r="R108" s="2">
        <f t="shared" si="139"/>
        <v>2.514729257792743E-2</v>
      </c>
      <c r="T108" s="2">
        <v>0.61085499999999993</v>
      </c>
      <c r="V108" s="2">
        <v>0.94944320000000015</v>
      </c>
      <c r="W108" s="17">
        <v>1.116992</v>
      </c>
      <c r="Y108" s="2">
        <f t="shared" si="140"/>
        <v>0.61085499999999993</v>
      </c>
      <c r="Z108" s="2">
        <v>0.10720111454738009</v>
      </c>
      <c r="AB108" s="17">
        <v>0.69811999999999996</v>
      </c>
      <c r="AC108" s="8">
        <v>0.12251555948272011</v>
      </c>
      <c r="AD108" s="8"/>
      <c r="AE108" s="2">
        <f>(AB108-Y108)/(LN(AB108/Y108))</f>
        <v>0.65351673703711521</v>
      </c>
      <c r="AF108" s="2">
        <f t="shared" si="121"/>
        <v>0.11468797437320787</v>
      </c>
    </row>
    <row r="109" spans="1:32" s="19" customFormat="1" x14ac:dyDescent="0.25">
      <c r="A109" s="19" t="s">
        <v>21</v>
      </c>
      <c r="B109" s="19" t="s">
        <v>13</v>
      </c>
      <c r="C109" s="19">
        <v>3</v>
      </c>
      <c r="D109" s="20">
        <f t="shared" si="134"/>
        <v>-0.48663535617041348</v>
      </c>
      <c r="E109" s="20">
        <f t="shared" si="135"/>
        <v>-60.829419521301681</v>
      </c>
      <c r="F109" s="21"/>
      <c r="G109" s="20">
        <f t="shared" si="136"/>
        <v>-1.6396902931264783</v>
      </c>
      <c r="H109" s="20">
        <f t="shared" si="137"/>
        <v>-204.96128664080976</v>
      </c>
      <c r="I109" s="22"/>
      <c r="J109" s="22"/>
      <c r="K109" s="19">
        <v>250</v>
      </c>
      <c r="L109" s="19">
        <v>24</v>
      </c>
      <c r="M109" s="19">
        <v>6</v>
      </c>
      <c r="N109" s="19">
        <v>4.8000000000000001E-2</v>
      </c>
      <c r="O109" s="22"/>
      <c r="P109" s="19">
        <f>(LN(AB109)-LN(Y109))/L109</f>
        <v>3.0054919063610071E-2</v>
      </c>
      <c r="Q109" s="19">
        <f t="shared" si="138"/>
        <v>1.8375670515520148E-2</v>
      </c>
      <c r="R109" s="19">
        <f t="shared" si="139"/>
        <v>-9.2976479714254046E-3</v>
      </c>
      <c r="S109" s="22"/>
      <c r="T109" s="19">
        <v>0.61085499999999993</v>
      </c>
      <c r="U109" s="22"/>
      <c r="V109" s="19">
        <v>0.94944320000000015</v>
      </c>
      <c r="W109" s="18">
        <v>0.48868399999999995</v>
      </c>
      <c r="X109" s="22"/>
      <c r="Y109" s="19">
        <f t="shared" si="140"/>
        <v>0.61085499999999993</v>
      </c>
      <c r="Z109" s="19">
        <v>0.10720111454738009</v>
      </c>
      <c r="AA109" s="16"/>
      <c r="AB109" s="18">
        <v>1.256616</v>
      </c>
      <c r="AC109" s="28">
        <v>0.22052800706889622</v>
      </c>
      <c r="AD109" s="8"/>
      <c r="AE109" s="19">
        <f>(AB109-Y109)/(LN(AB109/Y109))</f>
        <v>0.895251398827138</v>
      </c>
      <c r="AF109" s="19">
        <f t="shared" si="121"/>
        <v>0.15711084914483847</v>
      </c>
    </row>
    <row r="110" spans="1:32" x14ac:dyDescent="0.25">
      <c r="A110" s="2" t="s">
        <v>21</v>
      </c>
      <c r="B110" s="2" t="s">
        <v>13</v>
      </c>
      <c r="C110" s="2">
        <v>4</v>
      </c>
      <c r="D110" s="10">
        <f t="shared" si="134"/>
        <v>0.53382760372909865</v>
      </c>
      <c r="E110" s="10">
        <f t="shared" si="135"/>
        <v>66.728450466137332</v>
      </c>
      <c r="G110" s="10">
        <f t="shared" si="136"/>
        <v>1.114329663493741</v>
      </c>
      <c r="H110" s="10">
        <f t="shared" si="137"/>
        <v>139.29120793671763</v>
      </c>
      <c r="K110" s="2">
        <v>250</v>
      </c>
      <c r="L110" s="2">
        <v>24</v>
      </c>
      <c r="M110" s="2">
        <v>6</v>
      </c>
      <c r="N110" s="2">
        <v>4.8000000000000001E-2</v>
      </c>
      <c r="P110" s="2">
        <f>(LN(AB110)-LN(Y110))/L110</f>
        <v>5.5638080260217784E-3</v>
      </c>
      <c r="Q110" s="2">
        <f t="shared" si="138"/>
        <v>1.8375670515520148E-2</v>
      </c>
      <c r="R110" s="2">
        <f t="shared" si="139"/>
        <v>3.2307719949871562E-2</v>
      </c>
      <c r="T110" s="2">
        <v>0.61085499999999993</v>
      </c>
      <c r="V110" s="2">
        <v>0.94944320000000015</v>
      </c>
      <c r="W110" s="17">
        <v>1.3264279999999999</v>
      </c>
      <c r="Y110" s="2">
        <f t="shared" si="140"/>
        <v>0.61085499999999993</v>
      </c>
      <c r="Z110" s="2">
        <v>0.10720111454738009</v>
      </c>
      <c r="AB110" s="17">
        <v>0.69811999999999996</v>
      </c>
      <c r="AC110" s="8">
        <v>0.12251555948272011</v>
      </c>
      <c r="AD110" s="8"/>
      <c r="AE110" s="2">
        <f>(AB110-Y110)/(LN(AB110/Y110))</f>
        <v>0.65351673703711521</v>
      </c>
      <c r="AF110" s="2">
        <f t="shared" si="121"/>
        <v>0.11468797437320787</v>
      </c>
    </row>
    <row r="111" spans="1:32" x14ac:dyDescent="0.25">
      <c r="A111" s="2" t="s">
        <v>21</v>
      </c>
      <c r="B111" s="2" t="s">
        <v>13</v>
      </c>
      <c r="C111" s="2">
        <v>5</v>
      </c>
      <c r="D111" s="10">
        <f t="shared" si="134"/>
        <v>0.53382760372909865</v>
      </c>
      <c r="E111" s="10">
        <f t="shared" si="135"/>
        <v>66.728450466137332</v>
      </c>
      <c r="G111" s="10">
        <f t="shared" si="136"/>
        <v>0</v>
      </c>
      <c r="H111" s="10">
        <f t="shared" si="137"/>
        <v>0</v>
      </c>
      <c r="K111" s="2">
        <v>250</v>
      </c>
      <c r="L111" s="2">
        <v>24</v>
      </c>
      <c r="M111" s="2">
        <v>6</v>
      </c>
      <c r="N111" s="2">
        <v>4.8000000000000001E-2</v>
      </c>
      <c r="P111" s="2">
        <f>(LN(AB111)-LN(Y111))/L111</f>
        <v>5.5638080260217784E-3</v>
      </c>
      <c r="Q111" s="2">
        <f t="shared" si="138"/>
        <v>1.8375670515520148E-2</v>
      </c>
      <c r="R111" s="2">
        <f t="shared" si="139"/>
        <v>5.5638080260217784E-3</v>
      </c>
      <c r="T111" s="2">
        <v>0.61085499999999993</v>
      </c>
      <c r="V111" s="2">
        <v>0.94944320000000015</v>
      </c>
      <c r="W111" s="17">
        <v>0.69811999999999996</v>
      </c>
      <c r="Y111" s="2">
        <f t="shared" si="140"/>
        <v>0.61085499999999993</v>
      </c>
      <c r="Z111" s="2">
        <v>0.10720111454738009</v>
      </c>
      <c r="AB111" s="17">
        <v>0.69811999999999996</v>
      </c>
      <c r="AC111" s="8">
        <v>0.12251555948272011</v>
      </c>
      <c r="AD111" s="8"/>
      <c r="AE111" s="2">
        <f>(AB111-Y111)/(LN(AB111/Y111))</f>
        <v>0.65351673703711521</v>
      </c>
      <c r="AF111" s="2">
        <f t="shared" si="121"/>
        <v>0.11468797437320787</v>
      </c>
    </row>
    <row r="112" spans="1:32" s="7" customFormat="1" x14ac:dyDescent="0.25">
      <c r="A112" s="7" t="s">
        <v>21</v>
      </c>
      <c r="B112" s="7" t="s">
        <v>13</v>
      </c>
      <c r="C112" s="7" t="s">
        <v>11</v>
      </c>
      <c r="D112" s="12">
        <f>AVERAGE(D108,D110,D111)</f>
        <v>0.53382760372909865</v>
      </c>
      <c r="E112" s="12">
        <f>AVERAGE(E108,E110,E111)</f>
        <v>66.728450466137332</v>
      </c>
      <c r="F112" s="15"/>
      <c r="G112" s="12">
        <f>AVERAGE(G108,G110,G111)</f>
        <v>0.64343606216326998</v>
      </c>
      <c r="H112" s="12">
        <f>AVERAGE(H108,H110,H111)</f>
        <v>80.429507770408748</v>
      </c>
      <c r="I112" s="16"/>
      <c r="J112" s="16"/>
      <c r="O112" s="16"/>
      <c r="S112" s="16"/>
      <c r="U112" s="16"/>
      <c r="X112" s="16"/>
      <c r="AA112" s="16"/>
      <c r="AD112" s="16"/>
    </row>
    <row r="113" spans="1:32" s="7" customFormat="1" x14ac:dyDescent="0.25">
      <c r="A113" s="7" t="s">
        <v>21</v>
      </c>
      <c r="B113" s="7" t="s">
        <v>13</v>
      </c>
      <c r="C113" s="7" t="s">
        <v>12</v>
      </c>
      <c r="D113" s="12">
        <f>STDEV(D108,D110,D111)</f>
        <v>0</v>
      </c>
      <c r="E113" s="12">
        <f>STDEV(E108,E110,E111)</f>
        <v>0</v>
      </c>
      <c r="F113" s="15"/>
      <c r="G113" s="12">
        <f>STDEV(G108,G110,G111)</f>
        <v>0.57685424964040688</v>
      </c>
      <c r="H113" s="12">
        <f>STDEV(H108,H110,H111)</f>
        <v>72.106781205050865</v>
      </c>
      <c r="I113" s="16"/>
      <c r="J113" s="16"/>
      <c r="O113" s="16"/>
      <c r="S113" s="16"/>
      <c r="U113" s="16"/>
      <c r="X113" s="16"/>
      <c r="AA113" s="16"/>
      <c r="AD113" s="16"/>
    </row>
    <row r="114" spans="1:32" s="19" customFormat="1" x14ac:dyDescent="0.25">
      <c r="A114" s="19" t="s">
        <v>22</v>
      </c>
      <c r="B114" s="19" t="s">
        <v>10</v>
      </c>
      <c r="C114" s="19">
        <v>1</v>
      </c>
      <c r="D114" s="20" t="e">
        <f t="shared" ref="D114:D118" si="142">((Q114-P114)*K114)/M114</f>
        <v>#NUM!</v>
      </c>
      <c r="E114" s="20" t="e">
        <f t="shared" ref="E114:E118" si="143">((Q114-P114)*K114)/N114</f>
        <v>#NUM!</v>
      </c>
      <c r="F114" s="21"/>
      <c r="G114" s="20" t="e">
        <f t="shared" ref="G114:G118" si="144">((R114-P114)*K114)/M114</f>
        <v>#NUM!</v>
      </c>
      <c r="H114" s="20" t="e">
        <f t="shared" ref="H114:H118" si="145">((R114-P114)*K114)/N114</f>
        <v>#NUM!</v>
      </c>
      <c r="I114" s="22"/>
      <c r="J114" s="22"/>
      <c r="K114" s="19">
        <v>250</v>
      </c>
      <c r="L114" s="19">
        <v>24</v>
      </c>
      <c r="M114" s="19">
        <v>10</v>
      </c>
      <c r="N114" s="19">
        <v>6.5000000000000002E-2</v>
      </c>
      <c r="O114" s="22"/>
      <c r="P114" s="19" t="e">
        <f>(LN(AB114)-LN(Y114))/L114</f>
        <v>#NUM!</v>
      </c>
      <c r="Q114" s="19">
        <f t="shared" ref="Q114:Q118" si="146">(LN(V114)-LN(T114))/L114</f>
        <v>-8.268789113493262E-3</v>
      </c>
      <c r="R114" s="19">
        <f t="shared" ref="R114:R118" si="147">(LN(W114)-LN(T114))/L114</f>
        <v>-9.5941045541418565E-2</v>
      </c>
      <c r="S114" s="22"/>
      <c r="T114" s="19">
        <v>0.69811999999999996</v>
      </c>
      <c r="U114" s="22"/>
      <c r="V114" s="19">
        <v>0.57245839999999992</v>
      </c>
      <c r="W114" s="18">
        <v>6.9811999999999999E-2</v>
      </c>
      <c r="X114" s="22"/>
      <c r="Y114" s="19">
        <f t="shared" ref="Y114" si="148">T114</f>
        <v>0.69811999999999996</v>
      </c>
      <c r="Z114" s="19">
        <v>1.9310272293844969E-2</v>
      </c>
      <c r="AA114" s="16"/>
      <c r="AB114" s="18">
        <v>0</v>
      </c>
      <c r="AC114" s="28">
        <v>0</v>
      </c>
      <c r="AD114" s="8"/>
      <c r="AE114" s="19" t="e">
        <f>(AB114-Y114)/(LN(AB114/Y114))</f>
        <v>#NUM!</v>
      </c>
      <c r="AF114" s="19" t="e">
        <f t="shared" ref="AF114" si="149">(AC114-Z114)/(LN(AC114/Z114))</f>
        <v>#NUM!</v>
      </c>
    </row>
    <row r="115" spans="1:32" s="19" customFormat="1" x14ac:dyDescent="0.25">
      <c r="A115" s="19" t="s">
        <v>22</v>
      </c>
      <c r="B115" s="19" t="s">
        <v>10</v>
      </c>
      <c r="C115" s="19">
        <v>2</v>
      </c>
      <c r="D115" s="20" t="e">
        <f t="shared" si="142"/>
        <v>#NUM!</v>
      </c>
      <c r="E115" s="20" t="e">
        <f t="shared" si="143"/>
        <v>#NUM!</v>
      </c>
      <c r="F115" s="21"/>
      <c r="G115" s="20" t="e">
        <f t="shared" si="144"/>
        <v>#NUM!</v>
      </c>
      <c r="H115" s="20" t="e">
        <f t="shared" si="145"/>
        <v>#NUM!</v>
      </c>
      <c r="I115" s="22"/>
      <c r="J115" s="22"/>
      <c r="K115" s="19">
        <v>250</v>
      </c>
      <c r="L115" s="19">
        <v>24</v>
      </c>
      <c r="M115" s="19">
        <v>10</v>
      </c>
      <c r="N115" s="19">
        <v>6.5000000000000002E-2</v>
      </c>
      <c r="O115" s="22"/>
      <c r="P115" s="19" t="e">
        <f>(LN(AB115)-LN(Y115))/L115</f>
        <v>#NUM!</v>
      </c>
      <c r="Q115" s="19">
        <f t="shared" si="146"/>
        <v>-8.268789113493262E-3</v>
      </c>
      <c r="R115" s="19">
        <f t="shared" si="147"/>
        <v>7.5967315330814425E-3</v>
      </c>
      <c r="S115" s="22"/>
      <c r="T115" s="19">
        <v>0.69811999999999996</v>
      </c>
      <c r="U115" s="22"/>
      <c r="V115" s="19">
        <v>0.57245839999999992</v>
      </c>
      <c r="W115" s="18">
        <v>0.83774399999999993</v>
      </c>
      <c r="X115" s="22"/>
      <c r="Y115" s="19">
        <f t="shared" si="112"/>
        <v>0.69811999999999996</v>
      </c>
      <c r="Z115" s="19">
        <v>1.9310272293844969E-2</v>
      </c>
      <c r="AA115" s="16"/>
      <c r="AB115" s="18">
        <v>0</v>
      </c>
      <c r="AC115" s="28">
        <v>0</v>
      </c>
      <c r="AD115" s="8"/>
      <c r="AE115" s="19" t="e">
        <f>(AB115-Y115)/(LN(AB115/Y115))</f>
        <v>#NUM!</v>
      </c>
      <c r="AF115" s="19" t="e">
        <f t="shared" si="113"/>
        <v>#NUM!</v>
      </c>
    </row>
    <row r="116" spans="1:32" x14ac:dyDescent="0.25">
      <c r="A116" s="2" t="s">
        <v>22</v>
      </c>
      <c r="B116" s="2" t="s">
        <v>10</v>
      </c>
      <c r="C116" s="2">
        <v>3</v>
      </c>
      <c r="D116" s="10">
        <f t="shared" si="142"/>
        <v>0.32539029691890875</v>
      </c>
      <c r="E116" s="10">
        <f t="shared" si="143"/>
        <v>50.060045679832115</v>
      </c>
      <c r="G116" s="10">
        <f t="shared" si="144"/>
        <v>0.80540613357654356</v>
      </c>
      <c r="H116" s="10">
        <f t="shared" si="145"/>
        <v>123.90863593485285</v>
      </c>
      <c r="K116" s="2">
        <v>250</v>
      </c>
      <c r="L116" s="2">
        <v>24</v>
      </c>
      <c r="M116" s="2">
        <v>10</v>
      </c>
      <c r="N116" s="2">
        <v>6.5000000000000002E-2</v>
      </c>
      <c r="P116" s="2">
        <f>(LN(AB116)-LN(Y116))/L116</f>
        <v>-2.1284400990249613E-2</v>
      </c>
      <c r="Q116" s="2">
        <f t="shared" si="146"/>
        <v>-8.268789113493262E-3</v>
      </c>
      <c r="R116" s="2">
        <f t="shared" si="147"/>
        <v>1.0931844352812128E-2</v>
      </c>
      <c r="T116" s="2">
        <v>0.69811999999999996</v>
      </c>
      <c r="V116" s="2">
        <v>0.57245839999999992</v>
      </c>
      <c r="W116" s="17">
        <v>0.90755599999999992</v>
      </c>
      <c r="Y116" s="2">
        <f t="shared" si="112"/>
        <v>0.69811999999999996</v>
      </c>
      <c r="Z116" s="2">
        <v>1.9310272293844969E-2</v>
      </c>
      <c r="AB116" s="17">
        <v>0.41887199999999997</v>
      </c>
      <c r="AC116" s="8">
        <v>1.1586163376306979E-2</v>
      </c>
      <c r="AD116" s="8"/>
      <c r="AE116" s="2">
        <f>(AB116-Y116)/(LN(AB116/Y116))</f>
        <v>0.54666012628983451</v>
      </c>
      <c r="AF116" s="2">
        <f t="shared" si="113"/>
        <v>1.5120832938240392E-2</v>
      </c>
    </row>
    <row r="117" spans="1:32" x14ac:dyDescent="0.25">
      <c r="A117" s="2" t="s">
        <v>22</v>
      </c>
      <c r="B117" s="2" t="s">
        <v>10</v>
      </c>
      <c r="C117" s="2">
        <v>4</v>
      </c>
      <c r="D117" s="10">
        <f t="shared" si="142"/>
        <v>0.51530858524594492</v>
      </c>
      <c r="E117" s="10">
        <f t="shared" si="143"/>
        <v>79.278243883991536</v>
      </c>
      <c r="G117" s="10">
        <f t="shared" si="144"/>
        <v>0.35049191314709688</v>
      </c>
      <c r="H117" s="10">
        <f t="shared" si="145"/>
        <v>53.921832791861057</v>
      </c>
      <c r="K117" s="2">
        <v>250</v>
      </c>
      <c r="L117" s="2">
        <v>24</v>
      </c>
      <c r="M117" s="2">
        <v>10</v>
      </c>
      <c r="N117" s="2">
        <v>6.5000000000000002E-2</v>
      </c>
      <c r="P117" s="2">
        <f>(LN(AB117)-LN(Y117))/L117</f>
        <v>-2.8881132523331059E-2</v>
      </c>
      <c r="Q117" s="2">
        <f t="shared" si="146"/>
        <v>-8.268789113493262E-3</v>
      </c>
      <c r="R117" s="2">
        <f t="shared" si="147"/>
        <v>-1.4861455997447183E-2</v>
      </c>
      <c r="T117" s="2">
        <v>0.69811999999999996</v>
      </c>
      <c r="V117" s="2">
        <v>0.57245839999999992</v>
      </c>
      <c r="W117" s="17">
        <v>0.48868399999999995</v>
      </c>
      <c r="Y117" s="2">
        <f t="shared" si="112"/>
        <v>0.69811999999999996</v>
      </c>
      <c r="Z117" s="2">
        <v>1.9310272293844969E-2</v>
      </c>
      <c r="AB117" s="17">
        <v>0.34905999999999998</v>
      </c>
      <c r="AC117" s="8">
        <v>9.6551361469224845E-3</v>
      </c>
      <c r="AD117" s="8"/>
      <c r="AE117" s="2">
        <f>(AB117-Y117)/(LN(AB117/Y117))</f>
        <v>0.50358713097270158</v>
      </c>
      <c r="AF117" s="2">
        <f t="shared" si="113"/>
        <v>1.3929417038272843E-2</v>
      </c>
    </row>
    <row r="118" spans="1:32" s="19" customFormat="1" x14ac:dyDescent="0.25">
      <c r="A118" s="19" t="s">
        <v>22</v>
      </c>
      <c r="B118" s="19" t="s">
        <v>10</v>
      </c>
      <c r="C118" s="19">
        <v>5</v>
      </c>
      <c r="D118" s="20">
        <f t="shared" si="142"/>
        <v>-0.20671972783733156</v>
      </c>
      <c r="E118" s="20">
        <f t="shared" si="143"/>
        <v>-31.803035051897162</v>
      </c>
      <c r="F118" s="21"/>
      <c r="G118" s="20">
        <f t="shared" si="144"/>
        <v>-0.23244119928563509</v>
      </c>
      <c r="H118" s="20">
        <f t="shared" si="145"/>
        <v>-35.760184505482322</v>
      </c>
      <c r="I118" s="22"/>
      <c r="J118" s="22"/>
      <c r="K118" s="19">
        <v>250</v>
      </c>
      <c r="L118" s="19">
        <v>24</v>
      </c>
      <c r="M118" s="19">
        <v>10</v>
      </c>
      <c r="N118" s="19">
        <v>6.5000000000000002E-2</v>
      </c>
      <c r="O118" s="22"/>
      <c r="P118" s="19">
        <f>(LN(AB118)-LN(Y118))/L118</f>
        <v>0</v>
      </c>
      <c r="Q118" s="19">
        <f t="shared" si="146"/>
        <v>-8.268789113493262E-3</v>
      </c>
      <c r="R118" s="19">
        <f t="shared" si="147"/>
        <v>-9.2976479714254028E-3</v>
      </c>
      <c r="S118" s="22"/>
      <c r="T118" s="19">
        <v>0.69811999999999996</v>
      </c>
      <c r="U118" s="22"/>
      <c r="V118" s="19">
        <v>0.57245839999999992</v>
      </c>
      <c r="W118" s="18">
        <v>0.55849599999999999</v>
      </c>
      <c r="X118" s="22"/>
      <c r="Y118" s="19">
        <f t="shared" si="112"/>
        <v>0.69811999999999996</v>
      </c>
      <c r="Z118" s="19">
        <v>1.9310272293844969E-2</v>
      </c>
      <c r="AA118" s="16"/>
      <c r="AB118" s="18">
        <v>0.69811999999999996</v>
      </c>
      <c r="AC118" s="28">
        <v>1.9310272293844969E-2</v>
      </c>
      <c r="AD118" s="8"/>
      <c r="AE118" s="19" t="e">
        <f>(AB118-Y118)/(LN(AB118/Y118))</f>
        <v>#DIV/0!</v>
      </c>
      <c r="AF118" s="19" t="e">
        <f t="shared" si="113"/>
        <v>#DIV/0!</v>
      </c>
    </row>
    <row r="119" spans="1:32" s="5" customFormat="1" x14ac:dyDescent="0.25">
      <c r="A119" s="5" t="s">
        <v>22</v>
      </c>
      <c r="B119" s="5" t="s">
        <v>10</v>
      </c>
      <c r="C119" s="5" t="s">
        <v>11</v>
      </c>
      <c r="D119" s="11">
        <f>AVERAGE(D116,D117)</f>
        <v>0.42034944108242683</v>
      </c>
      <c r="E119" s="11">
        <f>AVERAGE(E116,E117)</f>
        <v>64.669144781911825</v>
      </c>
      <c r="F119" s="15"/>
      <c r="G119" s="11">
        <f>AVERAGE(G116,G117)</f>
        <v>0.57794902336182019</v>
      </c>
      <c r="H119" s="11">
        <f>AVERAGE(H116,H117)</f>
        <v>88.915234363356959</v>
      </c>
      <c r="I119" s="16"/>
      <c r="J119" s="16"/>
      <c r="O119" s="16"/>
      <c r="S119" s="16"/>
      <c r="U119" s="16"/>
      <c r="X119" s="16"/>
      <c r="AA119" s="16"/>
      <c r="AD119" s="16"/>
    </row>
    <row r="120" spans="1:32" s="5" customFormat="1" x14ac:dyDescent="0.25">
      <c r="A120" s="5" t="s">
        <v>22</v>
      </c>
      <c r="B120" s="5" t="s">
        <v>10</v>
      </c>
      <c r="C120" s="5" t="s">
        <v>12</v>
      </c>
      <c r="D120" s="11">
        <f>STDEV(D116,D117)</f>
        <v>0.13429250954738933</v>
      </c>
      <c r="E120" s="11">
        <f>STDEV(E116,E117)</f>
        <v>20.660386084213719</v>
      </c>
      <c r="F120" s="15"/>
      <c r="G120" s="11">
        <f>STDEV(G116,G117)</f>
        <v>0.32167293012385378</v>
      </c>
      <c r="H120" s="11">
        <f>STDEV(H116,H117)</f>
        <v>49.488143095977449</v>
      </c>
      <c r="I120" s="16"/>
      <c r="J120" s="16"/>
      <c r="O120" s="16"/>
      <c r="S120" s="16"/>
      <c r="U120" s="16"/>
      <c r="X120" s="16"/>
      <c r="AA120" s="16"/>
      <c r="AD120" s="16"/>
    </row>
    <row r="121" spans="1:32" s="19" customFormat="1" x14ac:dyDescent="0.25">
      <c r="A121" s="19" t="s">
        <v>22</v>
      </c>
      <c r="B121" s="19" t="s">
        <v>13</v>
      </c>
      <c r="C121" s="19">
        <v>1</v>
      </c>
      <c r="D121" s="20">
        <f t="shared" ref="D121:D125" si="150">((Q121-P121)*K121)/M121</f>
        <v>-1.0484653590833382</v>
      </c>
      <c r="E121" s="20">
        <f t="shared" ref="E121:E125" si="151">((Q121-P121)*K121)/N121</f>
        <v>-131.05816988541727</v>
      </c>
      <c r="F121" s="21"/>
      <c r="G121" s="20">
        <f t="shared" ref="G121:G125" si="152">((R121-P121)*K121)/M121</f>
        <v>-4.7014760435802261</v>
      </c>
      <c r="H121" s="20">
        <f t="shared" ref="H121:H125" si="153">((R121-P121)*K121)/N121</f>
        <v>-587.68450544752818</v>
      </c>
      <c r="I121" s="22"/>
      <c r="J121" s="22"/>
      <c r="K121" s="19">
        <v>250</v>
      </c>
      <c r="L121" s="19">
        <v>24</v>
      </c>
      <c r="M121" s="19">
        <v>6</v>
      </c>
      <c r="N121" s="19">
        <v>4.8000000000000001E-2</v>
      </c>
      <c r="O121" s="22"/>
      <c r="P121" s="19">
        <f>(LN(AB121)-LN(Y121))/L121</f>
        <v>1.6894379504506851E-2</v>
      </c>
      <c r="Q121" s="19">
        <f t="shared" ref="Q121:Q125" si="154">(LN(V121)-LN(T121))/L121</f>
        <v>-8.268789113493262E-3</v>
      </c>
      <c r="R121" s="19">
        <f t="shared" ref="R121:R125" si="155">(LN(W121)-LN(T121))/L121</f>
        <v>-9.5941045541418565E-2</v>
      </c>
      <c r="S121" s="22"/>
      <c r="T121" s="19">
        <v>0.69811999999999996</v>
      </c>
      <c r="U121" s="22"/>
      <c r="V121" s="19">
        <v>0.57245839999999992</v>
      </c>
      <c r="W121" s="18">
        <v>6.9811999999999999E-2</v>
      </c>
      <c r="X121" s="22"/>
      <c r="Y121" s="19">
        <f t="shared" ref="Y121:Y125" si="156">T121</f>
        <v>0.69811999999999996</v>
      </c>
      <c r="Z121" s="19">
        <v>1.9310272293844969E-2</v>
      </c>
      <c r="AA121" s="16"/>
      <c r="AB121" s="18">
        <v>1.04718</v>
      </c>
      <c r="AC121" s="28">
        <v>2.8965408440767452E-2</v>
      </c>
      <c r="AD121" s="8"/>
      <c r="AE121" s="19">
        <f>(AB121-Y121)/(LN(AB121/Y121))</f>
        <v>0.86088788657711734</v>
      </c>
      <c r="AF121" s="19">
        <f t="shared" ref="AF121" si="157">(AC121-Z121)/(LN(AC121/Z121))</f>
        <v>2.381249570887076E-2</v>
      </c>
    </row>
    <row r="122" spans="1:32" x14ac:dyDescent="0.25">
      <c r="A122" s="2" t="s">
        <v>22</v>
      </c>
      <c r="B122" s="2" t="s">
        <v>13</v>
      </c>
      <c r="C122" s="2">
        <v>2</v>
      </c>
      <c r="D122" s="10">
        <f t="shared" si="150"/>
        <v>4.2869119080505863E-2</v>
      </c>
      <c r="E122" s="10">
        <f t="shared" si="151"/>
        <v>5.3586398850632326</v>
      </c>
      <c r="G122" s="10">
        <f t="shared" si="152"/>
        <v>0.70393247935445202</v>
      </c>
      <c r="H122" s="10">
        <f t="shared" si="153"/>
        <v>87.991559919306496</v>
      </c>
      <c r="K122" s="2">
        <v>250</v>
      </c>
      <c r="L122" s="2">
        <v>24</v>
      </c>
      <c r="M122" s="2">
        <v>6</v>
      </c>
      <c r="N122" s="2">
        <v>4.8000000000000001E-2</v>
      </c>
      <c r="P122" s="2">
        <f>(LN(AB122)-LN(Y122))/L122</f>
        <v>-9.2976479714254028E-3</v>
      </c>
      <c r="Q122" s="2">
        <f t="shared" si="154"/>
        <v>-8.268789113493262E-3</v>
      </c>
      <c r="R122" s="2">
        <f t="shared" si="155"/>
        <v>7.5967315330814425E-3</v>
      </c>
      <c r="T122" s="2">
        <v>0.69811999999999996</v>
      </c>
      <c r="V122" s="2">
        <v>0.57245839999999992</v>
      </c>
      <c r="W122" s="17">
        <v>0.83774399999999993</v>
      </c>
      <c r="Y122" s="2">
        <f t="shared" si="156"/>
        <v>0.69811999999999996</v>
      </c>
      <c r="Z122" s="2">
        <v>1.9310272293844969E-2</v>
      </c>
      <c r="AB122" s="17">
        <v>0.55849599999999999</v>
      </c>
      <c r="AC122" s="8">
        <v>1.5448217835075974E-2</v>
      </c>
      <c r="AD122" s="8"/>
      <c r="AE122" s="2">
        <f>(AB122-Y122)/(LN(AB122/Y122))</f>
        <v>0.62571380251717257</v>
      </c>
      <c r="AF122" s="2">
        <f t="shared" si="121"/>
        <v>1.7307488547275166E-2</v>
      </c>
    </row>
    <row r="123" spans="1:32" x14ac:dyDescent="0.25">
      <c r="A123" s="2" t="s">
        <v>22</v>
      </c>
      <c r="B123" s="2" t="s">
        <v>13</v>
      </c>
      <c r="C123" s="2">
        <v>3</v>
      </c>
      <c r="D123" s="10">
        <f t="shared" si="150"/>
        <v>-0.1616153178229375</v>
      </c>
      <c r="E123" s="10">
        <f t="shared" si="151"/>
        <v>-20.201914727867187</v>
      </c>
      <c r="G123" s="10">
        <f t="shared" si="152"/>
        <v>0.63841107660645369</v>
      </c>
      <c r="H123" s="10">
        <f t="shared" si="153"/>
        <v>79.801384575806708</v>
      </c>
      <c r="K123" s="2">
        <v>250</v>
      </c>
      <c r="L123" s="2">
        <v>24</v>
      </c>
      <c r="M123" s="2">
        <v>6</v>
      </c>
      <c r="N123" s="2">
        <v>4.8000000000000001E-2</v>
      </c>
      <c r="P123" s="2">
        <f>(LN(AB123)-LN(Y123))/L123</f>
        <v>-4.390021485742762E-3</v>
      </c>
      <c r="Q123" s="2">
        <f t="shared" si="154"/>
        <v>-8.268789113493262E-3</v>
      </c>
      <c r="R123" s="2">
        <f t="shared" si="155"/>
        <v>1.0931844352812128E-2</v>
      </c>
      <c r="T123" s="2">
        <v>0.69811999999999996</v>
      </c>
      <c r="V123" s="2">
        <v>0.57245839999999992</v>
      </c>
      <c r="W123" s="17">
        <v>0.90755599999999992</v>
      </c>
      <c r="Y123" s="2">
        <f t="shared" si="156"/>
        <v>0.69811999999999996</v>
      </c>
      <c r="Z123" s="2">
        <v>1.9310272293844969E-2</v>
      </c>
      <c r="AB123" s="17">
        <v>0.62830799999999998</v>
      </c>
      <c r="AC123" s="8">
        <v>1.737924506446047E-2</v>
      </c>
      <c r="AD123" s="8"/>
      <c r="AE123" s="2">
        <f>(AB123-Y123)/(LN(AB123/Y123))</f>
        <v>0.66260116101485955</v>
      </c>
      <c r="AF123" s="2">
        <f t="shared" si="121"/>
        <v>1.8327807313090524E-2</v>
      </c>
    </row>
    <row r="124" spans="1:32" x14ac:dyDescent="0.25">
      <c r="A124" s="2" t="s">
        <v>22</v>
      </c>
      <c r="B124" s="2" t="s">
        <v>13</v>
      </c>
      <c r="C124" s="2">
        <v>4</v>
      </c>
      <c r="D124" s="10">
        <f t="shared" si="150"/>
        <v>0.85884764207657494</v>
      </c>
      <c r="E124" s="10">
        <f t="shared" si="151"/>
        <v>107.35595525957187</v>
      </c>
      <c r="G124" s="10">
        <f t="shared" si="152"/>
        <v>0.58415318857849485</v>
      </c>
      <c r="H124" s="10">
        <f t="shared" si="153"/>
        <v>73.019148572311849</v>
      </c>
      <c r="K124" s="2">
        <v>250</v>
      </c>
      <c r="L124" s="2">
        <v>24</v>
      </c>
      <c r="M124" s="2">
        <v>6</v>
      </c>
      <c r="N124" s="2">
        <v>4.8000000000000001E-2</v>
      </c>
      <c r="P124" s="2">
        <f>(LN(AB124)-LN(Y124))/L124</f>
        <v>-2.8881132523331059E-2</v>
      </c>
      <c r="Q124" s="2">
        <f t="shared" si="154"/>
        <v>-8.268789113493262E-3</v>
      </c>
      <c r="R124" s="2">
        <f t="shared" si="155"/>
        <v>-1.4861455997447183E-2</v>
      </c>
      <c r="T124" s="2">
        <v>0.69811999999999996</v>
      </c>
      <c r="V124" s="2">
        <v>0.57245839999999992</v>
      </c>
      <c r="W124" s="17">
        <v>0.48868399999999995</v>
      </c>
      <c r="Y124" s="2">
        <f t="shared" si="156"/>
        <v>0.69811999999999996</v>
      </c>
      <c r="Z124" s="2">
        <v>1.9310272293844969E-2</v>
      </c>
      <c r="AB124" s="17">
        <v>0.34905999999999998</v>
      </c>
      <c r="AC124" s="8">
        <v>9.6551361469224845E-3</v>
      </c>
      <c r="AD124" s="8"/>
      <c r="AE124" s="2">
        <f>(AB124-Y124)/(LN(AB124/Y124))</f>
        <v>0.50358713097270158</v>
      </c>
      <c r="AF124" s="2">
        <f t="shared" si="121"/>
        <v>1.3929417038272843E-2</v>
      </c>
    </row>
    <row r="125" spans="1:32" x14ac:dyDescent="0.25">
      <c r="A125" s="2" t="s">
        <v>22</v>
      </c>
      <c r="B125" s="2" t="s">
        <v>13</v>
      </c>
      <c r="C125" s="2">
        <v>5</v>
      </c>
      <c r="D125" s="10">
        <f t="shared" si="150"/>
        <v>4.2869119080505863E-2</v>
      </c>
      <c r="E125" s="10">
        <f t="shared" si="151"/>
        <v>5.3586398850632326</v>
      </c>
      <c r="G125" s="10">
        <f t="shared" si="152"/>
        <v>0</v>
      </c>
      <c r="H125" s="10">
        <f t="shared" si="153"/>
        <v>0</v>
      </c>
      <c r="K125" s="2">
        <v>250</v>
      </c>
      <c r="L125" s="2">
        <v>24</v>
      </c>
      <c r="M125" s="2">
        <v>6</v>
      </c>
      <c r="N125" s="2">
        <v>4.8000000000000001E-2</v>
      </c>
      <c r="P125" s="2">
        <f>(LN(AB125)-LN(Y125))/L125</f>
        <v>-9.2976479714254028E-3</v>
      </c>
      <c r="Q125" s="2">
        <f t="shared" si="154"/>
        <v>-8.268789113493262E-3</v>
      </c>
      <c r="R125" s="2">
        <f t="shared" si="155"/>
        <v>-9.2976479714254028E-3</v>
      </c>
      <c r="T125" s="2">
        <v>0.69811999999999996</v>
      </c>
      <c r="V125" s="2">
        <v>0.57245839999999992</v>
      </c>
      <c r="W125" s="17">
        <v>0.55849599999999999</v>
      </c>
      <c r="Y125" s="2">
        <f t="shared" si="156"/>
        <v>0.69811999999999996</v>
      </c>
      <c r="Z125" s="2">
        <v>1.9310272293844969E-2</v>
      </c>
      <c r="AB125" s="17">
        <v>0.55849599999999999</v>
      </c>
      <c r="AC125" s="8">
        <v>1.5448217835075974E-2</v>
      </c>
      <c r="AD125" s="8"/>
      <c r="AE125" s="2">
        <f>(AB125-Y125)/(LN(AB125/Y125))</f>
        <v>0.62571380251717257</v>
      </c>
      <c r="AF125" s="2">
        <f t="shared" si="121"/>
        <v>1.7307488547275166E-2</v>
      </c>
    </row>
    <row r="126" spans="1:32" s="7" customFormat="1" x14ac:dyDescent="0.25">
      <c r="A126" s="7" t="s">
        <v>22</v>
      </c>
      <c r="B126" s="7" t="s">
        <v>13</v>
      </c>
      <c r="C126" s="7" t="s">
        <v>11</v>
      </c>
      <c r="D126" s="12">
        <f>AVERAGE(D122:D125)</f>
        <v>0.19574264060366228</v>
      </c>
      <c r="E126" s="12">
        <f>AVERAGE(E122:E125)</f>
        <v>24.467830075457787</v>
      </c>
      <c r="F126" s="15"/>
      <c r="G126" s="12">
        <f>AVERAGE(G122:G125)</f>
        <v>0.48162418613485014</v>
      </c>
      <c r="H126" s="12">
        <f>AVERAGE(H122:H125)</f>
        <v>60.203023266856263</v>
      </c>
      <c r="I126" s="16"/>
      <c r="J126" s="16"/>
      <c r="O126" s="16"/>
      <c r="S126" s="16"/>
      <c r="U126" s="16"/>
      <c r="X126" s="16"/>
      <c r="AA126" s="16"/>
      <c r="AD126" s="16"/>
    </row>
    <row r="127" spans="1:32" s="7" customFormat="1" x14ac:dyDescent="0.25">
      <c r="A127" s="7" t="s">
        <v>22</v>
      </c>
      <c r="B127" s="7" t="s">
        <v>13</v>
      </c>
      <c r="C127" s="7" t="s">
        <v>12</v>
      </c>
      <c r="D127" s="12">
        <f>STDEV(D122:D125)</f>
        <v>0.45245757834114531</v>
      </c>
      <c r="E127" s="12">
        <f>STDEV(E122:E125)</f>
        <v>56.55719729264316</v>
      </c>
      <c r="F127" s="15"/>
      <c r="G127" s="12">
        <f>STDEV(G122:G125)</f>
        <v>0.32479591503491989</v>
      </c>
      <c r="H127" s="12">
        <f>STDEV(H122:H125)</f>
        <v>40.599489379364989</v>
      </c>
      <c r="I127" s="16"/>
      <c r="J127" s="16"/>
      <c r="O127" s="16"/>
      <c r="S127" s="16"/>
      <c r="U127" s="16"/>
      <c r="X127" s="16"/>
      <c r="AA127" s="16"/>
      <c r="AD127" s="16"/>
    </row>
    <row r="128" spans="1:32" x14ac:dyDescent="0.25">
      <c r="A128" s="2" t="s">
        <v>23</v>
      </c>
      <c r="B128" s="2" t="s">
        <v>10</v>
      </c>
      <c r="C128" s="2">
        <v>1</v>
      </c>
      <c r="D128" s="10">
        <f t="shared" ref="D128:D132" si="158">((Q128-P128)*K128)/M128</f>
        <v>0.13023426885886402</v>
      </c>
      <c r="E128" s="10">
        <f t="shared" ref="E128:E132" si="159">((Q128-P128)*K128)/N128</f>
        <v>20.036041362902157</v>
      </c>
      <c r="G128" s="10">
        <f t="shared" ref="G128:G132" si="160">((R128-P128)*K128)/M128</f>
        <v>0.97168753523475571</v>
      </c>
      <c r="H128" s="10">
        <f t="shared" ref="H128:H132" si="161">((R128-P128)*K128)/N128</f>
        <v>149.49039003611625</v>
      </c>
      <c r="K128" s="2">
        <v>250</v>
      </c>
      <c r="L128" s="2">
        <v>24</v>
      </c>
      <c r="M128" s="2">
        <v>10</v>
      </c>
      <c r="N128" s="2">
        <v>6.5000000000000002E-2</v>
      </c>
      <c r="P128" s="2">
        <f>(LN(AB128)-LN(Y128))/L128</f>
        <v>-1.8872151889462004E-2</v>
      </c>
      <c r="Q128" s="2">
        <f t="shared" ref="Q128:Q132" si="162">(LN(V128)-LN(T128))/L128</f>
        <v>-1.3662781135107443E-2</v>
      </c>
      <c r="R128" s="2">
        <f t="shared" ref="R128:R132" si="163">(LN(W128)-LN(T128))/L128</f>
        <v>1.9995349519928228E-2</v>
      </c>
      <c r="T128" s="2">
        <v>1.51</v>
      </c>
      <c r="V128" s="2">
        <v>1.0878496</v>
      </c>
      <c r="W128" s="17">
        <v>2.44</v>
      </c>
      <c r="Y128" s="2">
        <f t="shared" ref="Y128" si="164">T128</f>
        <v>1.51</v>
      </c>
      <c r="Z128" s="2">
        <v>0.65022911469614286</v>
      </c>
      <c r="AB128" s="17">
        <v>0.96</v>
      </c>
      <c r="AC128" s="8">
        <v>0.41339069543595836</v>
      </c>
      <c r="AD128" s="8"/>
      <c r="AE128" s="2">
        <f>(AB128-Y128)/(LN(AB128/Y128))</f>
        <v>1.214311266722216</v>
      </c>
      <c r="AF128" s="2">
        <f t="shared" ref="AF128" si="165">(AC128-Z128)/(LN(AC128/Z128))</f>
        <v>0.52290101981876691</v>
      </c>
    </row>
    <row r="129" spans="1:32" x14ac:dyDescent="0.25">
      <c r="A129" s="2" t="s">
        <v>23</v>
      </c>
      <c r="B129" s="2" t="s">
        <v>10</v>
      </c>
      <c r="C129" s="2">
        <v>2</v>
      </c>
      <c r="D129" s="10">
        <f t="shared" si="158"/>
        <v>1.5742908950254171</v>
      </c>
      <c r="E129" s="10">
        <f t="shared" si="159"/>
        <v>242.19859923467953</v>
      </c>
      <c r="G129" s="10">
        <f t="shared" si="160"/>
        <v>1.254138337839517</v>
      </c>
      <c r="H129" s="10">
        <f t="shared" si="161"/>
        <v>192.94435966761799</v>
      </c>
      <c r="K129" s="2">
        <v>250</v>
      </c>
      <c r="L129" s="2">
        <v>24</v>
      </c>
      <c r="M129" s="2">
        <v>10</v>
      </c>
      <c r="N129" s="2">
        <v>6.5000000000000002E-2</v>
      </c>
      <c r="P129" s="2">
        <f>(LN(AB129)-LN(Y129))/L129</f>
        <v>-7.663441693612412E-2</v>
      </c>
      <c r="Q129" s="2">
        <f t="shared" si="162"/>
        <v>-1.3662781135107443E-2</v>
      </c>
      <c r="R129" s="2">
        <f t="shared" si="163"/>
        <v>-2.6468883422543443E-2</v>
      </c>
      <c r="T129" s="2">
        <v>1.51</v>
      </c>
      <c r="V129" s="2">
        <v>1.0878496</v>
      </c>
      <c r="W129" s="17">
        <v>0.8</v>
      </c>
      <c r="Y129" s="2">
        <f t="shared" ref="Y129:Y174" si="166">T129</f>
        <v>1.51</v>
      </c>
      <c r="Z129" s="2">
        <v>0.65022911469614286</v>
      </c>
      <c r="AB129" s="17">
        <v>0.24</v>
      </c>
      <c r="AC129" s="8">
        <v>0.10334767385898959</v>
      </c>
      <c r="AD129" s="8"/>
      <c r="AE129" s="2">
        <f>(AB129-Y129)/(LN(AB129/Y129))</f>
        <v>0.69050785250670688</v>
      </c>
      <c r="AF129" s="2">
        <f t="shared" ref="AF129:AF174" si="167">(AC129-Z129)/(LN(AC129/Z129))</f>
        <v>0.29734325140806012</v>
      </c>
    </row>
    <row r="130" spans="1:32" x14ac:dyDescent="0.25">
      <c r="A130" s="2" t="s">
        <v>23</v>
      </c>
      <c r="B130" s="2" t="s">
        <v>10</v>
      </c>
      <c r="C130" s="2">
        <v>3</v>
      </c>
      <c r="D130" s="10">
        <f t="shared" si="158"/>
        <v>1.0421808702691764</v>
      </c>
      <c r="E130" s="10">
        <f t="shared" si="159"/>
        <v>160.33551850295018</v>
      </c>
      <c r="G130" s="10">
        <f t="shared" si="160"/>
        <v>1.0725202262303732</v>
      </c>
      <c r="H130" s="10">
        <f t="shared" si="161"/>
        <v>165.00311172774971</v>
      </c>
      <c r="K130" s="2">
        <v>250</v>
      </c>
      <c r="L130" s="2">
        <v>24</v>
      </c>
      <c r="M130" s="2">
        <v>10</v>
      </c>
      <c r="N130" s="2">
        <v>6.5000000000000002E-2</v>
      </c>
      <c r="P130" s="2">
        <f>(LN(AB130)-LN(Y130))/L130</f>
        <v>-5.5350015945874499E-2</v>
      </c>
      <c r="Q130" s="2">
        <f t="shared" si="162"/>
        <v>-1.3662781135107443E-2</v>
      </c>
      <c r="R130" s="2">
        <f t="shared" si="163"/>
        <v>-1.244920689665957E-2</v>
      </c>
      <c r="T130" s="2">
        <v>1.51</v>
      </c>
      <c r="V130" s="2">
        <v>1.0878496</v>
      </c>
      <c r="W130" s="17">
        <v>1.1200000000000001</v>
      </c>
      <c r="Y130" s="2">
        <f t="shared" si="166"/>
        <v>1.51</v>
      </c>
      <c r="Z130" s="2">
        <v>0.65022911469614286</v>
      </c>
      <c r="AB130" s="17">
        <v>0.4</v>
      </c>
      <c r="AC130" s="8">
        <v>0.17224612309831602</v>
      </c>
      <c r="AD130" s="8"/>
      <c r="AE130" s="2">
        <f>(AB130-Y130)/(LN(AB130/Y130))</f>
        <v>0.83559144852328138</v>
      </c>
      <c r="AF130" s="2">
        <f t="shared" si="167"/>
        <v>0.3598184687556033</v>
      </c>
    </row>
    <row r="131" spans="1:32" x14ac:dyDescent="0.25">
      <c r="A131" s="2" t="s">
        <v>23</v>
      </c>
      <c r="B131" s="2" t="s">
        <v>10</v>
      </c>
      <c r="C131" s="2">
        <v>4</v>
      </c>
      <c r="D131" s="10">
        <f t="shared" si="158"/>
        <v>1.5742908950254171</v>
      </c>
      <c r="E131" s="10">
        <f t="shared" si="159"/>
        <v>242.19859923467953</v>
      </c>
      <c r="G131" s="10">
        <f t="shared" si="160"/>
        <v>1.254138337839517</v>
      </c>
      <c r="H131" s="10">
        <f t="shared" si="161"/>
        <v>192.94435966761799</v>
      </c>
      <c r="K131" s="2">
        <v>250</v>
      </c>
      <c r="L131" s="2">
        <v>24</v>
      </c>
      <c r="M131" s="2">
        <v>10</v>
      </c>
      <c r="N131" s="2">
        <v>6.5000000000000002E-2</v>
      </c>
      <c r="P131" s="2">
        <f>(LN(AB131)-LN(Y131))/L131</f>
        <v>-7.663441693612412E-2</v>
      </c>
      <c r="Q131" s="2">
        <f t="shared" si="162"/>
        <v>-1.3662781135107443E-2</v>
      </c>
      <c r="R131" s="2">
        <f t="shared" si="163"/>
        <v>-2.6468883422543443E-2</v>
      </c>
      <c r="T131" s="2">
        <v>1.51</v>
      </c>
      <c r="V131" s="2">
        <v>1.0878496</v>
      </c>
      <c r="W131" s="17">
        <v>0.8</v>
      </c>
      <c r="Y131" s="2">
        <f t="shared" si="166"/>
        <v>1.51</v>
      </c>
      <c r="Z131" s="2">
        <v>0.65022911469614286</v>
      </c>
      <c r="AB131" s="17">
        <v>0.24</v>
      </c>
      <c r="AC131" s="8">
        <v>0.10334767385898959</v>
      </c>
      <c r="AD131" s="8"/>
      <c r="AE131" s="2">
        <f>(AB131-Y131)/(LN(AB131/Y131))</f>
        <v>0.69050785250670688</v>
      </c>
      <c r="AF131" s="2">
        <f t="shared" si="167"/>
        <v>0.29734325140806012</v>
      </c>
    </row>
    <row r="132" spans="1:32" x14ac:dyDescent="0.25">
      <c r="A132" s="2" t="s">
        <v>23</v>
      </c>
      <c r="B132" s="2" t="s">
        <v>10</v>
      </c>
      <c r="C132" s="2">
        <v>5</v>
      </c>
      <c r="D132" s="10">
        <f t="shared" si="158"/>
        <v>1.9966503826380879</v>
      </c>
      <c r="E132" s="10">
        <f t="shared" si="159"/>
        <v>307.1769819443212</v>
      </c>
      <c r="G132" s="10">
        <f t="shared" si="160"/>
        <v>0.58013172984234773</v>
      </c>
      <c r="H132" s="10">
        <f t="shared" si="161"/>
        <v>89.251035360361186</v>
      </c>
      <c r="K132" s="2">
        <v>250</v>
      </c>
      <c r="L132" s="2">
        <v>24</v>
      </c>
      <c r="M132" s="2">
        <v>10</v>
      </c>
      <c r="N132" s="2">
        <v>6.5000000000000002E-2</v>
      </c>
      <c r="P132" s="2">
        <f>(LN(AB132)-LN(Y132))/L132</f>
        <v>-9.352879644063096E-2</v>
      </c>
      <c r="Q132" s="2">
        <f t="shared" si="162"/>
        <v>-1.3662781135107443E-2</v>
      </c>
      <c r="R132" s="2">
        <f t="shared" si="163"/>
        <v>-7.0323527246937051E-2</v>
      </c>
      <c r="T132" s="2">
        <v>1.51</v>
      </c>
      <c r="V132" s="2">
        <v>1.0878496</v>
      </c>
      <c r="W132" s="17">
        <v>0.279248</v>
      </c>
      <c r="Y132" s="2">
        <f t="shared" si="166"/>
        <v>1.51</v>
      </c>
      <c r="Z132" s="2">
        <v>0.65022911469614286</v>
      </c>
      <c r="AB132" s="17">
        <v>0.16</v>
      </c>
      <c r="AC132" s="8">
        <v>6.8898449239326393E-2</v>
      </c>
      <c r="AD132" s="8"/>
      <c r="AE132" s="2">
        <f>(AB132-Y132)/(LN(AB132/Y132))</f>
        <v>0.60141905103745963</v>
      </c>
      <c r="AF132" s="2">
        <f t="shared" si="167"/>
        <v>0.25898024974667661</v>
      </c>
    </row>
    <row r="133" spans="1:32" s="5" customFormat="1" x14ac:dyDescent="0.25">
      <c r="A133" s="5" t="s">
        <v>23</v>
      </c>
      <c r="B133" s="5" t="s">
        <v>10</v>
      </c>
      <c r="C133" s="5" t="s">
        <v>11</v>
      </c>
      <c r="D133" s="11">
        <f t="shared" ref="D133:E133" si="168">AVERAGE(D128:D132)</f>
        <v>1.2635294623633926</v>
      </c>
      <c r="E133" s="11">
        <f t="shared" si="168"/>
        <v>194.38914805590653</v>
      </c>
      <c r="F133" s="15"/>
      <c r="G133" s="11">
        <f t="shared" ref="G133:H133" si="169">AVERAGE(G128:G132)</f>
        <v>1.026523233397302</v>
      </c>
      <c r="H133" s="11">
        <f t="shared" si="169"/>
        <v>157.92665129189263</v>
      </c>
      <c r="I133" s="16"/>
      <c r="J133" s="16"/>
      <c r="O133" s="16"/>
      <c r="S133" s="16"/>
      <c r="U133" s="16"/>
      <c r="X133" s="16"/>
      <c r="AA133" s="16"/>
      <c r="AD133" s="16"/>
    </row>
    <row r="134" spans="1:32" s="5" customFormat="1" x14ac:dyDescent="0.25">
      <c r="A134" s="5" t="s">
        <v>23</v>
      </c>
      <c r="B134" s="5" t="s">
        <v>10</v>
      </c>
      <c r="C134" s="5" t="s">
        <v>12</v>
      </c>
      <c r="D134" s="11">
        <f t="shared" ref="D134:E134" si="170">STDEV(D128:D132)</f>
        <v>0.71832527705895244</v>
      </c>
      <c r="E134" s="11">
        <f t="shared" si="170"/>
        <v>110.51158108599263</v>
      </c>
      <c r="F134" s="15"/>
      <c r="G134" s="11">
        <f t="shared" ref="G134:H134" si="171">STDEV(G128:G132)</f>
        <v>0.27749113640312645</v>
      </c>
      <c r="H134" s="11">
        <f t="shared" si="171"/>
        <v>42.690944062019398</v>
      </c>
      <c r="I134" s="16"/>
      <c r="J134" s="16"/>
      <c r="O134" s="16"/>
      <c r="S134" s="16"/>
      <c r="U134" s="16"/>
      <c r="X134" s="16"/>
      <c r="AA134" s="16"/>
      <c r="AD134" s="16"/>
    </row>
    <row r="135" spans="1:32" s="19" customFormat="1" x14ac:dyDescent="0.25">
      <c r="A135" s="19" t="s">
        <v>23</v>
      </c>
      <c r="B135" s="19" t="s">
        <v>13</v>
      </c>
      <c r="C135" s="19">
        <v>1</v>
      </c>
      <c r="D135" s="20" t="e">
        <f t="shared" ref="D135:D139" si="172">((Q135-P135)*K135)/M135</f>
        <v>#NUM!</v>
      </c>
      <c r="E135" s="20" t="e">
        <f t="shared" ref="E135:E139" si="173">((Q135-P135)*K135)/N135</f>
        <v>#NUM!</v>
      </c>
      <c r="F135" s="21"/>
      <c r="G135" s="20" t="e">
        <f t="shared" ref="G135:G139" si="174">((R135-P135)*K135)/M135</f>
        <v>#NUM!</v>
      </c>
      <c r="H135" s="20" t="e">
        <f t="shared" ref="H135:H139" si="175">((R135-P135)*K135)/N135</f>
        <v>#NUM!</v>
      </c>
      <c r="I135" s="22"/>
      <c r="J135" s="22"/>
      <c r="K135" s="19">
        <v>250</v>
      </c>
      <c r="L135" s="19">
        <v>24</v>
      </c>
      <c r="M135" s="19">
        <v>6</v>
      </c>
      <c r="N135" s="19">
        <v>4.8000000000000001E-2</v>
      </c>
      <c r="O135" s="22"/>
      <c r="P135" s="19" t="e">
        <f>(LN(AB135)-LN(Y135))/L135</f>
        <v>#NUM!</v>
      </c>
      <c r="Q135" s="19">
        <f t="shared" ref="Q135:Q139" si="176">(LN(V135)-LN(T135))/L135</f>
        <v>-1.3662781135107443E-2</v>
      </c>
      <c r="R135" s="19">
        <f t="shared" ref="R135:R139" si="177">(LN(W135)-LN(T135))/L135</f>
        <v>1.9995349519928228E-2</v>
      </c>
      <c r="S135" s="22"/>
      <c r="T135" s="19">
        <v>1.51</v>
      </c>
      <c r="U135" s="22"/>
      <c r="V135" s="19">
        <v>1.0878496</v>
      </c>
      <c r="W135" s="18">
        <v>2.44</v>
      </c>
      <c r="X135" s="22"/>
      <c r="Y135" s="19">
        <f t="shared" ref="Y135:Y139" si="178">T135</f>
        <v>1.51</v>
      </c>
      <c r="Z135" s="19">
        <v>0.65022911469614286</v>
      </c>
      <c r="AA135" s="16"/>
      <c r="AB135" s="18">
        <v>0</v>
      </c>
      <c r="AC135" s="28">
        <v>0</v>
      </c>
      <c r="AD135" s="8"/>
      <c r="AE135" s="19" t="e">
        <f>(AB135-Y135)/(LN(AB135/Y135))</f>
        <v>#NUM!</v>
      </c>
      <c r="AF135" s="19" t="e">
        <f t="shared" ref="AF135" si="179">(AC135-Z135)/(LN(AC135/Z135))</f>
        <v>#NUM!</v>
      </c>
    </row>
    <row r="136" spans="1:32" s="19" customFormat="1" x14ac:dyDescent="0.25">
      <c r="A136" s="19" t="s">
        <v>23</v>
      </c>
      <c r="B136" s="19" t="s">
        <v>13</v>
      </c>
      <c r="C136" s="19">
        <v>2</v>
      </c>
      <c r="D136" s="20" t="e">
        <f t="shared" si="172"/>
        <v>#NUM!</v>
      </c>
      <c r="E136" s="20" t="e">
        <f t="shared" si="173"/>
        <v>#NUM!</v>
      </c>
      <c r="F136" s="21"/>
      <c r="G136" s="20" t="e">
        <f t="shared" si="174"/>
        <v>#NUM!</v>
      </c>
      <c r="H136" s="20" t="e">
        <f t="shared" si="175"/>
        <v>#NUM!</v>
      </c>
      <c r="I136" s="22"/>
      <c r="J136" s="22"/>
      <c r="K136" s="19">
        <v>250</v>
      </c>
      <c r="L136" s="19">
        <v>24</v>
      </c>
      <c r="M136" s="19">
        <v>6</v>
      </c>
      <c r="N136" s="19">
        <v>4.8000000000000001E-2</v>
      </c>
      <c r="O136" s="22"/>
      <c r="P136" s="19" t="e">
        <f>(LN(AB136)-LN(Y136))/L136</f>
        <v>#NUM!</v>
      </c>
      <c r="Q136" s="19">
        <f t="shared" si="176"/>
        <v>-1.3662781135107443E-2</v>
      </c>
      <c r="R136" s="19">
        <f t="shared" si="177"/>
        <v>-2.6468883422543443E-2</v>
      </c>
      <c r="S136" s="22"/>
      <c r="T136" s="19">
        <v>1.51</v>
      </c>
      <c r="U136" s="22"/>
      <c r="V136" s="19">
        <v>1.0878496</v>
      </c>
      <c r="W136" s="18">
        <v>0.8</v>
      </c>
      <c r="X136" s="22"/>
      <c r="Y136" s="19">
        <f t="shared" si="178"/>
        <v>1.51</v>
      </c>
      <c r="Z136" s="19">
        <v>0.65022911469614286</v>
      </c>
      <c r="AA136" s="16"/>
      <c r="AB136" s="18">
        <v>0</v>
      </c>
      <c r="AC136" s="28">
        <v>0</v>
      </c>
      <c r="AD136" s="8"/>
      <c r="AE136" s="19" t="e">
        <f>(AB136-Y136)/(LN(AB136/Y136))</f>
        <v>#NUM!</v>
      </c>
      <c r="AF136" s="19" t="e">
        <f t="shared" ref="AF136:AF181" si="180">(AC136-Z136)/(LN(AC136/Z136))</f>
        <v>#NUM!</v>
      </c>
    </row>
    <row r="137" spans="1:32" x14ac:dyDescent="0.25">
      <c r="A137" s="2" t="s">
        <v>23</v>
      </c>
      <c r="B137" s="2" t="s">
        <v>13</v>
      </c>
      <c r="C137" s="2">
        <v>3</v>
      </c>
      <c r="D137" s="10">
        <f t="shared" si="172"/>
        <v>3.564244943131694</v>
      </c>
      <c r="E137" s="10">
        <f t="shared" si="173"/>
        <v>445.53061789146176</v>
      </c>
      <c r="G137" s="10">
        <f t="shared" si="174"/>
        <v>3.6148105364003555</v>
      </c>
      <c r="H137" s="10">
        <f t="shared" si="175"/>
        <v>451.85131705004443</v>
      </c>
      <c r="K137" s="2">
        <v>250</v>
      </c>
      <c r="L137" s="2">
        <v>24</v>
      </c>
      <c r="M137" s="2">
        <v>6</v>
      </c>
      <c r="N137" s="2">
        <v>4.8000000000000001E-2</v>
      </c>
      <c r="P137" s="2">
        <f>(LN(AB137)-LN(Y137))/L137</f>
        <v>-9.92046597702681E-2</v>
      </c>
      <c r="Q137" s="2">
        <f t="shared" si="176"/>
        <v>-1.3662781135107443E-2</v>
      </c>
      <c r="R137" s="2">
        <f t="shared" si="177"/>
        <v>-1.244920689665957E-2</v>
      </c>
      <c r="T137" s="2">
        <v>1.51</v>
      </c>
      <c r="V137" s="2">
        <v>1.0878496</v>
      </c>
      <c r="W137" s="17">
        <v>1.1200000000000001</v>
      </c>
      <c r="Y137" s="2">
        <f t="shared" si="178"/>
        <v>1.51</v>
      </c>
      <c r="Z137" s="2">
        <v>0.65022911469614286</v>
      </c>
      <c r="AB137" s="17">
        <v>0.139624</v>
      </c>
      <c r="AC137" s="8">
        <v>6.0124231728698185E-2</v>
      </c>
      <c r="AD137" s="8"/>
      <c r="AE137" s="2">
        <f>(AB137-Y137)/(LN(AB137/Y137))</f>
        <v>0.57556772163955072</v>
      </c>
      <c r="AF137" s="2">
        <f t="shared" si="180"/>
        <v>0.24784827158235828</v>
      </c>
    </row>
    <row r="138" spans="1:32" s="19" customFormat="1" x14ac:dyDescent="0.25">
      <c r="A138" s="19" t="s">
        <v>23</v>
      </c>
      <c r="B138" s="19" t="s">
        <v>13</v>
      </c>
      <c r="C138" s="19">
        <v>4</v>
      </c>
      <c r="D138" s="20" t="e">
        <f t="shared" si="172"/>
        <v>#NUM!</v>
      </c>
      <c r="E138" s="20" t="e">
        <f t="shared" si="173"/>
        <v>#NUM!</v>
      </c>
      <c r="F138" s="21"/>
      <c r="G138" s="20" t="e">
        <f t="shared" si="174"/>
        <v>#NUM!</v>
      </c>
      <c r="H138" s="20" t="e">
        <f t="shared" si="175"/>
        <v>#NUM!</v>
      </c>
      <c r="I138" s="22"/>
      <c r="J138" s="22"/>
      <c r="K138" s="19">
        <v>250</v>
      </c>
      <c r="L138" s="19">
        <v>24</v>
      </c>
      <c r="M138" s="19">
        <v>6</v>
      </c>
      <c r="N138" s="19">
        <v>4.8000000000000001E-2</v>
      </c>
      <c r="O138" s="22"/>
      <c r="P138" s="19" t="e">
        <f>(LN(AB138)-LN(Y138))/L138</f>
        <v>#NUM!</v>
      </c>
      <c r="Q138" s="19">
        <f t="shared" si="176"/>
        <v>-1.3662781135107443E-2</v>
      </c>
      <c r="R138" s="19">
        <f t="shared" si="177"/>
        <v>-2.6468883422543443E-2</v>
      </c>
      <c r="S138" s="22"/>
      <c r="T138" s="19">
        <v>1.51</v>
      </c>
      <c r="U138" s="22"/>
      <c r="V138" s="19">
        <v>1.0878496</v>
      </c>
      <c r="W138" s="18">
        <v>0.8</v>
      </c>
      <c r="X138" s="22"/>
      <c r="Y138" s="19">
        <f t="shared" si="178"/>
        <v>1.51</v>
      </c>
      <c r="Z138" s="19">
        <v>0.65022911469614286</v>
      </c>
      <c r="AA138" s="16"/>
      <c r="AB138" s="18">
        <v>0</v>
      </c>
      <c r="AC138" s="28">
        <v>0</v>
      </c>
      <c r="AD138" s="8"/>
      <c r="AE138" s="19" t="e">
        <f>(AB138-Y138)/(LN(AB138/Y138))</f>
        <v>#NUM!</v>
      </c>
      <c r="AF138" s="19" t="e">
        <f t="shared" si="180"/>
        <v>#NUM!</v>
      </c>
    </row>
    <row r="139" spans="1:32" x14ac:dyDescent="0.25">
      <c r="A139" s="2" t="s">
        <v>23</v>
      </c>
      <c r="B139" s="2" t="s">
        <v>13</v>
      </c>
      <c r="C139" s="2">
        <v>5</v>
      </c>
      <c r="D139" s="10">
        <f t="shared" si="172"/>
        <v>1.1574838995207728</v>
      </c>
      <c r="E139" s="10">
        <f t="shared" si="173"/>
        <v>144.68548744009661</v>
      </c>
      <c r="G139" s="10">
        <f t="shared" si="174"/>
        <v>-1.2033805218054607</v>
      </c>
      <c r="H139" s="10">
        <f t="shared" si="175"/>
        <v>-150.42256522568258</v>
      </c>
      <c r="K139" s="2">
        <v>250</v>
      </c>
      <c r="L139" s="2">
        <v>24</v>
      </c>
      <c r="M139" s="2">
        <v>6</v>
      </c>
      <c r="N139" s="2">
        <v>4.8000000000000001E-2</v>
      </c>
      <c r="P139" s="2">
        <f>(LN(AB139)-LN(Y139))/L139</f>
        <v>-4.1442394723605995E-2</v>
      </c>
      <c r="Q139" s="2">
        <f t="shared" si="176"/>
        <v>-1.3662781135107443E-2</v>
      </c>
      <c r="R139" s="2">
        <f t="shared" si="177"/>
        <v>-7.0323527246937051E-2</v>
      </c>
      <c r="T139" s="2">
        <v>1.51</v>
      </c>
      <c r="V139" s="2">
        <v>1.0878496</v>
      </c>
      <c r="W139" s="17">
        <v>0.279248</v>
      </c>
      <c r="Y139" s="2">
        <f t="shared" si="178"/>
        <v>1.51</v>
      </c>
      <c r="Z139" s="2">
        <v>0.65022911469614286</v>
      </c>
      <c r="AB139" s="17">
        <v>0.55849599999999999</v>
      </c>
      <c r="AC139" s="8">
        <v>0.24049692691479274</v>
      </c>
      <c r="AD139" s="8"/>
      <c r="AE139" s="2">
        <f>(AB139-Y139)/(LN(AB139/Y139))</f>
        <v>0.95665321138928416</v>
      </c>
      <c r="AF139" s="2">
        <f t="shared" si="180"/>
        <v>0.41194951702839488</v>
      </c>
    </row>
    <row r="140" spans="1:32" s="7" customFormat="1" x14ac:dyDescent="0.25">
      <c r="A140" s="7" t="s">
        <v>23</v>
      </c>
      <c r="B140" s="7" t="s">
        <v>13</v>
      </c>
      <c r="C140" s="7" t="s">
        <v>11</v>
      </c>
      <c r="D140" s="12">
        <f>AVERAGE(D137,D139)</f>
        <v>2.3608644213262333</v>
      </c>
      <c r="E140" s="12">
        <f>AVERAGE(E137,E139)</f>
        <v>295.10805266577916</v>
      </c>
      <c r="F140" s="15"/>
      <c r="G140" s="12">
        <f>AVERAGE(G137,G139)</f>
        <v>1.2057150072974474</v>
      </c>
      <c r="H140" s="12">
        <f>AVERAGE(H137,H139)</f>
        <v>150.71437591218091</v>
      </c>
      <c r="I140" s="16"/>
      <c r="J140" s="16"/>
      <c r="O140" s="16"/>
      <c r="S140" s="16"/>
      <c r="U140" s="16"/>
      <c r="X140" s="16"/>
      <c r="AA140" s="16"/>
      <c r="AD140" s="16"/>
    </row>
    <row r="141" spans="1:32" s="7" customFormat="1" x14ac:dyDescent="0.25">
      <c r="A141" s="7" t="s">
        <v>23</v>
      </c>
      <c r="B141" s="7" t="s">
        <v>13</v>
      </c>
      <c r="C141" s="7" t="s">
        <v>12</v>
      </c>
      <c r="D141" s="12">
        <f>STDEV(D137,D139)</f>
        <v>1.7018370546328949</v>
      </c>
      <c r="E141" s="12">
        <f>STDEV(E137,E139)</f>
        <v>212.7296318291119</v>
      </c>
      <c r="F141" s="15"/>
      <c r="G141" s="12">
        <f>STDEV(G137,G139)</f>
        <v>3.40697557030972</v>
      </c>
      <c r="H141" s="12">
        <f>STDEV(H137,H139)</f>
        <v>425.87194628871498</v>
      </c>
      <c r="I141" s="16"/>
      <c r="J141" s="16"/>
      <c r="O141" s="16"/>
      <c r="S141" s="16"/>
      <c r="U141" s="16"/>
      <c r="X141" s="16"/>
      <c r="AA141" s="16"/>
      <c r="AD141" s="16"/>
    </row>
    <row r="142" spans="1:32" x14ac:dyDescent="0.25">
      <c r="A142" s="2" t="s">
        <v>24</v>
      </c>
      <c r="B142" s="2" t="s">
        <v>10</v>
      </c>
      <c r="C142" s="2">
        <v>1</v>
      </c>
      <c r="D142" s="10">
        <f t="shared" ref="D142:D146" si="181">((Q142-P142)*K142)/M142</f>
        <v>1.0708101016937204</v>
      </c>
      <c r="E142" s="10">
        <f t="shared" ref="E142:E146" si="182">((Q142-P142)*K142)/N142</f>
        <v>164.74001564518773</v>
      </c>
      <c r="G142" s="10">
        <f t="shared" ref="G142:G146" si="183">((R142-P142)*K142)/M142</f>
        <v>1.1137483369393921</v>
      </c>
      <c r="H142" s="10">
        <f t="shared" ref="H142:H146" si="184">((R142-P142)*K142)/N142</f>
        <v>171.3458979906757</v>
      </c>
      <c r="K142" s="2">
        <v>250</v>
      </c>
      <c r="L142" s="2">
        <v>24</v>
      </c>
      <c r="M142" s="2">
        <v>10</v>
      </c>
      <c r="N142" s="2">
        <v>6.5000000000000002E-2</v>
      </c>
      <c r="P142" s="2">
        <f>(LN(AB142)-LN(Y142))/L142</f>
        <v>-3.7077394783583316E-2</v>
      </c>
      <c r="Q142" s="2">
        <f t="shared" ref="Q142:Q146" si="185">(LN(V142)-LN(T142))/L142</f>
        <v>5.7550092841654925E-3</v>
      </c>
      <c r="R142" s="2">
        <f t="shared" ref="R142:R146" si="186">(LN(W142)-LN(T142))/L142</f>
        <v>7.4725386939923687E-3</v>
      </c>
      <c r="T142" s="2">
        <v>2.2400000000000002</v>
      </c>
      <c r="V142" s="2">
        <v>2.5717743999999998</v>
      </c>
      <c r="W142" s="17">
        <v>2.68</v>
      </c>
      <c r="Y142" s="2">
        <f t="shared" ref="Y142" si="187">T142</f>
        <v>2.2400000000000002</v>
      </c>
      <c r="Z142" s="2">
        <v>0.24683720872332832</v>
      </c>
      <c r="AB142" s="17">
        <v>0.92</v>
      </c>
      <c r="AC142" s="8">
        <v>0.10137956786850985</v>
      </c>
      <c r="AD142" s="8"/>
      <c r="AE142" s="2">
        <f>(AB142-Y142)/(LN(AB142/Y142))</f>
        <v>1.4833836174582649</v>
      </c>
      <c r="AF142" s="2">
        <f t="shared" ref="AF142" si="188">(AC142-Z142)/(LN(AC142/Z142))</f>
        <v>0.16346172839254977</v>
      </c>
    </row>
    <row r="143" spans="1:32" x14ac:dyDescent="0.25">
      <c r="A143" s="2" t="s">
        <v>24</v>
      </c>
      <c r="B143" s="2" t="s">
        <v>10</v>
      </c>
      <c r="C143" s="2">
        <v>2</v>
      </c>
      <c r="D143" s="10">
        <f t="shared" si="181"/>
        <v>0.86590354518741353</v>
      </c>
      <c r="E143" s="10">
        <f t="shared" si="182"/>
        <v>133.21593002883284</v>
      </c>
      <c r="G143" s="10">
        <f t="shared" si="183"/>
        <v>1.1567153607449088</v>
      </c>
      <c r="H143" s="10">
        <f t="shared" si="184"/>
        <v>177.95620934537058</v>
      </c>
      <c r="K143" s="2">
        <v>250</v>
      </c>
      <c r="L143" s="2">
        <v>24</v>
      </c>
      <c r="M143" s="2">
        <v>10</v>
      </c>
      <c r="N143" s="2">
        <v>6.5000000000000002E-2</v>
      </c>
      <c r="P143" s="2">
        <f>(LN(AB143)-LN(Y143))/L143</f>
        <v>-2.8881132523331052E-2</v>
      </c>
      <c r="Q143" s="2">
        <f t="shared" si="185"/>
        <v>5.7550092841654925E-3</v>
      </c>
      <c r="R143" s="2">
        <f t="shared" si="186"/>
        <v>1.7387481906465298E-2</v>
      </c>
      <c r="T143" s="2">
        <v>2.2400000000000002</v>
      </c>
      <c r="V143" s="2">
        <v>2.5717743999999998</v>
      </c>
      <c r="W143" s="17">
        <v>3.4</v>
      </c>
      <c r="Y143" s="2">
        <f t="shared" si="166"/>
        <v>2.2400000000000002</v>
      </c>
      <c r="Z143" s="2">
        <v>0.24683720872332832</v>
      </c>
      <c r="AB143" s="17">
        <v>1.1200000000000001</v>
      </c>
      <c r="AC143" s="8">
        <v>0.12341860436166417</v>
      </c>
      <c r="AD143" s="8"/>
      <c r="AE143" s="2">
        <f>(AB143-Y143)/(LN(AB143/Y143))</f>
        <v>1.6158184457956393</v>
      </c>
      <c r="AF143" s="2">
        <f t="shared" si="167"/>
        <v>0.17805540846600992</v>
      </c>
    </row>
    <row r="144" spans="1:32" x14ac:dyDescent="0.25">
      <c r="A144" s="2" t="s">
        <v>24</v>
      </c>
      <c r="B144" s="2" t="s">
        <v>10</v>
      </c>
      <c r="C144" s="2">
        <v>3</v>
      </c>
      <c r="D144" s="10">
        <f t="shared" si="181"/>
        <v>1.5879318582706898</v>
      </c>
      <c r="E144" s="10">
        <f t="shared" si="182"/>
        <v>244.29720896472151</v>
      </c>
      <c r="G144" s="10">
        <f t="shared" si="183"/>
        <v>1.4984167857192299</v>
      </c>
      <c r="H144" s="10">
        <f t="shared" si="184"/>
        <v>230.52565934141998</v>
      </c>
      <c r="K144" s="2">
        <v>250</v>
      </c>
      <c r="L144" s="2">
        <v>24</v>
      </c>
      <c r="M144" s="2">
        <v>10</v>
      </c>
      <c r="N144" s="2">
        <v>6.5000000000000002E-2</v>
      </c>
      <c r="P144" s="2">
        <f>(LN(AB144)-LN(Y144))/L144</f>
        <v>-5.7762265046662105E-2</v>
      </c>
      <c r="Q144" s="2">
        <f t="shared" si="185"/>
        <v>5.7550092841654925E-3</v>
      </c>
      <c r="R144" s="2">
        <f t="shared" si="186"/>
        <v>2.1744063821070906E-3</v>
      </c>
      <c r="T144" s="2">
        <v>2.2400000000000002</v>
      </c>
      <c r="V144" s="2">
        <v>2.5717743999999998</v>
      </c>
      <c r="W144" s="17">
        <v>2.36</v>
      </c>
      <c r="Y144" s="2">
        <f t="shared" si="166"/>
        <v>2.2400000000000002</v>
      </c>
      <c r="Z144" s="2">
        <v>0.24683720872332832</v>
      </c>
      <c r="AB144" s="17">
        <v>0.56000000000000005</v>
      </c>
      <c r="AC144" s="8">
        <v>6.1709302180832086E-2</v>
      </c>
      <c r="AD144" s="8"/>
      <c r="AE144" s="2">
        <f>(AB144-Y144)/(LN(AB144/Y144))</f>
        <v>1.2118638343467294</v>
      </c>
      <c r="AF144" s="2">
        <f t="shared" si="167"/>
        <v>0.13354155634950743</v>
      </c>
    </row>
    <row r="145" spans="1:32" x14ac:dyDescent="0.25">
      <c r="A145" s="2" t="s">
        <v>24</v>
      </c>
      <c r="B145" s="2" t="s">
        <v>10</v>
      </c>
      <c r="C145" s="2">
        <v>4</v>
      </c>
      <c r="D145" s="10">
        <f t="shared" si="181"/>
        <v>0.98395425904887546</v>
      </c>
      <c r="E145" s="10">
        <f t="shared" si="182"/>
        <v>151.37757831521159</v>
      </c>
      <c r="G145" s="10">
        <f t="shared" si="183"/>
        <v>1.4440566261665528</v>
      </c>
      <c r="H145" s="10">
        <f t="shared" si="184"/>
        <v>222.16255787177735</v>
      </c>
      <c r="K145" s="2">
        <v>250</v>
      </c>
      <c r="L145" s="2">
        <v>24</v>
      </c>
      <c r="M145" s="2">
        <v>10</v>
      </c>
      <c r="N145" s="2">
        <v>6.5000000000000002E-2</v>
      </c>
      <c r="P145" s="2">
        <f>(LN(AB145)-LN(Y145))/L145</f>
        <v>-3.3603161077789524E-2</v>
      </c>
      <c r="Q145" s="2">
        <f t="shared" si="185"/>
        <v>5.7550092841654925E-3</v>
      </c>
      <c r="R145" s="2">
        <f t="shared" si="186"/>
        <v>2.4159103968872584E-2</v>
      </c>
      <c r="T145" s="2">
        <v>2.2400000000000002</v>
      </c>
      <c r="V145" s="2">
        <v>2.5717743999999998</v>
      </c>
      <c r="W145" s="17">
        <v>4</v>
      </c>
      <c r="Y145" s="2">
        <f t="shared" si="166"/>
        <v>2.2400000000000002</v>
      </c>
      <c r="Z145" s="2">
        <v>0.24683720872332832</v>
      </c>
      <c r="AB145" s="17">
        <v>1</v>
      </c>
      <c r="AC145" s="8">
        <v>0.11019518246577156</v>
      </c>
      <c r="AD145" s="8"/>
      <c r="AE145" s="2">
        <f>(AB145-Y145)/(LN(AB145/Y145))</f>
        <v>1.5375537601078988</v>
      </c>
      <c r="AF145" s="2">
        <f t="shared" si="167"/>
        <v>0.16943101714602307</v>
      </c>
    </row>
    <row r="146" spans="1:32" x14ac:dyDescent="0.25">
      <c r="A146" s="2" t="s">
        <v>24</v>
      </c>
      <c r="B146" s="2" t="s">
        <v>10</v>
      </c>
      <c r="C146" s="2">
        <v>5</v>
      </c>
      <c r="D146" s="10">
        <f t="shared" si="181"/>
        <v>1.2590106042792675</v>
      </c>
      <c r="E146" s="10">
        <f t="shared" si="182"/>
        <v>193.69393911988729</v>
      </c>
      <c r="G146" s="10">
        <f t="shared" si="183"/>
        <v>-0.63139146205241226</v>
      </c>
      <c r="H146" s="10">
        <f t="shared" si="184"/>
        <v>-97.13714800806342</v>
      </c>
      <c r="K146" s="2">
        <v>250</v>
      </c>
      <c r="L146" s="2">
        <v>24</v>
      </c>
      <c r="M146" s="2">
        <v>10</v>
      </c>
      <c r="N146" s="2">
        <v>6.5000000000000002E-2</v>
      </c>
      <c r="P146" s="2">
        <f>(LN(AB146)-LN(Y146))/L146</f>
        <v>-4.4605414887005201E-2</v>
      </c>
      <c r="Q146" s="2">
        <f t="shared" si="185"/>
        <v>5.7550092841654925E-3</v>
      </c>
      <c r="R146" s="2">
        <f t="shared" si="186"/>
        <v>-6.9861073369101689E-2</v>
      </c>
      <c r="T146" s="2">
        <v>2.2400000000000002</v>
      </c>
      <c r="V146" s="2">
        <v>2.5717743999999998</v>
      </c>
      <c r="W146" s="17">
        <v>0.41887199999999997</v>
      </c>
      <c r="Y146" s="2">
        <f t="shared" si="166"/>
        <v>2.2400000000000002</v>
      </c>
      <c r="Z146" s="2">
        <v>0.24683720872332832</v>
      </c>
      <c r="AB146" s="17">
        <v>0.76793200000000006</v>
      </c>
      <c r="AC146" s="8">
        <v>8.46224068613049E-2</v>
      </c>
      <c r="AD146" s="8"/>
      <c r="AE146" s="2">
        <f>(AB146-Y146)/(LN(AB146/Y146))</f>
        <v>1.3750834247824832</v>
      </c>
      <c r="AF146" s="2">
        <f t="shared" si="167"/>
        <v>0.15152756889956381</v>
      </c>
    </row>
    <row r="147" spans="1:32" s="5" customFormat="1" x14ac:dyDescent="0.25">
      <c r="A147" s="5" t="s">
        <v>24</v>
      </c>
      <c r="B147" s="5" t="s">
        <v>10</v>
      </c>
      <c r="C147" s="5" t="s">
        <v>11</v>
      </c>
      <c r="D147" s="11">
        <f t="shared" ref="D147:E147" si="189">AVERAGE(D142:D146)</f>
        <v>1.1535220736959935</v>
      </c>
      <c r="E147" s="11">
        <f t="shared" si="189"/>
        <v>177.46493441476818</v>
      </c>
      <c r="F147" s="15"/>
      <c r="G147" s="11">
        <f t="shared" ref="G147:H147" si="190">AVERAGE(G142:G146)</f>
        <v>0.91630912950353438</v>
      </c>
      <c r="H147" s="11">
        <f t="shared" si="190"/>
        <v>140.97063530823604</v>
      </c>
      <c r="I147" s="16"/>
      <c r="J147" s="16"/>
      <c r="O147" s="16"/>
      <c r="S147" s="16"/>
      <c r="U147" s="16"/>
      <c r="X147" s="16"/>
      <c r="AA147" s="16"/>
      <c r="AD147" s="16"/>
    </row>
    <row r="148" spans="1:32" s="5" customFormat="1" x14ac:dyDescent="0.25">
      <c r="A148" s="5" t="s">
        <v>24</v>
      </c>
      <c r="B148" s="5" t="s">
        <v>10</v>
      </c>
      <c r="C148" s="5" t="s">
        <v>12</v>
      </c>
      <c r="D148" s="11">
        <f t="shared" ref="D148:E148" si="191">STDEV(D142:D146)</f>
        <v>0.28202775707233035</v>
      </c>
      <c r="E148" s="11">
        <f t="shared" si="191"/>
        <v>43.388885703435463</v>
      </c>
      <c r="F148" s="15"/>
      <c r="G148" s="11">
        <f t="shared" ref="G148:H148" si="192">STDEV(G142:G146)</f>
        <v>0.88169173487878139</v>
      </c>
      <c r="H148" s="11">
        <f t="shared" si="192"/>
        <v>135.64488228904327</v>
      </c>
      <c r="I148" s="16"/>
      <c r="J148" s="16"/>
      <c r="O148" s="16"/>
      <c r="S148" s="16"/>
      <c r="U148" s="16"/>
      <c r="X148" s="16"/>
      <c r="AA148" s="16"/>
      <c r="AD148" s="16"/>
    </row>
    <row r="149" spans="1:32" x14ac:dyDescent="0.25">
      <c r="A149" s="2" t="s">
        <v>24</v>
      </c>
      <c r="B149" s="2" t="s">
        <v>13</v>
      </c>
      <c r="C149" s="2">
        <v>1</v>
      </c>
      <c r="D149" s="10">
        <f t="shared" ref="D149:D153" si="193">((Q149-P149)*K149)/M149</f>
        <v>1.8083265545918934</v>
      </c>
      <c r="E149" s="10">
        <f t="shared" ref="E149:E153" si="194">((Q149-P149)*K149)/N149</f>
        <v>226.04081932398668</v>
      </c>
      <c r="G149" s="10">
        <f t="shared" ref="G149:G153" si="195">((R149-P149)*K149)/M149</f>
        <v>1.8798902800013464</v>
      </c>
      <c r="H149" s="10">
        <f t="shared" ref="H149:H153" si="196">((R149-P149)*K149)/N149</f>
        <v>234.98628500016829</v>
      </c>
      <c r="K149" s="2">
        <v>250</v>
      </c>
      <c r="L149" s="2">
        <v>24</v>
      </c>
      <c r="M149" s="2">
        <v>6</v>
      </c>
      <c r="N149" s="2">
        <v>4.8000000000000001E-2</v>
      </c>
      <c r="P149" s="2">
        <f>(LN(AB149)-LN(Y149))/L149</f>
        <v>-3.7644828026039946E-2</v>
      </c>
      <c r="Q149" s="2">
        <f t="shared" ref="Q149:Q153" si="197">(LN(V149)-LN(T149))/L149</f>
        <v>5.7550092841654925E-3</v>
      </c>
      <c r="R149" s="2">
        <f t="shared" ref="R149:R153" si="198">(LN(W149)-LN(T149))/L149</f>
        <v>7.4725386939923687E-3</v>
      </c>
      <c r="T149" s="2">
        <v>2.2400000000000002</v>
      </c>
      <c r="V149" s="2">
        <v>2.5717743999999998</v>
      </c>
      <c r="W149" s="17">
        <v>2.68</v>
      </c>
      <c r="Y149" s="2">
        <f t="shared" ref="Y149:Y153" si="199">T149</f>
        <v>2.2400000000000002</v>
      </c>
      <c r="Z149" s="2">
        <v>0.24683720872332832</v>
      </c>
      <c r="AB149" s="17">
        <v>0.90755599999999992</v>
      </c>
      <c r="AC149" s="8">
        <v>0.10000829901790577</v>
      </c>
      <c r="AD149" s="8"/>
      <c r="AE149" s="2">
        <f>(AB149-Y149)/(LN(AB149/Y149))</f>
        <v>1.4747975462020004</v>
      </c>
      <c r="AF149" s="2">
        <f t="shared" ref="AF149" si="200">(AC149-Z149)/(LN(AC149/Z149))</f>
        <v>0.16251558470380162</v>
      </c>
    </row>
    <row r="150" spans="1:32" x14ac:dyDescent="0.25">
      <c r="A150" s="2" t="s">
        <v>24</v>
      </c>
      <c r="B150" s="2" t="s">
        <v>13</v>
      </c>
      <c r="C150" s="2">
        <v>2</v>
      </c>
      <c r="D150" s="10">
        <f t="shared" si="193"/>
        <v>2.0983510071321123</v>
      </c>
      <c r="E150" s="10">
        <f t="shared" si="194"/>
        <v>262.29387589151406</v>
      </c>
      <c r="G150" s="10">
        <f t="shared" si="195"/>
        <v>2.583037366394604</v>
      </c>
      <c r="H150" s="10">
        <f t="shared" si="196"/>
        <v>322.87967079932554</v>
      </c>
      <c r="K150" s="2">
        <v>250</v>
      </c>
      <c r="L150" s="2">
        <v>24</v>
      </c>
      <c r="M150" s="2">
        <v>6</v>
      </c>
      <c r="N150" s="2">
        <v>4.8000000000000001E-2</v>
      </c>
      <c r="P150" s="2">
        <f>(LN(AB150)-LN(Y150))/L150</f>
        <v>-4.4605414887005201E-2</v>
      </c>
      <c r="Q150" s="2">
        <f t="shared" si="197"/>
        <v>5.7550092841654925E-3</v>
      </c>
      <c r="R150" s="2">
        <f t="shared" si="198"/>
        <v>1.7387481906465298E-2</v>
      </c>
      <c r="T150" s="2">
        <v>2.2400000000000002</v>
      </c>
      <c r="V150" s="2">
        <v>2.5717743999999998</v>
      </c>
      <c r="W150" s="17">
        <v>3.4</v>
      </c>
      <c r="Y150" s="2">
        <f t="shared" si="199"/>
        <v>2.2400000000000002</v>
      </c>
      <c r="Z150" s="2">
        <v>0.24683720872332832</v>
      </c>
      <c r="AB150" s="17">
        <v>0.76793200000000006</v>
      </c>
      <c r="AC150" s="8">
        <v>8.46224068613049E-2</v>
      </c>
      <c r="AD150" s="8"/>
      <c r="AE150" s="2">
        <f>(AB150-Y150)/(LN(AB150/Y150))</f>
        <v>1.3750834247824832</v>
      </c>
      <c r="AF150" s="2">
        <f t="shared" si="180"/>
        <v>0.15152756889956381</v>
      </c>
    </row>
    <row r="151" spans="1:32" x14ac:dyDescent="0.25">
      <c r="A151" s="2" t="s">
        <v>24</v>
      </c>
      <c r="B151" s="2" t="s">
        <v>13</v>
      </c>
      <c r="C151" s="2">
        <v>3</v>
      </c>
      <c r="D151" s="10">
        <f t="shared" si="193"/>
        <v>2.0983510071321123</v>
      </c>
      <c r="E151" s="10">
        <f t="shared" si="194"/>
        <v>262.29387589151406</v>
      </c>
      <c r="G151" s="10">
        <f t="shared" si="195"/>
        <v>1.9491592195463456</v>
      </c>
      <c r="H151" s="10">
        <f t="shared" si="196"/>
        <v>243.6449024432932</v>
      </c>
      <c r="K151" s="2">
        <v>250</v>
      </c>
      <c r="L151" s="2">
        <v>24</v>
      </c>
      <c r="M151" s="2">
        <v>6</v>
      </c>
      <c r="N151" s="2">
        <v>4.8000000000000001E-2</v>
      </c>
      <c r="P151" s="2">
        <f>(LN(AB151)-LN(Y151))/L151</f>
        <v>-4.4605414887005201E-2</v>
      </c>
      <c r="Q151" s="2">
        <f t="shared" si="197"/>
        <v>5.7550092841654925E-3</v>
      </c>
      <c r="R151" s="2">
        <f t="shared" si="198"/>
        <v>2.1744063821070906E-3</v>
      </c>
      <c r="T151" s="2">
        <v>2.2400000000000002</v>
      </c>
      <c r="V151" s="2">
        <v>2.5717743999999998</v>
      </c>
      <c r="W151" s="17">
        <v>2.36</v>
      </c>
      <c r="Y151" s="2">
        <f t="shared" si="199"/>
        <v>2.2400000000000002</v>
      </c>
      <c r="Z151" s="2">
        <v>0.24683720872332832</v>
      </c>
      <c r="AB151" s="17">
        <v>0.76793200000000006</v>
      </c>
      <c r="AC151" s="8">
        <v>8.46224068613049E-2</v>
      </c>
      <c r="AD151" s="8"/>
      <c r="AE151" s="2">
        <f>(AB151-Y151)/(LN(AB151/Y151))</f>
        <v>1.3750834247824832</v>
      </c>
      <c r="AF151" s="2">
        <f t="shared" si="180"/>
        <v>0.15152756889956381</v>
      </c>
    </row>
    <row r="152" spans="1:32" x14ac:dyDescent="0.25">
      <c r="A152" s="2" t="s">
        <v>24</v>
      </c>
      <c r="B152" s="2" t="s">
        <v>13</v>
      </c>
      <c r="C152" s="2">
        <v>4</v>
      </c>
      <c r="D152" s="10">
        <f t="shared" si="193"/>
        <v>2.6512220681017902</v>
      </c>
      <c r="E152" s="10">
        <f t="shared" si="194"/>
        <v>331.40275851272378</v>
      </c>
      <c r="G152" s="10">
        <f t="shared" si="195"/>
        <v>3.4180593466312525</v>
      </c>
      <c r="H152" s="10">
        <f t="shared" si="196"/>
        <v>427.25741832890657</v>
      </c>
      <c r="K152" s="2">
        <v>250</v>
      </c>
      <c r="L152" s="2">
        <v>24</v>
      </c>
      <c r="M152" s="2">
        <v>6</v>
      </c>
      <c r="N152" s="2">
        <v>4.8000000000000001E-2</v>
      </c>
      <c r="P152" s="2">
        <f>(LN(AB152)-LN(Y152))/L152</f>
        <v>-5.7874320350277474E-2</v>
      </c>
      <c r="Q152" s="2">
        <f t="shared" si="197"/>
        <v>5.7550092841654925E-3</v>
      </c>
      <c r="R152" s="2">
        <f t="shared" si="198"/>
        <v>2.4159103968872584E-2</v>
      </c>
      <c r="T152" s="2">
        <v>2.2400000000000002</v>
      </c>
      <c r="V152" s="2">
        <v>2.5717743999999998</v>
      </c>
      <c r="W152" s="17">
        <v>4</v>
      </c>
      <c r="Y152" s="2">
        <f t="shared" si="199"/>
        <v>2.2400000000000002</v>
      </c>
      <c r="Z152" s="2">
        <v>0.24683720872332832</v>
      </c>
      <c r="AB152" s="17">
        <v>0.55849599999999999</v>
      </c>
      <c r="AC152" s="8">
        <v>6.1543568626403554E-2</v>
      </c>
      <c r="AD152" s="8"/>
      <c r="AE152" s="2">
        <f>(AB152-Y152)/(LN(AB152/Y152))</f>
        <v>1.2106002496896839</v>
      </c>
      <c r="AF152" s="2">
        <f t="shared" si="180"/>
        <v>0.13340231540766334</v>
      </c>
    </row>
    <row r="153" spans="1:32" s="19" customFormat="1" x14ac:dyDescent="0.25">
      <c r="A153" s="19" t="s">
        <v>24</v>
      </c>
      <c r="B153" s="19" t="s">
        <v>13</v>
      </c>
      <c r="C153" s="19">
        <v>5</v>
      </c>
      <c r="D153" s="20">
        <f t="shared" si="193"/>
        <v>0.36845172738488491</v>
      </c>
      <c r="E153" s="20">
        <f t="shared" si="194"/>
        <v>46.056465923110615</v>
      </c>
      <c r="F153" s="21"/>
      <c r="G153" s="20">
        <f t="shared" si="195"/>
        <v>-2.7822183831679141</v>
      </c>
      <c r="H153" s="20">
        <f t="shared" si="196"/>
        <v>-347.77729789598931</v>
      </c>
      <c r="I153" s="22"/>
      <c r="J153" s="22"/>
      <c r="K153" s="19">
        <v>250</v>
      </c>
      <c r="L153" s="19">
        <v>24</v>
      </c>
      <c r="M153" s="19">
        <v>6</v>
      </c>
      <c r="N153" s="19">
        <v>4.8000000000000001E-2</v>
      </c>
      <c r="O153" s="22"/>
      <c r="P153" s="19">
        <f>(LN(AB153)-LN(Y153))/L153</f>
        <v>-3.0878321730717453E-3</v>
      </c>
      <c r="Q153" s="19">
        <f t="shared" si="197"/>
        <v>5.7550092841654925E-3</v>
      </c>
      <c r="R153" s="19">
        <f t="shared" si="198"/>
        <v>-6.9861073369101689E-2</v>
      </c>
      <c r="S153" s="22"/>
      <c r="T153" s="19">
        <v>2.2400000000000002</v>
      </c>
      <c r="U153" s="22"/>
      <c r="V153" s="19">
        <v>2.5717743999999998</v>
      </c>
      <c r="W153" s="18">
        <v>0.41887199999999997</v>
      </c>
      <c r="X153" s="22"/>
      <c r="Y153" s="19">
        <f t="shared" si="199"/>
        <v>2.2400000000000002</v>
      </c>
      <c r="Z153" s="19">
        <v>0.24683720872332832</v>
      </c>
      <c r="AA153" s="16"/>
      <c r="AB153" s="18">
        <v>2.08</v>
      </c>
      <c r="AC153" s="28">
        <v>0.22920597952880487</v>
      </c>
      <c r="AD153" s="8"/>
      <c r="AE153" s="19">
        <f>(AB153-Y153)/(LN(AB153/Y153))</f>
        <v>2.1590119841373152</v>
      </c>
      <c r="AF153" s="19">
        <f t="shared" si="180"/>
        <v>0.23791271953779911</v>
      </c>
    </row>
    <row r="154" spans="1:32" s="7" customFormat="1" x14ac:dyDescent="0.25">
      <c r="A154" s="7" t="s">
        <v>24</v>
      </c>
      <c r="B154" s="7" t="s">
        <v>13</v>
      </c>
      <c r="C154" s="7" t="s">
        <v>11</v>
      </c>
      <c r="D154" s="12">
        <f>AVERAGE(D149:D152)</f>
        <v>2.1640626592394772</v>
      </c>
      <c r="E154" s="12">
        <f>AVERAGE(E149:E152)</f>
        <v>270.50783240493462</v>
      </c>
      <c r="F154" s="15"/>
      <c r="G154" s="12">
        <f>AVERAGE(G149:G152)</f>
        <v>2.4575365531433873</v>
      </c>
      <c r="H154" s="12">
        <f>AVERAGE(H149:H152)</f>
        <v>307.1920691429234</v>
      </c>
      <c r="I154" s="16"/>
      <c r="J154" s="16"/>
      <c r="O154" s="16"/>
      <c r="S154" s="16"/>
      <c r="U154" s="16"/>
      <c r="X154" s="16"/>
      <c r="AA154" s="16"/>
      <c r="AD154" s="16"/>
    </row>
    <row r="155" spans="1:32" s="7" customFormat="1" x14ac:dyDescent="0.25">
      <c r="A155" s="7" t="s">
        <v>24</v>
      </c>
      <c r="B155" s="7" t="s">
        <v>13</v>
      </c>
      <c r="C155" s="7" t="s">
        <v>12</v>
      </c>
      <c r="D155" s="12">
        <f>STDEV(D149:D152)</f>
        <v>0.35237693276673332</v>
      </c>
      <c r="E155" s="12">
        <f>STDEV(E149:E152)</f>
        <v>44.047116595841999</v>
      </c>
      <c r="F155" s="15"/>
      <c r="G155" s="12">
        <f>STDEV(G149:G152)</f>
        <v>0.71425420804420747</v>
      </c>
      <c r="H155" s="12">
        <f>STDEV(H149:H152)</f>
        <v>89.281776005526069</v>
      </c>
      <c r="I155" s="16"/>
      <c r="J155" s="16"/>
      <c r="O155" s="16"/>
      <c r="S155" s="16"/>
      <c r="U155" s="16"/>
      <c r="X155" s="16"/>
      <c r="AA155" s="16"/>
      <c r="AD155" s="16"/>
    </row>
    <row r="156" spans="1:32" x14ac:dyDescent="0.25">
      <c r="A156" s="2" t="s">
        <v>25</v>
      </c>
      <c r="B156" s="2" t="s">
        <v>10</v>
      </c>
      <c r="C156" s="2">
        <v>1</v>
      </c>
      <c r="D156" s="10">
        <f t="shared" ref="D156:D160" si="201">((Q156-P156)*K156)/M156</f>
        <v>0.25121047585092476</v>
      </c>
      <c r="E156" s="10">
        <f t="shared" ref="E156:E160" si="202">((Q156-P156)*K156)/N156</f>
        <v>38.647765515526885</v>
      </c>
      <c r="G156" s="10">
        <f t="shared" ref="G156:G160" si="203">((R156-P156)*K156)/M156</f>
        <v>0.39030567650146941</v>
      </c>
      <c r="H156" s="10">
        <f t="shared" ref="H156:H160" si="204">((R156-P156)*K156)/N156</f>
        <v>60.047027154072218</v>
      </c>
      <c r="K156" s="2">
        <v>250</v>
      </c>
      <c r="L156" s="2">
        <v>24</v>
      </c>
      <c r="M156" s="2">
        <v>10</v>
      </c>
      <c r="N156" s="2">
        <v>6.5000000000000002E-2</v>
      </c>
      <c r="P156" s="2">
        <f>(LN(AB156)-LN(Y156))/L156</f>
        <v>2.5255658482096488E-2</v>
      </c>
      <c r="Q156" s="2">
        <f t="shared" ref="Q156:Q160" si="205">(LN(V156)-LN(T156))/L156</f>
        <v>3.5304077516133479E-2</v>
      </c>
      <c r="R156" s="2">
        <f t="shared" ref="R156:R160" si="206">(LN(W156)-LN(T156))/L156</f>
        <v>4.0867885542155265E-2</v>
      </c>
      <c r="T156" s="2">
        <v>0.41887199999999997</v>
      </c>
      <c r="V156" s="2">
        <v>0.9773679999999999</v>
      </c>
      <c r="W156" s="17">
        <v>1.116992</v>
      </c>
      <c r="Y156" s="2">
        <f t="shared" ref="Y156" si="207">T156</f>
        <v>0.41887199999999997</v>
      </c>
      <c r="Z156" s="2">
        <v>9.5529549624249407E-2</v>
      </c>
      <c r="AB156" s="17">
        <v>0.76793200000000006</v>
      </c>
      <c r="AC156" s="8">
        <v>0.17513750764445729</v>
      </c>
      <c r="AD156" s="8"/>
      <c r="AE156" s="2">
        <f>(AB156-Y156)/(LN(AB156/Y156))</f>
        <v>0.57587754748017761</v>
      </c>
      <c r="AF156" s="2">
        <f t="shared" ref="AF156" si="208">(AC156-Z156)/(LN(AC156/Z156))</f>
        <v>0.1313368349985167</v>
      </c>
    </row>
    <row r="157" spans="1:32" s="19" customFormat="1" x14ac:dyDescent="0.25">
      <c r="A157" s="19" t="s">
        <v>25</v>
      </c>
      <c r="B157" s="19" t="s">
        <v>10</v>
      </c>
      <c r="C157" s="19">
        <v>2</v>
      </c>
      <c r="D157" s="20">
        <f t="shared" si="201"/>
        <v>7.7195804326793585E-2</v>
      </c>
      <c r="E157" s="20">
        <f t="shared" si="202"/>
        <v>11.876277588737473</v>
      </c>
      <c r="F157" s="21"/>
      <c r="G157" s="20">
        <f t="shared" si="203"/>
        <v>0.3953016892759415</v>
      </c>
      <c r="H157" s="20">
        <f t="shared" si="204"/>
        <v>60.815644503991003</v>
      </c>
      <c r="I157" s="22"/>
      <c r="J157" s="22"/>
      <c r="K157" s="19">
        <v>250</v>
      </c>
      <c r="L157" s="19">
        <v>24</v>
      </c>
      <c r="M157" s="19">
        <v>10</v>
      </c>
      <c r="N157" s="19">
        <v>6.5000000000000002E-2</v>
      </c>
      <c r="O157" s="22"/>
      <c r="P157" s="19">
        <f>(LN(AB157)-LN(Y157))/L157</f>
        <v>3.2216245343061736E-2</v>
      </c>
      <c r="Q157" s="19">
        <f t="shared" si="205"/>
        <v>3.5304077516133479E-2</v>
      </c>
      <c r="R157" s="19">
        <f t="shared" si="206"/>
        <v>4.8028312914099397E-2</v>
      </c>
      <c r="S157" s="22"/>
      <c r="T157" s="19">
        <v>0.41887199999999997</v>
      </c>
      <c r="U157" s="22"/>
      <c r="V157" s="19">
        <v>0.9773679999999999</v>
      </c>
      <c r="W157" s="18">
        <v>1.3264279999999999</v>
      </c>
      <c r="X157" s="22"/>
      <c r="Y157" s="19">
        <f t="shared" si="166"/>
        <v>0.41887199999999997</v>
      </c>
      <c r="Z157" s="19">
        <v>9.5529549624249407E-2</v>
      </c>
      <c r="AA157" s="16"/>
      <c r="AB157" s="18">
        <v>0.90755599999999992</v>
      </c>
      <c r="AC157" s="28">
        <v>0.20698069085254039</v>
      </c>
      <c r="AD157" s="8"/>
      <c r="AE157" s="19">
        <f>(AB157-Y157)/(LN(AB157/Y157))</f>
        <v>0.63203620150349282</v>
      </c>
      <c r="AF157" s="19">
        <f t="shared" si="167"/>
        <v>0.14414459232378868</v>
      </c>
    </row>
    <row r="158" spans="1:32" x14ac:dyDescent="0.25">
      <c r="A158" s="2" t="s">
        <v>25</v>
      </c>
      <c r="B158" s="2" t="s">
        <v>10</v>
      </c>
      <c r="C158" s="2">
        <v>3</v>
      </c>
      <c r="D158" s="10">
        <f t="shared" si="201"/>
        <v>0.46024245029066568</v>
      </c>
      <c r="E158" s="10">
        <f t="shared" si="202"/>
        <v>70.806530813948569</v>
      </c>
      <c r="G158" s="10">
        <f t="shared" si="203"/>
        <v>0.10975053714356908</v>
      </c>
      <c r="H158" s="10">
        <f t="shared" si="204"/>
        <v>16.884698022087552</v>
      </c>
      <c r="K158" s="2">
        <v>250</v>
      </c>
      <c r="L158" s="2">
        <v>24</v>
      </c>
      <c r="M158" s="2">
        <v>10</v>
      </c>
      <c r="N158" s="2">
        <v>6.5000000000000002E-2</v>
      </c>
      <c r="P158" s="2">
        <f>(LN(AB158)-LN(Y158))/L158</f>
        <v>1.6894379504506851E-2</v>
      </c>
      <c r="Q158" s="2">
        <f t="shared" si="205"/>
        <v>3.5304077516133479E-2</v>
      </c>
      <c r="R158" s="2">
        <f t="shared" si="206"/>
        <v>2.1284400990249613E-2</v>
      </c>
      <c r="T158" s="2">
        <v>0.41887199999999997</v>
      </c>
      <c r="V158" s="2">
        <v>0.9773679999999999</v>
      </c>
      <c r="W158" s="17">
        <v>0.69811999999999996</v>
      </c>
      <c r="Y158" s="2">
        <f t="shared" si="166"/>
        <v>0.41887199999999997</v>
      </c>
      <c r="Z158" s="2">
        <v>9.5529549624249407E-2</v>
      </c>
      <c r="AB158" s="17">
        <v>0.62830799999999998</v>
      </c>
      <c r="AC158" s="8">
        <v>0.14329432443637413</v>
      </c>
      <c r="AD158" s="8"/>
      <c r="AE158" s="2">
        <f>(AB158-Y158)/(LN(AB158/Y158))</f>
        <v>0.51653273194627036</v>
      </c>
      <c r="AF158" s="2">
        <f t="shared" si="167"/>
        <v>0.11780242949877373</v>
      </c>
    </row>
    <row r="159" spans="1:32" x14ac:dyDescent="0.25">
      <c r="A159" s="2" t="s">
        <v>25</v>
      </c>
      <c r="B159" s="2" t="s">
        <v>10</v>
      </c>
      <c r="C159" s="2">
        <v>4</v>
      </c>
      <c r="D159" s="10">
        <f t="shared" si="201"/>
        <v>0.35049191314709666</v>
      </c>
      <c r="E159" s="10">
        <f t="shared" si="202"/>
        <v>53.921832791861021</v>
      </c>
      <c r="G159" s="10">
        <f t="shared" si="203"/>
        <v>0</v>
      </c>
      <c r="H159" s="10">
        <f t="shared" si="204"/>
        <v>0</v>
      </c>
      <c r="K159" s="2">
        <v>250</v>
      </c>
      <c r="L159" s="2">
        <v>24</v>
      </c>
      <c r="M159" s="2">
        <v>10</v>
      </c>
      <c r="N159" s="2">
        <v>6.5000000000000002E-2</v>
      </c>
      <c r="P159" s="2">
        <f>(LN(AB159)-LN(Y159))/L159</f>
        <v>2.1284400990249613E-2</v>
      </c>
      <c r="Q159" s="2">
        <f t="shared" si="205"/>
        <v>3.5304077516133479E-2</v>
      </c>
      <c r="R159" s="2">
        <f t="shared" si="206"/>
        <v>2.1284400990249613E-2</v>
      </c>
      <c r="T159" s="2">
        <v>0.41887199999999997</v>
      </c>
      <c r="V159" s="2">
        <v>0.9773679999999999</v>
      </c>
      <c r="W159" s="17">
        <v>0.69811999999999996</v>
      </c>
      <c r="Y159" s="2">
        <f t="shared" si="166"/>
        <v>0.41887199999999997</v>
      </c>
      <c r="Z159" s="2">
        <v>9.5529549624249407E-2</v>
      </c>
      <c r="AB159" s="17">
        <v>0.69811999999999996</v>
      </c>
      <c r="AC159" s="8">
        <v>0.15921591604041568</v>
      </c>
      <c r="AD159" s="8"/>
      <c r="AE159" s="2">
        <f>(AB159-Y159)/(LN(AB159/Y159))</f>
        <v>0.54666012628983451</v>
      </c>
      <c r="AF159" s="2">
        <f t="shared" si="167"/>
        <v>0.12467339822667355</v>
      </c>
    </row>
    <row r="160" spans="1:32" x14ac:dyDescent="0.25">
      <c r="A160" s="2" t="s">
        <v>25</v>
      </c>
      <c r="B160" s="2" t="s">
        <v>10</v>
      </c>
      <c r="C160" s="2">
        <v>5</v>
      </c>
      <c r="D160" s="10">
        <f t="shared" si="201"/>
        <v>0.72202831308327631</v>
      </c>
      <c r="E160" s="10">
        <f t="shared" si="202"/>
        <v>111.08127893588866</v>
      </c>
      <c r="G160" s="10">
        <f t="shared" si="203"/>
        <v>0.79389588754885076</v>
      </c>
      <c r="H160" s="10">
        <f t="shared" si="204"/>
        <v>122.13782885366935</v>
      </c>
      <c r="K160" s="2">
        <v>250</v>
      </c>
      <c r="L160" s="2">
        <v>24</v>
      </c>
      <c r="M160" s="2">
        <v>10</v>
      </c>
      <c r="N160" s="2">
        <v>6.5000000000000002E-2</v>
      </c>
      <c r="P160" s="2">
        <f>(LN(AB160)-LN(Y160))/L160</f>
        <v>6.4229449928024278E-3</v>
      </c>
      <c r="Q160" s="2">
        <f t="shared" si="205"/>
        <v>3.5304077516133479E-2</v>
      </c>
      <c r="R160" s="2">
        <f t="shared" si="206"/>
        <v>3.817878049475646E-2</v>
      </c>
      <c r="T160" s="2">
        <v>0.41887199999999997</v>
      </c>
      <c r="V160" s="2">
        <v>0.9773679999999999</v>
      </c>
      <c r="W160" s="17">
        <v>1.04718</v>
      </c>
      <c r="Y160" s="2">
        <f t="shared" si="166"/>
        <v>0.41887199999999997</v>
      </c>
      <c r="Z160" s="2">
        <v>9.5529549624249407E-2</v>
      </c>
      <c r="AB160" s="17">
        <v>0.48868399999999995</v>
      </c>
      <c r="AC160" s="8">
        <v>0.11145114122829097</v>
      </c>
      <c r="AD160" s="8"/>
      <c r="AE160" s="2">
        <f>(AB160-Y160)/(LN(AB160/Y160))</f>
        <v>0.45288155769557092</v>
      </c>
      <c r="AF160" s="2">
        <f t="shared" si="167"/>
        <v>0.10328589936731607</v>
      </c>
    </row>
    <row r="161" spans="1:32" s="5" customFormat="1" x14ac:dyDescent="0.25">
      <c r="A161" s="5" t="s">
        <v>25</v>
      </c>
      <c r="B161" s="5" t="s">
        <v>10</v>
      </c>
      <c r="C161" s="5" t="s">
        <v>11</v>
      </c>
      <c r="D161" s="11">
        <f>AVERAGE(D156,D158,D159,D160)</f>
        <v>0.44599328809299088</v>
      </c>
      <c r="E161" s="11">
        <f>AVERAGE(E156,E158,E159,E160)</f>
        <v>68.614352014306291</v>
      </c>
      <c r="F161" s="15"/>
      <c r="G161" s="11">
        <f>AVERAGE(G156,G158,G159,G160)</f>
        <v>0.32348802529847231</v>
      </c>
      <c r="H161" s="11">
        <f>AVERAGE(H156,H158,H159,H160)</f>
        <v>49.767388507457284</v>
      </c>
      <c r="I161" s="16"/>
      <c r="J161" s="16"/>
      <c r="O161" s="16"/>
      <c r="S161" s="16"/>
      <c r="U161" s="16"/>
      <c r="X161" s="16"/>
      <c r="AA161" s="16"/>
      <c r="AD161" s="16"/>
    </row>
    <row r="162" spans="1:32" s="5" customFormat="1" x14ac:dyDescent="0.25">
      <c r="A162" s="5" t="s">
        <v>25</v>
      </c>
      <c r="B162" s="5" t="s">
        <v>10</v>
      </c>
      <c r="C162" s="5" t="s">
        <v>12</v>
      </c>
      <c r="D162" s="11">
        <f>STDEV(D156,D158,D159,D160)</f>
        <v>0.2028622112060362</v>
      </c>
      <c r="E162" s="11">
        <f>STDEV(E156,E158,E159,E160)</f>
        <v>31.209570954774769</v>
      </c>
      <c r="F162" s="15"/>
      <c r="G162" s="11">
        <f>STDEV(G156,G158,G159,G160)</f>
        <v>0.35406043351078215</v>
      </c>
      <c r="H162" s="11">
        <f>STDEV(H156,H158,H159,H160)</f>
        <v>54.470835924735695</v>
      </c>
      <c r="I162" s="16"/>
      <c r="J162" s="16"/>
      <c r="O162" s="16"/>
      <c r="S162" s="16"/>
      <c r="U162" s="16"/>
      <c r="X162" s="16"/>
      <c r="AA162" s="16"/>
      <c r="AD162" s="16"/>
    </row>
    <row r="163" spans="1:32" x14ac:dyDescent="0.25">
      <c r="A163" s="2" t="s">
        <v>25</v>
      </c>
      <c r="B163" s="2" t="s">
        <v>13</v>
      </c>
      <c r="C163" s="2">
        <v>1</v>
      </c>
      <c r="D163" s="10">
        <f t="shared" ref="D163:D167" si="209">((Q163-P163)*K163)/M163</f>
        <v>1.2033805218054605</v>
      </c>
      <c r="E163" s="10">
        <f t="shared" ref="E163:E167" si="210">((Q163-P163)*K163)/N163</f>
        <v>150.42256522568258</v>
      </c>
      <c r="G163" s="10">
        <f t="shared" ref="G163:G167" si="211">((R163-P163)*K163)/M163</f>
        <v>1.4352058562230348</v>
      </c>
      <c r="H163" s="10">
        <f t="shared" ref="H163:H167" si="212">((R163-P163)*K163)/N163</f>
        <v>179.40073202787934</v>
      </c>
      <c r="K163" s="2">
        <v>250</v>
      </c>
      <c r="L163" s="2">
        <v>24</v>
      </c>
      <c r="M163" s="2">
        <v>6</v>
      </c>
      <c r="N163" s="2">
        <v>4.8000000000000001E-2</v>
      </c>
      <c r="P163" s="2">
        <f>(LN(AB163)-LN(Y163))/L163</f>
        <v>6.4229449928024278E-3</v>
      </c>
      <c r="Q163" s="2">
        <f t="shared" ref="Q163:Q167" si="213">(LN(V163)-LN(T163))/L163</f>
        <v>3.5304077516133479E-2</v>
      </c>
      <c r="R163" s="2">
        <f t="shared" ref="R163:R167" si="214">(LN(W163)-LN(T163))/L163</f>
        <v>4.0867885542155265E-2</v>
      </c>
      <c r="T163" s="2">
        <v>0.41887199999999997</v>
      </c>
      <c r="V163" s="2">
        <v>0.9773679999999999</v>
      </c>
      <c r="W163" s="17">
        <v>1.116992</v>
      </c>
      <c r="Y163" s="2">
        <f t="shared" ref="Y163:Y167" si="215">T163</f>
        <v>0.41887199999999997</v>
      </c>
      <c r="Z163" s="2">
        <v>9.5529549624249407E-2</v>
      </c>
      <c r="AB163" s="17">
        <v>0.48868399999999995</v>
      </c>
      <c r="AC163" s="8">
        <v>0.11145114122829097</v>
      </c>
      <c r="AD163" s="8"/>
      <c r="AE163" s="2">
        <f>(AB163-Y163)/(LN(AB163/Y163))</f>
        <v>0.45288155769557092</v>
      </c>
      <c r="AF163" s="2">
        <f t="shared" ref="AF163" si="216">(AC163-Z163)/(LN(AC163/Z163))</f>
        <v>0.10328589936731607</v>
      </c>
    </row>
    <row r="164" spans="1:32" s="19" customFormat="1" x14ac:dyDescent="0.25">
      <c r="A164" s="19" t="s">
        <v>25</v>
      </c>
      <c r="B164" s="19" t="s">
        <v>13</v>
      </c>
      <c r="C164" s="19">
        <v>2</v>
      </c>
      <c r="D164" s="20">
        <f t="shared" si="209"/>
        <v>0.12865967387798929</v>
      </c>
      <c r="E164" s="20">
        <f t="shared" si="210"/>
        <v>16.082459234748661</v>
      </c>
      <c r="F164" s="21"/>
      <c r="G164" s="20">
        <f t="shared" si="211"/>
        <v>0.65883614879323582</v>
      </c>
      <c r="H164" s="20">
        <f t="shared" si="212"/>
        <v>82.354518599154474</v>
      </c>
      <c r="I164" s="22"/>
      <c r="J164" s="22"/>
      <c r="K164" s="19">
        <v>250</v>
      </c>
      <c r="L164" s="19">
        <v>24</v>
      </c>
      <c r="M164" s="19">
        <v>6</v>
      </c>
      <c r="N164" s="19">
        <v>4.8000000000000001E-2</v>
      </c>
      <c r="O164" s="22"/>
      <c r="P164" s="19">
        <f>(LN(AB164)-LN(Y164))/L164</f>
        <v>3.2216245343061736E-2</v>
      </c>
      <c r="Q164" s="19">
        <f t="shared" si="213"/>
        <v>3.5304077516133479E-2</v>
      </c>
      <c r="R164" s="19">
        <f t="shared" si="214"/>
        <v>4.8028312914099397E-2</v>
      </c>
      <c r="S164" s="22"/>
      <c r="T164" s="19">
        <v>0.41887199999999997</v>
      </c>
      <c r="U164" s="22"/>
      <c r="V164" s="19">
        <v>0.9773679999999999</v>
      </c>
      <c r="W164" s="18">
        <v>1.3264279999999999</v>
      </c>
      <c r="X164" s="22"/>
      <c r="Y164" s="19">
        <f t="shared" si="215"/>
        <v>0.41887199999999997</v>
      </c>
      <c r="Z164" s="19">
        <v>9.5529549624249407E-2</v>
      </c>
      <c r="AA164" s="16"/>
      <c r="AB164" s="18">
        <v>0.90755599999999992</v>
      </c>
      <c r="AC164" s="28">
        <v>0.20698069085254039</v>
      </c>
      <c r="AD164" s="8"/>
      <c r="AE164" s="19">
        <f>(AB164-Y164)/(LN(AB164/Y164))</f>
        <v>0.63203620150349282</v>
      </c>
      <c r="AF164" s="19">
        <f t="shared" si="180"/>
        <v>0.14414459232378868</v>
      </c>
    </row>
    <row r="165" spans="1:32" s="19" customFormat="1" x14ac:dyDescent="0.25">
      <c r="A165" s="19" t="s">
        <v>25</v>
      </c>
      <c r="B165" s="19" t="s">
        <v>13</v>
      </c>
      <c r="C165" s="19">
        <v>3</v>
      </c>
      <c r="D165" s="20">
        <f t="shared" si="209"/>
        <v>0.12865967387798929</v>
      </c>
      <c r="E165" s="20">
        <f t="shared" si="210"/>
        <v>16.082459234748661</v>
      </c>
      <c r="F165" s="21"/>
      <c r="G165" s="20">
        <f t="shared" si="211"/>
        <v>-0.45549351470050509</v>
      </c>
      <c r="H165" s="20">
        <f t="shared" si="212"/>
        <v>-56.936689337563138</v>
      </c>
      <c r="I165" s="22"/>
      <c r="J165" s="22"/>
      <c r="K165" s="19">
        <v>250</v>
      </c>
      <c r="L165" s="19">
        <v>24</v>
      </c>
      <c r="M165" s="19">
        <v>6</v>
      </c>
      <c r="N165" s="19">
        <v>4.8000000000000001E-2</v>
      </c>
      <c r="O165" s="22"/>
      <c r="P165" s="19">
        <f>(LN(AB165)-LN(Y165))/L165</f>
        <v>3.2216245343061736E-2</v>
      </c>
      <c r="Q165" s="19">
        <f t="shared" si="213"/>
        <v>3.5304077516133479E-2</v>
      </c>
      <c r="R165" s="19">
        <f t="shared" si="214"/>
        <v>2.1284400990249613E-2</v>
      </c>
      <c r="S165" s="22"/>
      <c r="T165" s="19">
        <v>0.41887199999999997</v>
      </c>
      <c r="U165" s="22"/>
      <c r="V165" s="19">
        <v>0.9773679999999999</v>
      </c>
      <c r="W165" s="18">
        <v>0.69811999999999996</v>
      </c>
      <c r="X165" s="22"/>
      <c r="Y165" s="19">
        <f t="shared" si="215"/>
        <v>0.41887199999999997</v>
      </c>
      <c r="Z165" s="19">
        <v>9.5529549624249407E-2</v>
      </c>
      <c r="AA165" s="16"/>
      <c r="AB165" s="18">
        <v>0.90755599999999992</v>
      </c>
      <c r="AC165" s="28">
        <v>0.20698069085254039</v>
      </c>
      <c r="AD165" s="8"/>
      <c r="AE165" s="19">
        <f>(AB165-Y165)/(LN(AB165/Y165))</f>
        <v>0.63203620150349282</v>
      </c>
      <c r="AF165" s="19">
        <f t="shared" si="180"/>
        <v>0.14414459232378868</v>
      </c>
    </row>
    <row r="166" spans="1:32" x14ac:dyDescent="0.25">
      <c r="A166" s="2" t="s">
        <v>25</v>
      </c>
      <c r="B166" s="2" t="s">
        <v>13</v>
      </c>
      <c r="C166" s="2">
        <v>4</v>
      </c>
      <c r="D166" s="10">
        <f t="shared" si="209"/>
        <v>1.2033805218054605</v>
      </c>
      <c r="E166" s="10">
        <f t="shared" si="210"/>
        <v>150.42256522568258</v>
      </c>
      <c r="G166" s="10">
        <f t="shared" si="211"/>
        <v>0.6192273332269661</v>
      </c>
      <c r="H166" s="10">
        <f t="shared" si="212"/>
        <v>77.403416653370755</v>
      </c>
      <c r="K166" s="2">
        <v>250</v>
      </c>
      <c r="L166" s="2">
        <v>24</v>
      </c>
      <c r="M166" s="2">
        <v>6</v>
      </c>
      <c r="N166" s="2">
        <v>4.8000000000000001E-2</v>
      </c>
      <c r="P166" s="2">
        <f>(LN(AB166)-LN(Y166))/L166</f>
        <v>6.4229449928024278E-3</v>
      </c>
      <c r="Q166" s="2">
        <f t="shared" si="213"/>
        <v>3.5304077516133479E-2</v>
      </c>
      <c r="R166" s="2">
        <f t="shared" si="214"/>
        <v>2.1284400990249613E-2</v>
      </c>
      <c r="T166" s="2">
        <v>0.41887199999999997</v>
      </c>
      <c r="V166" s="2">
        <v>0.9773679999999999</v>
      </c>
      <c r="W166" s="17">
        <v>0.69811999999999996</v>
      </c>
      <c r="Y166" s="2">
        <f t="shared" si="215"/>
        <v>0.41887199999999997</v>
      </c>
      <c r="Z166" s="2">
        <v>9.5529549624249407E-2</v>
      </c>
      <c r="AB166" s="17">
        <v>0.48868399999999995</v>
      </c>
      <c r="AC166" s="8">
        <v>0.11145114122829097</v>
      </c>
      <c r="AD166" s="8"/>
      <c r="AE166" s="2">
        <f>(AB166-Y166)/(LN(AB166/Y166))</f>
        <v>0.45288155769557092</v>
      </c>
      <c r="AF166" s="2">
        <f t="shared" si="180"/>
        <v>0.10328589936731607</v>
      </c>
    </row>
    <row r="167" spans="1:32" x14ac:dyDescent="0.25">
      <c r="A167" s="2" t="s">
        <v>25</v>
      </c>
      <c r="B167" s="2" t="s">
        <v>13</v>
      </c>
      <c r="C167" s="2">
        <v>5</v>
      </c>
      <c r="D167" s="10">
        <f t="shared" si="209"/>
        <v>0.97155518738788638</v>
      </c>
      <c r="E167" s="10">
        <f t="shared" si="210"/>
        <v>121.44439842348579</v>
      </c>
      <c r="G167" s="10">
        <f t="shared" si="211"/>
        <v>1.0913344781638439</v>
      </c>
      <c r="H167" s="10">
        <f t="shared" si="212"/>
        <v>136.41680977048048</v>
      </c>
      <c r="K167" s="2">
        <v>250</v>
      </c>
      <c r="L167" s="2">
        <v>24</v>
      </c>
      <c r="M167" s="2">
        <v>6</v>
      </c>
      <c r="N167" s="2">
        <v>4.8000000000000001E-2</v>
      </c>
      <c r="P167" s="2">
        <f>(LN(AB167)-LN(Y167))/L167</f>
        <v>1.1986753018824209E-2</v>
      </c>
      <c r="Q167" s="2">
        <f t="shared" si="213"/>
        <v>3.5304077516133479E-2</v>
      </c>
      <c r="R167" s="2">
        <f t="shared" si="214"/>
        <v>3.817878049475646E-2</v>
      </c>
      <c r="T167" s="2">
        <v>0.41887199999999997</v>
      </c>
      <c r="V167" s="2">
        <v>0.9773679999999999</v>
      </c>
      <c r="W167" s="17">
        <v>1.04718</v>
      </c>
      <c r="Y167" s="2">
        <f t="shared" si="215"/>
        <v>0.41887199999999997</v>
      </c>
      <c r="Z167" s="2">
        <v>9.5529549624249407E-2</v>
      </c>
      <c r="AB167" s="17">
        <v>0.55849599999999999</v>
      </c>
      <c r="AC167" s="8">
        <v>0.12737273283233255</v>
      </c>
      <c r="AD167" s="8"/>
      <c r="AE167" s="2">
        <f>(AB167-Y167)/(LN(AB167/Y167))</f>
        <v>0.4853413311787188</v>
      </c>
      <c r="AF167" s="2">
        <f t="shared" si="180"/>
        <v>0.11068879939823309</v>
      </c>
    </row>
    <row r="168" spans="1:32" s="7" customFormat="1" x14ac:dyDescent="0.25">
      <c r="A168" s="7" t="s">
        <v>25</v>
      </c>
      <c r="B168" s="7" t="s">
        <v>13</v>
      </c>
      <c r="C168" s="7" t="s">
        <v>11</v>
      </c>
      <c r="D168" s="12">
        <f>AVERAGE(D163,D166,D167)</f>
        <v>1.1261054103329358</v>
      </c>
      <c r="E168" s="12">
        <f>AVERAGE(E163,E166,E167)</f>
        <v>140.76317629161699</v>
      </c>
      <c r="F168" s="15"/>
      <c r="G168" s="12">
        <f>AVERAGE(G163,G166,G167)</f>
        <v>1.0485892225379483</v>
      </c>
      <c r="H168" s="12">
        <f>AVERAGE(H163,H166,H167)</f>
        <v>131.07365281724353</v>
      </c>
      <c r="I168" s="16"/>
      <c r="J168" s="16"/>
      <c r="O168" s="16"/>
      <c r="S168" s="16"/>
      <c r="U168" s="16"/>
      <c r="X168" s="16"/>
      <c r="AA168" s="16"/>
      <c r="AD168" s="16"/>
    </row>
    <row r="169" spans="1:32" s="7" customFormat="1" x14ac:dyDescent="0.25">
      <c r="A169" s="7" t="s">
        <v>25</v>
      </c>
      <c r="B169" s="7" t="s">
        <v>13</v>
      </c>
      <c r="C169" s="7" t="s">
        <v>12</v>
      </c>
      <c r="D169" s="12">
        <f>STDEV(D163,D166,D167)</f>
        <v>0.13384441923096144</v>
      </c>
      <c r="E169" s="12">
        <f>STDEV(E163,E166,E167)</f>
        <v>16.730552403870188</v>
      </c>
      <c r="F169" s="15"/>
      <c r="G169" s="12">
        <f>STDEV(G163,G166,G167)</f>
        <v>0.40966523547477618</v>
      </c>
      <c r="H169" s="12">
        <f>STDEV(H163,H166,H167)</f>
        <v>51.208154434346937</v>
      </c>
      <c r="I169" s="16"/>
      <c r="J169" s="16"/>
      <c r="O169" s="16"/>
      <c r="S169" s="16"/>
      <c r="U169" s="16"/>
      <c r="X169" s="16"/>
      <c r="AA169" s="16"/>
      <c r="AD169" s="16"/>
    </row>
    <row r="170" spans="1:32" x14ac:dyDescent="0.25">
      <c r="A170" s="2" t="s">
        <v>26</v>
      </c>
      <c r="B170" s="2" t="s">
        <v>10</v>
      </c>
      <c r="C170" s="2">
        <v>1</v>
      </c>
      <c r="D170" s="10">
        <f t="shared" ref="D170:D174" si="217">((Q170-P170)*K170)/M170</f>
        <v>0.19951897072799868</v>
      </c>
      <c r="E170" s="10">
        <f t="shared" ref="E170:E174" si="218">((Q170-P170)*K170)/N170</f>
        <v>30.69522626584595</v>
      </c>
      <c r="G170" s="10">
        <f t="shared" ref="G170:G174" si="219">((R170-P170)*K170)/M170</f>
        <v>-5.9540014416613107E-2</v>
      </c>
      <c r="H170" s="10">
        <f t="shared" ref="H170:H174" si="220">((R170-P170)*K170)/N170</f>
        <v>-9.1600022179404785</v>
      </c>
      <c r="K170" s="2">
        <v>250</v>
      </c>
      <c r="L170" s="2">
        <v>24</v>
      </c>
      <c r="M170" s="2">
        <v>10</v>
      </c>
      <c r="N170" s="2">
        <v>6.5000000000000002E-2</v>
      </c>
      <c r="P170" s="2">
        <f>(LN(AB170)-LN(Y170))/L170</f>
        <v>1.1986753018824202E-2</v>
      </c>
      <c r="Q170" s="2">
        <f t="shared" ref="Q170:Q174" si="221">(LN(V170)-LN(T170))/L170</f>
        <v>1.9967511847944149E-2</v>
      </c>
      <c r="R170" s="2">
        <f t="shared" ref="R170:R174" si="222">(LN(W170)-LN(T170))/L170</f>
        <v>9.6051524421596774E-3</v>
      </c>
      <c r="T170" s="2">
        <v>0.94246200000000002</v>
      </c>
      <c r="V170" s="2">
        <v>1.5219016000000001</v>
      </c>
      <c r="W170" s="17">
        <v>1.186804</v>
      </c>
      <c r="Y170" s="2">
        <f t="shared" ref="Y170" si="223">T170</f>
        <v>0.94246200000000002</v>
      </c>
      <c r="Z170" s="2">
        <v>0.12555161084538732</v>
      </c>
      <c r="AB170" s="17">
        <v>1.256616</v>
      </c>
      <c r="AC170" s="8">
        <v>0.16740214779384976</v>
      </c>
      <c r="AD170" s="8"/>
      <c r="AE170" s="2">
        <f>(AB170-Y170)/(LN(AB170/Y170))</f>
        <v>1.0920179951521176</v>
      </c>
      <c r="AF170" s="2">
        <f t="shared" ref="AF170" si="224">(AC170-Z170)/(LN(AC170/Z170))</f>
        <v>0.14547495640513755</v>
      </c>
    </row>
    <row r="171" spans="1:32" s="19" customFormat="1" x14ac:dyDescent="0.25">
      <c r="A171" s="19" t="s">
        <v>26</v>
      </c>
      <c r="B171" s="19" t="s">
        <v>10</v>
      </c>
      <c r="C171" s="19">
        <v>2</v>
      </c>
      <c r="D171" s="20">
        <f t="shared" si="217"/>
        <v>-1.3672283175806204</v>
      </c>
      <c r="E171" s="20">
        <f t="shared" si="218"/>
        <v>-210.34281808932622</v>
      </c>
      <c r="F171" s="21"/>
      <c r="G171" s="20">
        <f t="shared" si="219"/>
        <v>-1.357715313868878</v>
      </c>
      <c r="H171" s="20">
        <f t="shared" si="220"/>
        <v>-208.87927905675045</v>
      </c>
      <c r="I171" s="22"/>
      <c r="J171" s="22"/>
      <c r="K171" s="19">
        <v>250</v>
      </c>
      <c r="L171" s="19">
        <v>24</v>
      </c>
      <c r="M171" s="19">
        <v>10</v>
      </c>
      <c r="N171" s="19">
        <v>6.5000000000000002E-2</v>
      </c>
      <c r="O171" s="22"/>
      <c r="P171" s="19">
        <f>(LN(AB171)-LN(Y171))/L171</f>
        <v>7.4656644551168966E-2</v>
      </c>
      <c r="Q171" s="19">
        <f t="shared" si="221"/>
        <v>1.9967511847944149E-2</v>
      </c>
      <c r="R171" s="19">
        <f t="shared" si="222"/>
        <v>2.0348031996413839E-2</v>
      </c>
      <c r="S171" s="22"/>
      <c r="T171" s="19">
        <v>0.94246200000000002</v>
      </c>
      <c r="U171" s="22"/>
      <c r="V171" s="19">
        <v>1.5219016000000001</v>
      </c>
      <c r="W171" s="18">
        <v>1.5358640000000001</v>
      </c>
      <c r="X171" s="22"/>
      <c r="Y171" s="19">
        <f t="shared" si="166"/>
        <v>0.94246200000000002</v>
      </c>
      <c r="Z171" s="19">
        <v>0.12555161084538732</v>
      </c>
      <c r="AA171" s="16"/>
      <c r="AB171" s="18">
        <v>5.6547720000000004</v>
      </c>
      <c r="AC171" s="28">
        <v>0.753309665072324</v>
      </c>
      <c r="AD171" s="8"/>
      <c r="AE171" s="19">
        <f>(AB171-Y171)/(LN(AB171/Y171))</f>
        <v>2.6299902866037081</v>
      </c>
      <c r="AF171" s="19">
        <f t="shared" si="167"/>
        <v>0.35035844096718749</v>
      </c>
    </row>
    <row r="172" spans="1:32" s="19" customFormat="1" x14ac:dyDescent="0.25">
      <c r="A172" s="19" t="s">
        <v>26</v>
      </c>
      <c r="B172" s="19" t="s">
        <v>10</v>
      </c>
      <c r="C172" s="19">
        <v>3</v>
      </c>
      <c r="D172" s="20">
        <f t="shared" si="217"/>
        <v>-1.1218469932964881</v>
      </c>
      <c r="E172" s="20">
        <f t="shared" si="218"/>
        <v>-172.59184512253663</v>
      </c>
      <c r="F172" s="21"/>
      <c r="G172" s="20">
        <f t="shared" si="219"/>
        <v>-1.0216971385538818</v>
      </c>
      <c r="H172" s="20">
        <f t="shared" si="220"/>
        <v>-157.18417516213566</v>
      </c>
      <c r="I172" s="22"/>
      <c r="J172" s="22"/>
      <c r="K172" s="19">
        <v>250</v>
      </c>
      <c r="L172" s="19">
        <v>24</v>
      </c>
      <c r="M172" s="19">
        <v>10</v>
      </c>
      <c r="N172" s="19">
        <v>6.5000000000000002E-2</v>
      </c>
      <c r="O172" s="22"/>
      <c r="P172" s="19">
        <f>(LN(AB172)-LN(Y172))/L172</f>
        <v>6.4841391579803676E-2</v>
      </c>
      <c r="Q172" s="19">
        <f t="shared" si="221"/>
        <v>1.9967511847944149E-2</v>
      </c>
      <c r="R172" s="19">
        <f t="shared" si="222"/>
        <v>2.3973506037648404E-2</v>
      </c>
      <c r="S172" s="22"/>
      <c r="T172" s="19">
        <v>0.94246200000000002</v>
      </c>
      <c r="U172" s="22"/>
      <c r="V172" s="19">
        <v>1.5219016000000001</v>
      </c>
      <c r="W172" s="18">
        <v>1.6754879999999999</v>
      </c>
      <c r="X172" s="22"/>
      <c r="Y172" s="19">
        <f t="shared" si="166"/>
        <v>0.94246200000000002</v>
      </c>
      <c r="Z172" s="19">
        <v>0.12555161084538732</v>
      </c>
      <c r="AA172" s="16"/>
      <c r="AB172" s="18">
        <v>4.4679679999999999</v>
      </c>
      <c r="AC172" s="28">
        <v>0.59520763660035481</v>
      </c>
      <c r="AD172" s="8"/>
      <c r="AE172" s="19">
        <f>(AB172-Y172)/(LN(AB172/Y172))</f>
        <v>2.2654677784411938</v>
      </c>
      <c r="AF172" s="19">
        <f t="shared" si="167"/>
        <v>0.30179798114047346</v>
      </c>
    </row>
    <row r="173" spans="1:32" x14ac:dyDescent="0.25">
      <c r="A173" s="2" t="s">
        <v>26</v>
      </c>
      <c r="B173" s="2" t="s">
        <v>10</v>
      </c>
      <c r="C173" s="2">
        <v>4</v>
      </c>
      <c r="D173" s="10">
        <f t="shared" si="217"/>
        <v>1.5338250597509824</v>
      </c>
      <c r="E173" s="10">
        <f t="shared" si="218"/>
        <v>235.97308611553572</v>
      </c>
      <c r="G173" s="10">
        <f t="shared" si="219"/>
        <v>1.4948797138430447</v>
      </c>
      <c r="H173" s="10">
        <f t="shared" si="220"/>
        <v>229.98149443739149</v>
      </c>
      <c r="K173" s="2">
        <v>250</v>
      </c>
      <c r="L173" s="2">
        <v>24</v>
      </c>
      <c r="M173" s="2">
        <v>10</v>
      </c>
      <c r="N173" s="2">
        <v>6.5000000000000002E-2</v>
      </c>
      <c r="P173" s="2">
        <f>(LN(AB173)-LN(Y173))/L173</f>
        <v>-4.138549054209515E-2</v>
      </c>
      <c r="Q173" s="2">
        <f t="shared" si="221"/>
        <v>1.9967511847944149E-2</v>
      </c>
      <c r="R173" s="2">
        <f t="shared" si="222"/>
        <v>1.8409698011626632E-2</v>
      </c>
      <c r="T173" s="2">
        <v>0.94246200000000002</v>
      </c>
      <c r="V173" s="2">
        <v>1.5219016000000001</v>
      </c>
      <c r="W173" s="17">
        <v>1.4660519999999999</v>
      </c>
      <c r="Y173" s="2">
        <f t="shared" si="166"/>
        <v>0.94246200000000002</v>
      </c>
      <c r="Z173" s="2">
        <v>0.12555161084538732</v>
      </c>
      <c r="AB173" s="17">
        <v>0.34905999999999998</v>
      </c>
      <c r="AC173" s="8">
        <v>4.6500596609402714E-2</v>
      </c>
      <c r="AD173" s="8"/>
      <c r="AE173" s="2">
        <f>(AB173-Y173)/(LN(AB173/Y173))</f>
        <v>0.59743361766327929</v>
      </c>
      <c r="AF173" s="2">
        <f t="shared" si="167"/>
        <v>7.9588092751550696E-2</v>
      </c>
    </row>
    <row r="174" spans="1:32" x14ac:dyDescent="0.25">
      <c r="A174" s="2" t="s">
        <v>26</v>
      </c>
      <c r="B174" s="2" t="s">
        <v>10</v>
      </c>
      <c r="C174" s="2">
        <v>5</v>
      </c>
      <c r="D174" s="10">
        <f t="shared" si="217"/>
        <v>0.53850063784740287</v>
      </c>
      <c r="E174" s="10">
        <f t="shared" si="218"/>
        <v>82.846251976523519</v>
      </c>
      <c r="G174" s="10">
        <f t="shared" si="219"/>
        <v>0.68117340354860834</v>
      </c>
      <c r="H174" s="10">
        <f t="shared" si="220"/>
        <v>104.79590823824743</v>
      </c>
      <c r="K174" s="2">
        <v>250</v>
      </c>
      <c r="L174" s="2">
        <v>24</v>
      </c>
      <c r="M174" s="2">
        <v>10</v>
      </c>
      <c r="N174" s="2">
        <v>6.5000000000000002E-2</v>
      </c>
      <c r="P174" s="2">
        <f>(LN(AB174)-LN(Y174))/L174</f>
        <v>-1.5725136659519641E-3</v>
      </c>
      <c r="Q174" s="2">
        <f t="shared" si="221"/>
        <v>1.9967511847944149E-2</v>
      </c>
      <c r="R174" s="2">
        <f t="shared" si="222"/>
        <v>2.5674422475992369E-2</v>
      </c>
      <c r="T174" s="2">
        <v>0.94246200000000002</v>
      </c>
      <c r="V174" s="2">
        <v>1.5219016000000001</v>
      </c>
      <c r="W174" s="17">
        <v>1.7452999999999999</v>
      </c>
      <c r="Y174" s="2">
        <f t="shared" si="166"/>
        <v>0.94246200000000002</v>
      </c>
      <c r="Z174" s="2">
        <v>0.12555161084538732</v>
      </c>
      <c r="AB174" s="17">
        <v>0.90755599999999992</v>
      </c>
      <c r="AC174" s="8">
        <v>0.12090155118444706</v>
      </c>
      <c r="AD174" s="8"/>
      <c r="AE174" s="2">
        <f>(AB174-Y174)/(LN(AB174/Y174))</f>
        <v>0.92489922228192389</v>
      </c>
      <c r="AF174" s="2">
        <f t="shared" si="167"/>
        <v>0.12321195679734732</v>
      </c>
    </row>
    <row r="175" spans="1:32" s="5" customFormat="1" x14ac:dyDescent="0.25">
      <c r="A175" s="5" t="s">
        <v>26</v>
      </c>
      <c r="B175" s="5" t="s">
        <v>10</v>
      </c>
      <c r="C175" s="5" t="s">
        <v>11</v>
      </c>
      <c r="D175" s="11">
        <f>AVERAGE(D170,D173,D174)</f>
        <v>0.75728155610879477</v>
      </c>
      <c r="E175" s="11">
        <f>AVERAGE(E170,E173,E174)</f>
        <v>116.5048547859684</v>
      </c>
      <c r="F175" s="15"/>
      <c r="G175" s="11">
        <f>AVERAGE(G170,G173,G174)</f>
        <v>0.70550436765834668</v>
      </c>
      <c r="H175" s="11">
        <f>AVERAGE(H170,H173,H174)</f>
        <v>108.53913348589948</v>
      </c>
      <c r="I175" s="16"/>
      <c r="J175" s="16"/>
      <c r="O175" s="16"/>
      <c r="S175" s="16"/>
      <c r="U175" s="16"/>
      <c r="X175" s="16"/>
      <c r="AA175" s="16"/>
      <c r="AD175" s="16"/>
    </row>
    <row r="176" spans="1:32" s="5" customFormat="1" x14ac:dyDescent="0.25">
      <c r="A176" s="5" t="s">
        <v>26</v>
      </c>
      <c r="B176" s="5" t="s">
        <v>10</v>
      </c>
      <c r="C176" s="5" t="s">
        <v>12</v>
      </c>
      <c r="D176" s="11">
        <f>STDEV(D170,D173,D174)</f>
        <v>0.69353586961845448</v>
      </c>
      <c r="E176" s="11">
        <f>STDEV(E170,E173,E174)</f>
        <v>106.69782609514684</v>
      </c>
      <c r="F176" s="15"/>
      <c r="G176" s="11">
        <f>STDEV(G170,G173,G174)</f>
        <v>0.77749544677868621</v>
      </c>
      <c r="H176" s="11">
        <f>STDEV(H170,H173,H174)</f>
        <v>119.61468411979791</v>
      </c>
      <c r="I176" s="16"/>
      <c r="J176" s="16"/>
      <c r="O176" s="16"/>
      <c r="S176" s="16"/>
      <c r="U176" s="16"/>
      <c r="X176" s="16"/>
      <c r="AA176" s="16"/>
      <c r="AD176" s="16"/>
    </row>
    <row r="177" spans="1:32" x14ac:dyDescent="0.25">
      <c r="A177" s="2" t="s">
        <v>26</v>
      </c>
      <c r="B177" s="2" t="s">
        <v>13</v>
      </c>
      <c r="C177" s="2">
        <v>1</v>
      </c>
      <c r="D177" s="10">
        <f t="shared" ref="D177:D181" si="225">((Q177-P177)*K177)/M177</f>
        <v>0.14961405597404934</v>
      </c>
      <c r="E177" s="10">
        <f t="shared" ref="E177:E181" si="226">((Q177-P177)*K177)/N177</f>
        <v>18.701756996756167</v>
      </c>
      <c r="G177" s="10">
        <f t="shared" ref="G177:G181" si="227">((R177-P177)*K177)/M177</f>
        <v>-0.28215091926697028</v>
      </c>
      <c r="H177" s="10">
        <f t="shared" ref="H177:H181" si="228">((R177-P177)*K177)/N177</f>
        <v>-35.268864908371285</v>
      </c>
      <c r="K177" s="2">
        <v>250</v>
      </c>
      <c r="L177" s="2">
        <v>24</v>
      </c>
      <c r="M177" s="2">
        <v>6</v>
      </c>
      <c r="N177" s="2">
        <v>4.8000000000000001E-2</v>
      </c>
      <c r="P177" s="2">
        <f>(LN(AB177)-LN(Y177))/L177</f>
        <v>1.6376774504566965E-2</v>
      </c>
      <c r="Q177" s="2">
        <f t="shared" ref="Q177:Q181" si="229">(LN(V177)-LN(T177))/L177</f>
        <v>1.9967511847944149E-2</v>
      </c>
      <c r="R177" s="2">
        <f t="shared" ref="R177:R181" si="230">(LN(W177)-LN(T177))/L177</f>
        <v>9.6051524421596774E-3</v>
      </c>
      <c r="T177" s="2">
        <v>0.94246200000000002</v>
      </c>
      <c r="V177" s="2">
        <v>1.5219016000000001</v>
      </c>
      <c r="W177" s="17">
        <v>1.186804</v>
      </c>
      <c r="Y177" s="2">
        <f t="shared" ref="Y177:Y181" si="231">T177</f>
        <v>0.94246200000000002</v>
      </c>
      <c r="Z177" s="2">
        <v>0.12555161084538732</v>
      </c>
      <c r="AB177" s="17">
        <v>1.3962399999999999</v>
      </c>
      <c r="AC177" s="8">
        <v>0.18600238643761086</v>
      </c>
      <c r="AD177" s="8"/>
      <c r="AE177" s="2">
        <f>(AB177-Y177)/(LN(AB177/Y177))</f>
        <v>1.1545262872975373</v>
      </c>
      <c r="AF177" s="2">
        <f t="shared" ref="AF177" si="232">(AC177-Z177)/(LN(AC177/Z177))</f>
        <v>0.15380210038553302</v>
      </c>
    </row>
    <row r="178" spans="1:32" x14ac:dyDescent="0.25">
      <c r="A178" s="2" t="s">
        <v>26</v>
      </c>
      <c r="B178" s="2" t="s">
        <v>13</v>
      </c>
      <c r="C178" s="2">
        <v>2</v>
      </c>
      <c r="D178" s="10">
        <f t="shared" si="225"/>
        <v>0.6490620984250578</v>
      </c>
      <c r="E178" s="10">
        <f t="shared" si="226"/>
        <v>81.132762303132225</v>
      </c>
      <c r="G178" s="10">
        <f t="shared" si="227"/>
        <v>0.66491710461129483</v>
      </c>
      <c r="H178" s="10">
        <f t="shared" si="228"/>
        <v>83.11463807641185</v>
      </c>
      <c r="K178" s="2">
        <v>250</v>
      </c>
      <c r="L178" s="2">
        <v>24</v>
      </c>
      <c r="M178" s="2">
        <v>6</v>
      </c>
      <c r="N178" s="2">
        <v>4.8000000000000001E-2</v>
      </c>
      <c r="P178" s="2">
        <f>(LN(AB178)-LN(Y178))/L178</f>
        <v>4.390021485742762E-3</v>
      </c>
      <c r="Q178" s="2">
        <f t="shared" si="229"/>
        <v>1.9967511847944149E-2</v>
      </c>
      <c r="R178" s="2">
        <f t="shared" si="230"/>
        <v>2.0348031996413839E-2</v>
      </c>
      <c r="T178" s="2">
        <v>0.94246200000000002</v>
      </c>
      <c r="V178" s="2">
        <v>1.5219016000000001</v>
      </c>
      <c r="W178" s="17">
        <v>1.5358640000000001</v>
      </c>
      <c r="Y178" s="2">
        <f t="shared" si="231"/>
        <v>0.94246200000000002</v>
      </c>
      <c r="Z178" s="2">
        <v>0.12555161084538732</v>
      </c>
      <c r="AB178" s="17">
        <v>1.04718</v>
      </c>
      <c r="AC178" s="8">
        <v>0.13950178982820816</v>
      </c>
      <c r="AD178" s="8"/>
      <c r="AE178" s="2">
        <f>(AB178-Y178)/(LN(AB178/Y178))</f>
        <v>0.99390174152228872</v>
      </c>
      <c r="AF178" s="2">
        <f t="shared" si="180"/>
        <v>0.13240423982097879</v>
      </c>
    </row>
    <row r="179" spans="1:32" x14ac:dyDescent="0.25">
      <c r="A179" s="2" t="s">
        <v>26</v>
      </c>
      <c r="B179" s="2" t="s">
        <v>13</v>
      </c>
      <c r="C179" s="2">
        <v>3</v>
      </c>
      <c r="D179" s="10">
        <f t="shared" si="225"/>
        <v>0.14961405597404934</v>
      </c>
      <c r="E179" s="10">
        <f t="shared" si="226"/>
        <v>18.701756996756167</v>
      </c>
      <c r="G179" s="10">
        <f t="shared" si="227"/>
        <v>0.31653048054505994</v>
      </c>
      <c r="H179" s="10">
        <f t="shared" si="228"/>
        <v>39.566310068132495</v>
      </c>
      <c r="K179" s="2">
        <v>250</v>
      </c>
      <c r="L179" s="2">
        <v>24</v>
      </c>
      <c r="M179" s="2">
        <v>6</v>
      </c>
      <c r="N179" s="2">
        <v>4.8000000000000001E-2</v>
      </c>
      <c r="P179" s="2">
        <f>(LN(AB179)-LN(Y179))/L179</f>
        <v>1.6376774504566965E-2</v>
      </c>
      <c r="Q179" s="2">
        <f t="shared" si="229"/>
        <v>1.9967511847944149E-2</v>
      </c>
      <c r="R179" s="2">
        <f t="shared" si="230"/>
        <v>2.3973506037648404E-2</v>
      </c>
      <c r="T179" s="2">
        <v>0.94246200000000002</v>
      </c>
      <c r="V179" s="2">
        <v>1.5219016000000001</v>
      </c>
      <c r="W179" s="17">
        <v>1.6754879999999999</v>
      </c>
      <c r="Y179" s="2">
        <f t="shared" si="231"/>
        <v>0.94246200000000002</v>
      </c>
      <c r="Z179" s="2">
        <v>0.12555161084538732</v>
      </c>
      <c r="AB179" s="17">
        <v>1.3962399999999999</v>
      </c>
      <c r="AC179" s="8">
        <v>0.18600238643761086</v>
      </c>
      <c r="AD179" s="8"/>
      <c r="AE179" s="2">
        <f>(AB179-Y179)/(LN(AB179/Y179))</f>
        <v>1.1545262872975373</v>
      </c>
      <c r="AF179" s="2">
        <f t="shared" si="180"/>
        <v>0.15380210038553302</v>
      </c>
    </row>
    <row r="180" spans="1:32" x14ac:dyDescent="0.25">
      <c r="A180" s="2" t="s">
        <v>26</v>
      </c>
      <c r="B180" s="2" t="s">
        <v>13</v>
      </c>
      <c r="C180" s="2">
        <v>4</v>
      </c>
      <c r="D180" s="10">
        <f t="shared" si="225"/>
        <v>0.4317649752410197</v>
      </c>
      <c r="E180" s="10">
        <f t="shared" si="226"/>
        <v>53.970621905127459</v>
      </c>
      <c r="G180" s="10">
        <f t="shared" si="227"/>
        <v>0.36685606539445642</v>
      </c>
      <c r="H180" s="10">
        <f t="shared" si="228"/>
        <v>45.857008174307055</v>
      </c>
      <c r="K180" s="2">
        <v>250</v>
      </c>
      <c r="L180" s="2">
        <v>24</v>
      </c>
      <c r="M180" s="2">
        <v>6</v>
      </c>
      <c r="N180" s="2">
        <v>4.8000000000000001E-2</v>
      </c>
      <c r="P180" s="2">
        <f>(LN(AB180)-LN(Y180))/L180</f>
        <v>9.6051524421596774E-3</v>
      </c>
      <c r="Q180" s="2">
        <f t="shared" si="229"/>
        <v>1.9967511847944149E-2</v>
      </c>
      <c r="R180" s="2">
        <f t="shared" si="230"/>
        <v>1.8409698011626632E-2</v>
      </c>
      <c r="T180" s="2">
        <v>0.94246200000000002</v>
      </c>
      <c r="V180" s="2">
        <v>1.5219016000000001</v>
      </c>
      <c r="W180" s="17">
        <v>1.4660519999999999</v>
      </c>
      <c r="Y180" s="2">
        <f t="shared" si="231"/>
        <v>0.94246200000000002</v>
      </c>
      <c r="Z180" s="2">
        <v>0.12555161084538732</v>
      </c>
      <c r="AB180" s="17">
        <v>1.186804</v>
      </c>
      <c r="AC180" s="8">
        <v>0.15810202847196925</v>
      </c>
      <c r="AD180" s="8"/>
      <c r="AE180" s="2">
        <f>(AB180-Y180)/(LN(AB180/Y180))</f>
        <v>1.0599432677382394</v>
      </c>
      <c r="AF180" s="2">
        <f t="shared" si="180"/>
        <v>0.14120206933463594</v>
      </c>
    </row>
    <row r="181" spans="1:32" x14ac:dyDescent="0.25">
      <c r="A181" s="2" t="s">
        <v>26</v>
      </c>
      <c r="B181" s="2" t="s">
        <v>13</v>
      </c>
      <c r="C181" s="2">
        <v>5</v>
      </c>
      <c r="D181" s="10">
        <f t="shared" si="225"/>
        <v>0.23866491428576897</v>
      </c>
      <c r="E181" s="10">
        <f t="shared" si="226"/>
        <v>29.83311428572112</v>
      </c>
      <c r="G181" s="10">
        <f t="shared" si="227"/>
        <v>0.47645285712111146</v>
      </c>
      <c r="H181" s="10">
        <f t="shared" si="228"/>
        <v>59.556607140138929</v>
      </c>
      <c r="K181" s="2">
        <v>250</v>
      </c>
      <c r="L181" s="2">
        <v>24</v>
      </c>
      <c r="M181" s="2">
        <v>6</v>
      </c>
      <c r="N181" s="2">
        <v>4.8000000000000001E-2</v>
      </c>
      <c r="P181" s="2">
        <f>(LN(AB181)-LN(Y181))/L181</f>
        <v>1.4239553905085694E-2</v>
      </c>
      <c r="Q181" s="2">
        <f t="shared" si="229"/>
        <v>1.9967511847944149E-2</v>
      </c>
      <c r="R181" s="2">
        <f t="shared" si="230"/>
        <v>2.5674422475992369E-2</v>
      </c>
      <c r="T181" s="2">
        <v>0.94246200000000002</v>
      </c>
      <c r="V181" s="2">
        <v>1.5219016000000001</v>
      </c>
      <c r="W181" s="17">
        <v>1.7452999999999999</v>
      </c>
      <c r="Y181" s="2">
        <f t="shared" si="231"/>
        <v>0.94246200000000002</v>
      </c>
      <c r="Z181" s="2">
        <v>0.12555161084538732</v>
      </c>
      <c r="AB181" s="17">
        <v>1.3264279999999999</v>
      </c>
      <c r="AC181" s="8">
        <v>0.17670226711573031</v>
      </c>
      <c r="AD181" s="8"/>
      <c r="AE181" s="2">
        <f>(AB181-Y181)/(LN(AB181/Y181))</f>
        <v>1.123531217338164</v>
      </c>
      <c r="AF181" s="2">
        <f t="shared" si="180"/>
        <v>0.14967304164187564</v>
      </c>
    </row>
    <row r="182" spans="1:32" s="7" customFormat="1" x14ac:dyDescent="0.25">
      <c r="A182" s="7" t="s">
        <v>26</v>
      </c>
      <c r="B182" s="7" t="s">
        <v>13</v>
      </c>
      <c r="C182" s="7" t="s">
        <v>11</v>
      </c>
      <c r="D182" s="12">
        <f t="shared" ref="D182:E182" si="233">AVERAGE(D177:D181)</f>
        <v>0.32374401997998897</v>
      </c>
      <c r="E182" s="12">
        <f t="shared" si="233"/>
        <v>40.468002497498624</v>
      </c>
      <c r="F182" s="15"/>
      <c r="G182" s="12">
        <f t="shared" ref="G182:H182" si="234">AVERAGE(G177:G181)</f>
        <v>0.30852111768099044</v>
      </c>
      <c r="H182" s="12">
        <f t="shared" si="234"/>
        <v>38.565139710123809</v>
      </c>
      <c r="I182" s="16"/>
      <c r="J182" s="16"/>
      <c r="O182" s="16"/>
      <c r="S182" s="16"/>
      <c r="U182" s="16"/>
      <c r="X182" s="16"/>
      <c r="AA182" s="16"/>
      <c r="AD182" s="16"/>
    </row>
    <row r="183" spans="1:32" s="7" customFormat="1" x14ac:dyDescent="0.25">
      <c r="A183" s="7" t="s">
        <v>26</v>
      </c>
      <c r="B183" s="7" t="s">
        <v>13</v>
      </c>
      <c r="C183" s="7" t="s">
        <v>12</v>
      </c>
      <c r="D183" s="12">
        <f t="shared" ref="D183:E183" si="235">STDEV(D177:D181)</f>
        <v>0.2152796564319569</v>
      </c>
      <c r="E183" s="12">
        <f t="shared" si="235"/>
        <v>26.909957053994614</v>
      </c>
      <c r="F183" s="15"/>
      <c r="G183" s="12">
        <f t="shared" ref="G183:H183" si="236">STDEV(G177:G181)</f>
        <v>0.35622315332593296</v>
      </c>
      <c r="H183" s="12">
        <f t="shared" si="236"/>
        <v>44.527894165741621</v>
      </c>
      <c r="I183" s="16"/>
      <c r="J183" s="16"/>
      <c r="O183" s="16"/>
      <c r="S183" s="16"/>
      <c r="U183" s="16"/>
      <c r="X183" s="16"/>
      <c r="AA183" s="16"/>
      <c r="AD183" s="16"/>
    </row>
  </sheetData>
  <autoFilter ref="A1:E183" xr:uid="{9179B0A5-E0A7-4B5E-8A49-B8288B33BEB5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8186-AF62-4DE1-8DF7-C1D92CDDE0BC}">
  <dimension ref="A1:O183"/>
  <sheetViews>
    <sheetView topLeftCell="A60" zoomScale="80" zoomScaleNormal="80" workbookViewId="0">
      <selection activeCell="A128" sqref="A128:XFD155"/>
    </sheetView>
  </sheetViews>
  <sheetFormatPr defaultRowHeight="15" x14ac:dyDescent="0.25"/>
  <cols>
    <col min="1" max="1" width="16.42578125" style="23" customWidth="1"/>
    <col min="2" max="2" width="13" style="23" customWidth="1"/>
    <col min="3" max="3" width="9.140625" style="23"/>
    <col min="4" max="4" width="13.42578125" style="2" customWidth="1"/>
    <col min="5" max="5" width="13.5703125" style="2" customWidth="1"/>
    <col min="6" max="6" width="12.85546875" style="2" customWidth="1"/>
    <col min="7" max="7" width="14.140625" style="2" customWidth="1"/>
    <col min="8" max="8" width="6.140625" style="2" customWidth="1"/>
    <col min="9" max="9" width="12" style="10" customWidth="1"/>
    <col min="10" max="10" width="14" style="10" customWidth="1"/>
    <col min="11" max="11" width="5.5703125" style="23" customWidth="1"/>
    <col min="12" max="12" width="10.42578125" style="2" customWidth="1"/>
    <col min="13" max="13" width="11.28515625" style="2" customWidth="1"/>
    <col min="14" max="16384" width="9.140625" style="2"/>
  </cols>
  <sheetData>
    <row r="1" spans="1:15" ht="30" x14ac:dyDescent="0.25">
      <c r="A1" s="1" t="s">
        <v>8</v>
      </c>
      <c r="B1" s="1" t="s">
        <v>0</v>
      </c>
      <c r="C1" s="1" t="s">
        <v>9</v>
      </c>
      <c r="D1" s="24" t="s">
        <v>1</v>
      </c>
      <c r="E1" s="25" t="s">
        <v>2</v>
      </c>
      <c r="F1" s="24" t="s">
        <v>3</v>
      </c>
      <c r="G1" s="25" t="s">
        <v>4</v>
      </c>
      <c r="I1" s="26" t="s">
        <v>33</v>
      </c>
      <c r="J1" s="27" t="s">
        <v>34</v>
      </c>
      <c r="K1" s="4"/>
      <c r="L1" s="29" t="s">
        <v>7</v>
      </c>
      <c r="M1" s="29" t="s">
        <v>41</v>
      </c>
      <c r="N1" s="1"/>
      <c r="O1" s="1"/>
    </row>
    <row r="2" spans="1:15" x14ac:dyDescent="0.25">
      <c r="A2" s="23" t="s">
        <v>14</v>
      </c>
      <c r="B2" s="23" t="s">
        <v>10</v>
      </c>
      <c r="C2" s="23">
        <v>1</v>
      </c>
      <c r="D2" s="2">
        <f>I2*L2</f>
        <v>0.27651410589737457</v>
      </c>
      <c r="E2" s="2">
        <f>J2*L2</f>
        <v>42.540631676519162</v>
      </c>
      <c r="F2" s="2">
        <f>I2*M2</f>
        <v>0.18826371035107864</v>
      </c>
      <c r="G2" s="2">
        <f>J2*M2</f>
        <v>28.96364774631979</v>
      </c>
      <c r="I2" s="10">
        <v>0.37500284794938255</v>
      </c>
      <c r="J2" s="10">
        <v>57.692745838366541</v>
      </c>
      <c r="L2" s="2">
        <v>0.73736534911515694</v>
      </c>
      <c r="M2" s="2">
        <v>0.50203274823259547</v>
      </c>
    </row>
    <row r="3" spans="1:15" x14ac:dyDescent="0.25">
      <c r="A3" s="23" t="s">
        <v>14</v>
      </c>
      <c r="B3" s="23" t="s">
        <v>10</v>
      </c>
      <c r="C3" s="23">
        <v>2</v>
      </c>
      <c r="D3" s="2">
        <f t="shared" ref="D3:D6" si="0">I3*L3</f>
        <v>0.50013233660450285</v>
      </c>
      <c r="E3" s="2">
        <f t="shared" ref="E3:E66" si="1">J3*L3</f>
        <v>76.943436400692732</v>
      </c>
      <c r="F3" s="2">
        <f t="shared" ref="F3:F66" si="2">I3*M3</f>
        <v>0.34051343981223003</v>
      </c>
      <c r="G3" s="2">
        <f t="shared" ref="G3:G66" si="3">J3*M3</f>
        <v>52.386683048035387</v>
      </c>
      <c r="I3" s="10">
        <v>0.7973623355620536</v>
      </c>
      <c r="J3" s="10">
        <v>122.67112854800824</v>
      </c>
      <c r="L3" s="2">
        <v>0.62723345999527802</v>
      </c>
      <c r="M3" s="2">
        <v>0.42704981741105835</v>
      </c>
    </row>
    <row r="4" spans="1:15" x14ac:dyDescent="0.25">
      <c r="A4" s="23" t="s">
        <v>14</v>
      </c>
      <c r="B4" s="23" t="s">
        <v>10</v>
      </c>
      <c r="C4" s="23">
        <v>3</v>
      </c>
      <c r="D4" s="2">
        <f t="shared" si="0"/>
        <v>0.88367755790489555</v>
      </c>
      <c r="E4" s="2">
        <f t="shared" si="1"/>
        <v>135.95039352383006</v>
      </c>
      <c r="F4" s="2">
        <f t="shared" si="2"/>
        <v>0.60164892950126825</v>
      </c>
      <c r="G4" s="2">
        <f t="shared" si="3"/>
        <v>92.561373769425884</v>
      </c>
      <c r="I4" s="10">
        <v>2.2414189617286064</v>
      </c>
      <c r="J4" s="10">
        <v>344.83368641978558</v>
      </c>
      <c r="L4" s="2">
        <v>0.3942491667079473</v>
      </c>
      <c r="M4" s="2">
        <v>0.26842323535858292</v>
      </c>
    </row>
    <row r="5" spans="1:15" x14ac:dyDescent="0.25">
      <c r="A5" s="23" t="s">
        <v>14</v>
      </c>
      <c r="B5" s="23" t="s">
        <v>10</v>
      </c>
      <c r="C5" s="23">
        <v>4</v>
      </c>
      <c r="D5" s="2">
        <f t="shared" si="0"/>
        <v>0.38672070067744874</v>
      </c>
      <c r="E5" s="2">
        <f t="shared" si="1"/>
        <v>59.495492411915201</v>
      </c>
      <c r="F5" s="2">
        <f t="shared" si="2"/>
        <v>0.26329750427316856</v>
      </c>
      <c r="G5" s="2">
        <f t="shared" si="3"/>
        <v>40.507308349718244</v>
      </c>
      <c r="I5" s="10">
        <v>0.56492113627641838</v>
      </c>
      <c r="J5" s="10">
        <v>86.910944042525912</v>
      </c>
      <c r="L5" s="2">
        <v>0.68455696883011408</v>
      </c>
      <c r="M5" s="2">
        <v>0.46607833795819592</v>
      </c>
    </row>
    <row r="6" spans="1:15" x14ac:dyDescent="0.25">
      <c r="A6" s="23" t="s">
        <v>14</v>
      </c>
      <c r="B6" s="23" t="s">
        <v>10</v>
      </c>
      <c r="C6" s="23">
        <v>5</v>
      </c>
      <c r="D6" s="2">
        <f t="shared" si="0"/>
        <v>0.74347023778416432</v>
      </c>
      <c r="E6" s="2">
        <f t="shared" si="1"/>
        <v>114.38003658217912</v>
      </c>
      <c r="F6" s="2">
        <f t="shared" si="2"/>
        <v>0.50618924140091914</v>
      </c>
      <c r="G6" s="2">
        <f t="shared" si="3"/>
        <v>77.875267907833717</v>
      </c>
      <c r="I6" s="10">
        <v>1.5193906486453301</v>
      </c>
      <c r="J6" s="10">
        <v>233.75240748389692</v>
      </c>
      <c r="L6" s="2">
        <v>0.48932131999563983</v>
      </c>
      <c r="M6" s="2">
        <v>0.33315279507099194</v>
      </c>
    </row>
    <row r="7" spans="1:15" s="5" customFormat="1" x14ac:dyDescent="0.25">
      <c r="A7" s="30" t="s">
        <v>14</v>
      </c>
      <c r="B7" s="30" t="s">
        <v>10</v>
      </c>
      <c r="C7" s="30" t="s">
        <v>11</v>
      </c>
      <c r="D7" s="5">
        <f>AVERAGE(D2:D6)</f>
        <v>0.55810298777367717</v>
      </c>
      <c r="E7" s="5">
        <f t="shared" ref="E7:G7" si="4">AVERAGE(E2:E6)</f>
        <v>85.861998119027263</v>
      </c>
      <c r="F7" s="5">
        <f t="shared" si="4"/>
        <v>0.37998256506773298</v>
      </c>
      <c r="G7" s="5">
        <f t="shared" si="4"/>
        <v>58.458856164266606</v>
      </c>
      <c r="I7" s="11">
        <v>1.0996191860323583</v>
      </c>
      <c r="J7" s="11">
        <v>169.17218246651663</v>
      </c>
      <c r="K7" s="30"/>
    </row>
    <row r="8" spans="1:15" s="5" customFormat="1" x14ac:dyDescent="0.25">
      <c r="A8" s="30" t="s">
        <v>14</v>
      </c>
      <c r="B8" s="30" t="s">
        <v>10</v>
      </c>
      <c r="C8" s="30" t="s">
        <v>12</v>
      </c>
      <c r="D8" s="5">
        <f>STDEV(D2:D6)</f>
        <v>0.2511894709259509</v>
      </c>
      <c r="E8" s="5">
        <f t="shared" ref="E8:G8" si="5">STDEV(E2:E6)</f>
        <v>38.644533988607783</v>
      </c>
      <c r="F8" s="5">
        <f t="shared" si="5"/>
        <v>0.17102151676556787</v>
      </c>
      <c r="G8" s="5">
        <f t="shared" si="5"/>
        <v>26.311002579318142</v>
      </c>
      <c r="I8" s="11">
        <v>0.77172612598156409</v>
      </c>
      <c r="J8" s="11">
        <v>118.72709630485599</v>
      </c>
      <c r="K8" s="30"/>
    </row>
    <row r="9" spans="1:15" x14ac:dyDescent="0.25">
      <c r="A9" s="23" t="s">
        <v>14</v>
      </c>
      <c r="B9" s="23" t="s">
        <v>13</v>
      </c>
      <c r="C9" s="23">
        <v>1</v>
      </c>
      <c r="D9" s="2">
        <f>I9*L9</f>
        <v>0.28118409823992918</v>
      </c>
      <c r="E9" s="2">
        <f t="shared" si="1"/>
        <v>35.14801227999115</v>
      </c>
      <c r="F9" s="2">
        <f t="shared" si="2"/>
        <v>0.19144325912262214</v>
      </c>
      <c r="G9" s="2">
        <f t="shared" si="3"/>
        <v>23.930407390327769</v>
      </c>
      <c r="I9" s="10">
        <v>0.35738203854886968</v>
      </c>
      <c r="J9" s="10">
        <v>44.672754818608709</v>
      </c>
      <c r="L9" s="2">
        <v>0.78678855653088198</v>
      </c>
      <c r="M9" s="2">
        <v>0.53568237480531222</v>
      </c>
    </row>
    <row r="10" spans="1:15" x14ac:dyDescent="0.25">
      <c r="A10" s="23" t="s">
        <v>14</v>
      </c>
      <c r="B10" s="23" t="s">
        <v>13</v>
      </c>
      <c r="C10" s="23">
        <v>2</v>
      </c>
      <c r="D10" s="2">
        <f t="shared" ref="D10:D13" si="6">I10*L10</f>
        <v>0.28118409823992918</v>
      </c>
      <c r="E10" s="2">
        <f t="shared" si="1"/>
        <v>35.14801227999115</v>
      </c>
      <c r="F10" s="2">
        <f t="shared" si="2"/>
        <v>0.19144325912262214</v>
      </c>
      <c r="G10" s="2">
        <f t="shared" si="3"/>
        <v>23.930407390327769</v>
      </c>
      <c r="I10" s="10">
        <v>0.35738203854886968</v>
      </c>
      <c r="J10" s="10">
        <v>44.672754818608709</v>
      </c>
      <c r="L10" s="2">
        <v>0.78678855653088198</v>
      </c>
      <c r="M10" s="2">
        <v>0.53568237480531222</v>
      </c>
    </row>
    <row r="11" spans="1:15" x14ac:dyDescent="0.25">
      <c r="A11" s="23" t="s">
        <v>14</v>
      </c>
      <c r="B11" s="23" t="s">
        <v>13</v>
      </c>
      <c r="C11" s="23">
        <v>3</v>
      </c>
      <c r="D11" s="2">
        <f t="shared" si="6"/>
        <v>0.46085684316229092</v>
      </c>
      <c r="E11" s="2">
        <f t="shared" si="1"/>
        <v>57.607105395286375</v>
      </c>
      <c r="F11" s="2">
        <f t="shared" si="2"/>
        <v>0.31377285058513105</v>
      </c>
      <c r="G11" s="2">
        <f t="shared" si="3"/>
        <v>39.221606323141387</v>
      </c>
      <c r="I11" s="10">
        <v>0.6250047465823042</v>
      </c>
      <c r="J11" s="10">
        <v>78.125593322788035</v>
      </c>
      <c r="L11" s="2">
        <v>0.73736534911515694</v>
      </c>
      <c r="M11" s="2">
        <v>0.50203274823259547</v>
      </c>
    </row>
    <row r="12" spans="1:15" s="19" customFormat="1" x14ac:dyDescent="0.25">
      <c r="A12" s="32" t="s">
        <v>14</v>
      </c>
      <c r="B12" s="32" t="s">
        <v>13</v>
      </c>
      <c r="C12" s="32">
        <v>4</v>
      </c>
      <c r="D12" s="19" t="e">
        <f t="shared" si="6"/>
        <v>#VALUE!</v>
      </c>
      <c r="E12" s="19" t="e">
        <f t="shared" si="1"/>
        <v>#VALUE!</v>
      </c>
      <c r="F12" s="19" t="e">
        <f t="shared" si="2"/>
        <v>#VALUE!</v>
      </c>
      <c r="G12" s="19" t="e">
        <f t="shared" si="3"/>
        <v>#VALUE!</v>
      </c>
      <c r="I12" s="20" t="s">
        <v>39</v>
      </c>
      <c r="J12" s="20" t="s">
        <v>39</v>
      </c>
      <c r="K12" s="32"/>
      <c r="L12" s="19" t="e">
        <v>#NUM!</v>
      </c>
      <c r="M12" s="19" t="e">
        <v>#NUM!</v>
      </c>
    </row>
    <row r="13" spans="1:15" x14ac:dyDescent="0.25">
      <c r="A13" s="23" t="s">
        <v>14</v>
      </c>
      <c r="B13" s="23" t="s">
        <v>13</v>
      </c>
      <c r="C13" s="23">
        <v>5</v>
      </c>
      <c r="D13" s="2">
        <f t="shared" si="6"/>
        <v>0.10465804293901493</v>
      </c>
      <c r="E13" s="2">
        <f t="shared" si="1"/>
        <v>13.082255367376865</v>
      </c>
      <c r="F13" s="2">
        <f t="shared" si="2"/>
        <v>7.1256080834784394E-2</v>
      </c>
      <c r="G13" s="2">
        <f t="shared" si="3"/>
        <v>8.9070101043480481</v>
      </c>
      <c r="I13" s="10">
        <v>0.12555670413129527</v>
      </c>
      <c r="J13" s="10">
        <v>15.694588016411908</v>
      </c>
      <c r="L13" s="2">
        <v>0.83355200873681334</v>
      </c>
      <c r="M13" s="2">
        <v>0.56752111587981435</v>
      </c>
    </row>
    <row r="14" spans="1:15" s="7" customFormat="1" x14ac:dyDescent="0.25">
      <c r="A14" s="31" t="s">
        <v>14</v>
      </c>
      <c r="B14" s="31" t="s">
        <v>13</v>
      </c>
      <c r="C14" s="31" t="s">
        <v>11</v>
      </c>
      <c r="D14" s="7">
        <f>AVERAGE(D9:D11,D13)</f>
        <v>0.28197077064529102</v>
      </c>
      <c r="E14" s="7">
        <f t="shared" ref="E14:G14" si="7">AVERAGE(E9:E11,E13)</f>
        <v>35.246346330661382</v>
      </c>
      <c r="F14" s="7">
        <f t="shared" si="7"/>
        <v>0.19197886241628992</v>
      </c>
      <c r="G14" s="7">
        <f t="shared" si="7"/>
        <v>23.997357802036241</v>
      </c>
      <c r="I14" s="12">
        <v>0.36633138195283471</v>
      </c>
      <c r="J14" s="12">
        <v>45.791422744104338</v>
      </c>
      <c r="K14" s="31"/>
    </row>
    <row r="15" spans="1:15" s="7" customFormat="1" x14ac:dyDescent="0.25">
      <c r="A15" s="31" t="s">
        <v>14</v>
      </c>
      <c r="B15" s="31" t="s">
        <v>13</v>
      </c>
      <c r="C15" s="31" t="s">
        <v>12</v>
      </c>
      <c r="D15" s="7">
        <f>STDEV(D9:D11,D13)</f>
        <v>0.14542038836209101</v>
      </c>
      <c r="E15" s="7">
        <f t="shared" ref="E15:G15" si="8">STDEV(E9:E11,E13)</f>
        <v>18.177548545261384</v>
      </c>
      <c r="F15" s="7">
        <f t="shared" si="8"/>
        <v>9.9008988293360009E-2</v>
      </c>
      <c r="G15" s="7">
        <f t="shared" si="8"/>
        <v>12.376123536670006</v>
      </c>
      <c r="I15" s="12">
        <v>0.20416050592897145</v>
      </c>
      <c r="J15" s="12">
        <v>25.520063241121441</v>
      </c>
      <c r="K15" s="31"/>
    </row>
    <row r="16" spans="1:15" x14ac:dyDescent="0.25">
      <c r="A16" s="23" t="s">
        <v>15</v>
      </c>
      <c r="B16" s="23" t="s">
        <v>10</v>
      </c>
      <c r="C16" s="23">
        <v>1</v>
      </c>
      <c r="D16" s="2">
        <f t="shared" ref="D16:D76" si="9">I16*L16</f>
        <v>0.32547363996382073</v>
      </c>
      <c r="E16" s="2">
        <f t="shared" si="1"/>
        <v>50.072867686741652</v>
      </c>
      <c r="F16" s="2">
        <f t="shared" si="2"/>
        <v>1.1663539667276688</v>
      </c>
      <c r="G16" s="2">
        <f t="shared" si="3"/>
        <v>179.43907180425674</v>
      </c>
      <c r="I16" s="10">
        <v>0.80540613357654356</v>
      </c>
      <c r="J16" s="10">
        <v>123.90863593485285</v>
      </c>
      <c r="L16" s="2">
        <v>0.40411120103903286</v>
      </c>
      <c r="M16" s="2">
        <v>1.4481563004099245</v>
      </c>
    </row>
    <row r="17" spans="1:13" x14ac:dyDescent="0.25">
      <c r="A17" s="23" t="s">
        <v>15</v>
      </c>
      <c r="B17" s="23" t="s">
        <v>10</v>
      </c>
      <c r="C17" s="23">
        <v>2</v>
      </c>
      <c r="D17" s="2">
        <f t="shared" si="9"/>
        <v>4.5991623553359715E-2</v>
      </c>
      <c r="E17" s="2">
        <f t="shared" si="1"/>
        <v>7.0756343928245711</v>
      </c>
      <c r="F17" s="2">
        <f t="shared" si="2"/>
        <v>0.13525896472061844</v>
      </c>
      <c r="G17" s="2">
        <f t="shared" si="3"/>
        <v>20.80907149547976</v>
      </c>
      <c r="I17" s="10">
        <v>8.3377820493267182E-2</v>
      </c>
      <c r="J17" s="10">
        <v>12.827356998964182</v>
      </c>
      <c r="L17" s="2">
        <v>0.55160501055641731</v>
      </c>
      <c r="M17" s="2">
        <v>1.6222415496161919</v>
      </c>
    </row>
    <row r="18" spans="1:13" x14ac:dyDescent="0.25">
      <c r="A18" s="23" t="s">
        <v>15</v>
      </c>
      <c r="B18" s="23" t="s">
        <v>10</v>
      </c>
      <c r="C18" s="23">
        <v>3</v>
      </c>
      <c r="D18" s="2">
        <f t="shared" si="9"/>
        <v>0.13837617054724469</v>
      </c>
      <c r="E18" s="2">
        <f>J18*L18</f>
        <v>21.288641622653028</v>
      </c>
      <c r="F18" s="2">
        <f t="shared" si="2"/>
        <v>0.38597223678361442</v>
      </c>
      <c r="G18" s="2">
        <f t="shared" si="3"/>
        <v>59.380344120556067</v>
      </c>
      <c r="I18" s="10">
        <v>0.2732961088203032</v>
      </c>
      <c r="J18" s="10">
        <v>42.04555520312357</v>
      </c>
      <c r="L18" s="2">
        <v>0.5063232372555635</v>
      </c>
      <c r="M18" s="2">
        <v>1.4122858845289952</v>
      </c>
    </row>
    <row r="19" spans="1:13" x14ac:dyDescent="0.25">
      <c r="A19" s="23" t="s">
        <v>15</v>
      </c>
      <c r="B19" s="23" t="s">
        <v>10</v>
      </c>
      <c r="C19" s="23">
        <v>4</v>
      </c>
      <c r="D19" s="2">
        <f t="shared" si="9"/>
        <v>0.23144203983341149</v>
      </c>
      <c r="E19" s="2">
        <f t="shared" si="1"/>
        <v>35.606467666678697</v>
      </c>
      <c r="F19" s="2">
        <f t="shared" si="2"/>
        <v>0.74498221556958899</v>
      </c>
      <c r="G19" s="2">
        <f t="shared" si="3"/>
        <v>114.61264854916755</v>
      </c>
      <c r="I19" s="10">
        <v>0.50573730810593831</v>
      </c>
      <c r="J19" s="10">
        <v>77.805739708605898</v>
      </c>
      <c r="L19" s="2">
        <v>0.45763291757176561</v>
      </c>
      <c r="M19" s="2">
        <v>1.4730616144568385</v>
      </c>
    </row>
    <row r="20" spans="1:13" s="19" customFormat="1" x14ac:dyDescent="0.25">
      <c r="A20" s="32" t="s">
        <v>15</v>
      </c>
      <c r="B20" s="32" t="s">
        <v>10</v>
      </c>
      <c r="C20" s="32">
        <v>5</v>
      </c>
      <c r="D20" s="19">
        <f t="shared" si="9"/>
        <v>0.57180500757234676</v>
      </c>
      <c r="E20" s="19">
        <f t="shared" si="1"/>
        <v>87.970001164976409</v>
      </c>
      <c r="F20" s="19">
        <f t="shared" si="2"/>
        <v>1.7425949188133598</v>
      </c>
      <c r="G20" s="19">
        <f t="shared" si="3"/>
        <v>268.0915259712861</v>
      </c>
      <c r="I20" s="20">
        <v>2.6718222473557671</v>
      </c>
      <c r="J20" s="20">
        <v>411.04957651627183</v>
      </c>
      <c r="K20" s="32"/>
      <c r="L20" s="19">
        <v>0.21401311712942253</v>
      </c>
      <c r="M20" s="19">
        <v>0.65221214492766522</v>
      </c>
    </row>
    <row r="21" spans="1:13" s="5" customFormat="1" x14ac:dyDescent="0.25">
      <c r="A21" s="30" t="s">
        <v>15</v>
      </c>
      <c r="B21" s="30" t="s">
        <v>10</v>
      </c>
      <c r="C21" s="30" t="s">
        <v>11</v>
      </c>
      <c r="D21" s="5">
        <f>AVERAGE(D16:D19)</f>
        <v>0.18532086847445917</v>
      </c>
      <c r="E21" s="5">
        <f t="shared" ref="E21:G21" si="10">AVERAGE(E16:E19)</f>
        <v>28.510902842224485</v>
      </c>
      <c r="F21" s="5">
        <f t="shared" si="10"/>
        <v>0.60814184595037268</v>
      </c>
      <c r="G21" s="5">
        <f t="shared" si="10"/>
        <v>93.560283992365029</v>
      </c>
      <c r="I21" s="11">
        <v>0.41695434274901311</v>
      </c>
      <c r="J21" s="11">
        <v>64.146821961386621</v>
      </c>
      <c r="K21" s="30"/>
    </row>
    <row r="22" spans="1:13" s="5" customFormat="1" x14ac:dyDescent="0.25">
      <c r="A22" s="30" t="s">
        <v>15</v>
      </c>
      <c r="B22" s="30" t="s">
        <v>10</v>
      </c>
      <c r="C22" s="30" t="s">
        <v>12</v>
      </c>
      <c r="D22" s="5">
        <f>STDEV(D16:D19)</f>
        <v>0.12025861709586851</v>
      </c>
      <c r="E22" s="5">
        <f t="shared" ref="E22:G22" si="11">STDEV(E16:E19)</f>
        <v>18.501325707056704</v>
      </c>
      <c r="F22" s="5">
        <f t="shared" si="11"/>
        <v>0.44844308934269989</v>
      </c>
      <c r="G22" s="5">
        <f t="shared" si="11"/>
        <v>68.991244514261524</v>
      </c>
      <c r="I22" s="11">
        <v>0.3112813267289673</v>
      </c>
      <c r="J22" s="11">
        <v>47.889434881379607</v>
      </c>
      <c r="K22" s="30"/>
    </row>
    <row r="23" spans="1:13" x14ac:dyDescent="0.25">
      <c r="A23" s="23" t="s">
        <v>15</v>
      </c>
      <c r="B23" s="23" t="s">
        <v>13</v>
      </c>
      <c r="C23" s="23">
        <v>1</v>
      </c>
      <c r="D23" s="2">
        <f t="shared" ref="D23:D83" si="12">I23*L23</f>
        <v>0.70172743832371931</v>
      </c>
      <c r="E23" s="2">
        <f t="shared" si="1"/>
        <v>87.715929790464912</v>
      </c>
      <c r="F23" s="2">
        <f t="shared" si="2"/>
        <v>2.040803398517689</v>
      </c>
      <c r="G23" s="2">
        <f t="shared" si="3"/>
        <v>255.10042481471112</v>
      </c>
      <c r="I23" s="10">
        <v>2.046276035315358</v>
      </c>
      <c r="J23" s="10">
        <v>255.78450441441973</v>
      </c>
      <c r="L23" s="2">
        <v>0.34292902140916387</v>
      </c>
      <c r="M23" s="2">
        <v>0.99732556277685891</v>
      </c>
    </row>
    <row r="24" spans="1:13" x14ac:dyDescent="0.25">
      <c r="A24" s="23" t="s">
        <v>15</v>
      </c>
      <c r="B24" s="23" t="s">
        <v>13</v>
      </c>
      <c r="C24" s="23">
        <v>2</v>
      </c>
      <c r="D24" s="2">
        <f t="shared" si="12"/>
        <v>0.38573673305568584</v>
      </c>
      <c r="E24" s="2">
        <f t="shared" si="1"/>
        <v>48.217091631960727</v>
      </c>
      <c r="F24" s="2">
        <f t="shared" si="2"/>
        <v>0.95031471505176512</v>
      </c>
      <c r="G24" s="2">
        <f t="shared" si="3"/>
        <v>118.78933938147064</v>
      </c>
      <c r="I24" s="10">
        <v>0.84289551350989722</v>
      </c>
      <c r="J24" s="10">
        <v>105.36193918873715</v>
      </c>
      <c r="L24" s="2">
        <v>0.45763291757176561</v>
      </c>
      <c r="M24" s="2">
        <v>1.1274407086289546</v>
      </c>
    </row>
    <row r="25" spans="1:13" x14ac:dyDescent="0.25">
      <c r="A25" s="23" t="s">
        <v>15</v>
      </c>
      <c r="B25" s="23" t="s">
        <v>13</v>
      </c>
      <c r="C25" s="23">
        <v>3</v>
      </c>
      <c r="D25" s="2">
        <f t="shared" si="12"/>
        <v>0.3080166685783951</v>
      </c>
      <c r="E25" s="2">
        <f t="shared" si="1"/>
        <v>38.502083572299391</v>
      </c>
      <c r="F25" s="2">
        <f t="shared" si="2"/>
        <v>0.62051254817795021</v>
      </c>
      <c r="G25" s="2">
        <f t="shared" si="3"/>
        <v>77.564068522243772</v>
      </c>
      <c r="I25" s="10">
        <v>0.63841107660645391</v>
      </c>
      <c r="J25" s="10">
        <v>79.801384575806736</v>
      </c>
      <c r="L25" s="2">
        <v>0.48247387908068962</v>
      </c>
      <c r="M25" s="2">
        <v>0.97196394441705902</v>
      </c>
    </row>
    <row r="26" spans="1:13" x14ac:dyDescent="0.25">
      <c r="A26" s="23" t="s">
        <v>15</v>
      </c>
      <c r="B26" s="23" t="s">
        <v>13</v>
      </c>
      <c r="C26" s="23">
        <v>4</v>
      </c>
      <c r="D26" s="2">
        <f t="shared" si="12"/>
        <v>0.38573673305568584</v>
      </c>
      <c r="E26" s="2">
        <f t="shared" si="1"/>
        <v>48.217091631960727</v>
      </c>
      <c r="F26" s="2">
        <f t="shared" si="2"/>
        <v>0.71263596153246311</v>
      </c>
      <c r="G26" s="2">
        <f t="shared" si="3"/>
        <v>89.079495191557882</v>
      </c>
      <c r="I26" s="10">
        <v>0.84289551350989722</v>
      </c>
      <c r="J26" s="10">
        <v>105.36193918873715</v>
      </c>
      <c r="L26" s="2">
        <v>0.45763291757176561</v>
      </c>
      <c r="M26" s="2">
        <v>0.84546180411493599</v>
      </c>
    </row>
    <row r="27" spans="1:13" x14ac:dyDescent="0.25">
      <c r="A27" s="23" t="s">
        <v>15</v>
      </c>
      <c r="B27" s="23" t="s">
        <v>13</v>
      </c>
      <c r="C27" s="23">
        <v>5</v>
      </c>
      <c r="D27" s="2">
        <f t="shared" si="12"/>
        <v>0.46385285595803988</v>
      </c>
      <c r="E27" s="2">
        <f t="shared" si="1"/>
        <v>57.981606994754983</v>
      </c>
      <c r="F27" s="2">
        <f t="shared" si="2"/>
        <v>1.2107377363987566</v>
      </c>
      <c r="G27" s="2">
        <f t="shared" si="3"/>
        <v>151.34221704984455</v>
      </c>
      <c r="I27" s="10">
        <v>1.074720847927471</v>
      </c>
      <c r="J27" s="10">
        <v>134.34010599093386</v>
      </c>
      <c r="L27" s="2">
        <v>0.43160310591587558</v>
      </c>
      <c r="M27" s="2">
        <v>1.126560202803905</v>
      </c>
    </row>
    <row r="28" spans="1:13" s="7" customFormat="1" x14ac:dyDescent="0.25">
      <c r="A28" s="31" t="s">
        <v>15</v>
      </c>
      <c r="B28" s="31" t="s">
        <v>13</v>
      </c>
      <c r="C28" s="31" t="s">
        <v>11</v>
      </c>
      <c r="D28" s="7">
        <f>AVERAGE(D23:D27)</f>
        <v>0.44901408579430518</v>
      </c>
      <c r="E28" s="7">
        <f t="shared" ref="E28:G28" si="13">AVERAGE(E23:E27)</f>
        <v>56.126760724288147</v>
      </c>
      <c r="F28" s="7">
        <f t="shared" si="13"/>
        <v>1.1070008719357247</v>
      </c>
      <c r="G28" s="7">
        <f t="shared" si="13"/>
        <v>138.37510899196559</v>
      </c>
      <c r="I28" s="12">
        <v>1.0890397973738153</v>
      </c>
      <c r="J28" s="12">
        <v>136.1299746717269</v>
      </c>
      <c r="K28" s="31"/>
    </row>
    <row r="29" spans="1:13" s="7" customFormat="1" x14ac:dyDescent="0.25">
      <c r="A29" s="31" t="s">
        <v>15</v>
      </c>
      <c r="B29" s="31" t="s">
        <v>13</v>
      </c>
      <c r="C29" s="31" t="s">
        <v>12</v>
      </c>
      <c r="D29" s="7">
        <f>STDEV(D23:D27)</f>
        <v>0.15163487894231373</v>
      </c>
      <c r="E29" s="7">
        <f t="shared" ref="E29:G29" si="14">STDEV(E23:E27)</f>
        <v>18.954359867789218</v>
      </c>
      <c r="F29" s="7">
        <f t="shared" si="14"/>
        <v>0.56997667039286992</v>
      </c>
      <c r="G29" s="7">
        <f t="shared" si="14"/>
        <v>71.247083799108722</v>
      </c>
      <c r="I29" s="12">
        <v>0.5569440071676679</v>
      </c>
      <c r="J29" s="12">
        <v>69.61800089595846</v>
      </c>
      <c r="K29" s="31"/>
    </row>
    <row r="30" spans="1:13" x14ac:dyDescent="0.25">
      <c r="A30" s="23" t="s">
        <v>16</v>
      </c>
      <c r="B30" s="23" t="s">
        <v>10</v>
      </c>
      <c r="C30" s="23">
        <v>1</v>
      </c>
      <c r="D30" s="2">
        <f t="shared" ref="D30" si="15">I30*L30</f>
        <v>0.94493820987851507</v>
      </c>
      <c r="E30" s="2">
        <f t="shared" si="1"/>
        <v>145.37510921207922</v>
      </c>
      <c r="F30" s="2">
        <f t="shared" si="2"/>
        <v>0.11119669958102961</v>
      </c>
      <c r="G30" s="2">
        <f t="shared" si="3"/>
        <v>17.107184550927631</v>
      </c>
      <c r="I30" s="10">
        <v>0.10609292038685536</v>
      </c>
      <c r="J30" s="10">
        <v>16.321987751823901</v>
      </c>
      <c r="L30" s="2">
        <v>8.906703731341441</v>
      </c>
      <c r="M30" s="2">
        <v>1.0481066896411553</v>
      </c>
    </row>
    <row r="31" spans="1:13" x14ac:dyDescent="0.25">
      <c r="A31" s="23" t="s">
        <v>16</v>
      </c>
      <c r="B31" s="23" t="s">
        <v>10</v>
      </c>
      <c r="C31" s="23">
        <v>2</v>
      </c>
      <c r="D31" s="2">
        <f t="shared" si="9"/>
        <v>6.910461577897177</v>
      </c>
      <c r="E31" s="2">
        <f t="shared" si="1"/>
        <v>1063.1479350611044</v>
      </c>
      <c r="F31" s="2">
        <f t="shared" si="2"/>
        <v>0.8131965794276339</v>
      </c>
      <c r="G31" s="2">
        <f t="shared" si="3"/>
        <v>125.10716606578985</v>
      </c>
      <c r="I31" s="10">
        <v>1.1981246431860444</v>
      </c>
      <c r="J31" s="10">
        <v>184.32686818246839</v>
      </c>
      <c r="L31" s="2">
        <v>5.7677317774893</v>
      </c>
      <c r="M31" s="2">
        <v>0.67872452507544412</v>
      </c>
    </row>
    <row r="32" spans="1:13" x14ac:dyDescent="0.25">
      <c r="A32" s="23" t="s">
        <v>16</v>
      </c>
      <c r="B32" s="23" t="s">
        <v>10</v>
      </c>
      <c r="C32" s="23">
        <v>3</v>
      </c>
      <c r="D32" s="2">
        <f t="shared" si="9"/>
        <v>2.3214272122453732</v>
      </c>
      <c r="E32" s="2">
        <f t="shared" si="1"/>
        <v>357.14264803774972</v>
      </c>
      <c r="F32" s="2">
        <f t="shared" si="2"/>
        <v>0.27317663908676382</v>
      </c>
      <c r="G32" s="2">
        <f t="shared" si="3"/>
        <v>42.027175244117501</v>
      </c>
      <c r="I32" s="10">
        <v>0.28108430709428217</v>
      </c>
      <c r="J32" s="10">
        <v>43.243739552966481</v>
      </c>
      <c r="L32" s="2">
        <v>8.2588289479523063</v>
      </c>
      <c r="M32" s="2">
        <v>0.97186727324173972</v>
      </c>
    </row>
    <row r="33" spans="1:13" x14ac:dyDescent="0.25">
      <c r="A33" s="23" t="s">
        <v>16</v>
      </c>
      <c r="B33" s="23" t="s">
        <v>10</v>
      </c>
      <c r="C33" s="23">
        <v>4</v>
      </c>
      <c r="D33" s="2">
        <f t="shared" si="9"/>
        <v>2.1368416142120714</v>
      </c>
      <c r="E33" s="2">
        <f t="shared" si="1"/>
        <v>328.74486372493408</v>
      </c>
      <c r="F33" s="2">
        <f t="shared" si="2"/>
        <v>0.25145531479601185</v>
      </c>
      <c r="G33" s="2">
        <f t="shared" si="3"/>
        <v>38.685433045540293</v>
      </c>
      <c r="I33" s="10">
        <v>0.25598269086609415</v>
      </c>
      <c r="J33" s="10">
        <v>39.381952440937567</v>
      </c>
      <c r="L33" s="2">
        <v>8.3476019686419498</v>
      </c>
      <c r="M33" s="2">
        <v>0.98231374139101235</v>
      </c>
    </row>
    <row r="34" spans="1:13" s="19" customFormat="1" x14ac:dyDescent="0.25">
      <c r="A34" s="32" t="s">
        <v>16</v>
      </c>
      <c r="B34" s="32" t="s">
        <v>10</v>
      </c>
      <c r="C34" s="32">
        <v>5</v>
      </c>
      <c r="D34" s="19">
        <f t="shared" si="9"/>
        <v>10.469419408173675</v>
      </c>
      <c r="E34" s="19">
        <f t="shared" si="1"/>
        <v>1610.6799089497958</v>
      </c>
      <c r="F34" s="19">
        <f t="shared" si="2"/>
        <v>1.2320010690097483</v>
      </c>
      <c r="G34" s="19">
        <f t="shared" si="3"/>
        <v>189.53862600149972</v>
      </c>
      <c r="I34" s="20">
        <v>3.7270290556319319</v>
      </c>
      <c r="J34" s="20">
        <v>573.38908548183565</v>
      </c>
      <c r="K34" s="32"/>
      <c r="L34" s="19">
        <v>2.8090522643909317</v>
      </c>
      <c r="M34" s="19">
        <v>0.33055848253934739</v>
      </c>
    </row>
    <row r="35" spans="1:13" s="5" customFormat="1" x14ac:dyDescent="0.25">
      <c r="A35" s="30" t="s">
        <v>16</v>
      </c>
      <c r="B35" s="30" t="s">
        <v>10</v>
      </c>
      <c r="C35" s="30" t="s">
        <v>11</v>
      </c>
      <c r="D35" s="5">
        <f>AVERAGE(D30:D33)</f>
        <v>3.0784171535582843</v>
      </c>
      <c r="E35" s="5">
        <f t="shared" ref="E35:G35" si="16">AVERAGE(E30:E33)</f>
        <v>473.60263900896683</v>
      </c>
      <c r="F35" s="5">
        <f t="shared" si="16"/>
        <v>0.36225630822285981</v>
      </c>
      <c r="G35" s="5">
        <f t="shared" si="16"/>
        <v>55.731739726593823</v>
      </c>
      <c r="I35" s="11">
        <v>0.46032114038331906</v>
      </c>
      <c r="J35" s="11">
        <v>70.818636982049085</v>
      </c>
      <c r="K35" s="30"/>
    </row>
    <row r="36" spans="1:13" s="5" customFormat="1" x14ac:dyDescent="0.25">
      <c r="A36" s="30" t="s">
        <v>16</v>
      </c>
      <c r="B36" s="30" t="s">
        <v>10</v>
      </c>
      <c r="C36" s="30" t="s">
        <v>12</v>
      </c>
      <c r="D36" s="5">
        <f>STDEV(D30:D33)</f>
        <v>2.6265246455329381</v>
      </c>
      <c r="E36" s="5">
        <f t="shared" ref="E36:G36" si="17">STDEV(E30:E33)</f>
        <v>404.08071469737524</v>
      </c>
      <c r="F36" s="5">
        <f t="shared" si="17"/>
        <v>0.30907933333444604</v>
      </c>
      <c r="G36" s="5">
        <f t="shared" si="17"/>
        <v>47.550666666837863</v>
      </c>
      <c r="I36" s="11">
        <v>0.49789948281034246</v>
      </c>
      <c r="J36" s="11">
        <v>76.599920432360392</v>
      </c>
      <c r="K36" s="30"/>
    </row>
    <row r="37" spans="1:13" s="19" customFormat="1" x14ac:dyDescent="0.25">
      <c r="A37" s="32" t="s">
        <v>16</v>
      </c>
      <c r="B37" s="32" t="s">
        <v>13</v>
      </c>
      <c r="C37" s="32">
        <v>1</v>
      </c>
      <c r="D37" s="19">
        <f t="shared" ref="D37" si="18">I37*L37</f>
        <v>-2.0435296567472827</v>
      </c>
      <c r="E37" s="19">
        <f t="shared" si="1"/>
        <v>-255.44120709341033</v>
      </c>
      <c r="F37" s="19">
        <f t="shared" si="2"/>
        <v>-0.24047472199845343</v>
      </c>
      <c r="G37" s="19">
        <f t="shared" si="3"/>
        <v>-30.059340249806677</v>
      </c>
      <c r="I37" s="20">
        <v>-0.20699715889232181</v>
      </c>
      <c r="J37" s="20">
        <v>-25.874644861540226</v>
      </c>
      <c r="K37" s="32"/>
      <c r="L37" s="19">
        <v>9.8722594439584057</v>
      </c>
      <c r="M37" s="19">
        <v>1.1617295777646222</v>
      </c>
    </row>
    <row r="38" spans="1:13" x14ac:dyDescent="0.25">
      <c r="A38" s="23" t="s">
        <v>16</v>
      </c>
      <c r="B38" s="23" t="s">
        <v>13</v>
      </c>
      <c r="C38" s="23">
        <v>2</v>
      </c>
      <c r="D38" s="2">
        <f t="shared" si="12"/>
        <v>0.96779379299223589</v>
      </c>
      <c r="E38" s="2">
        <f t="shared" si="1"/>
        <v>120.97422412402948</v>
      </c>
      <c r="F38" s="2">
        <f t="shared" si="2"/>
        <v>0.11388625682686521</v>
      </c>
      <c r="G38" s="2">
        <f t="shared" si="3"/>
        <v>14.235782103358151</v>
      </c>
      <c r="I38" s="10">
        <v>0.10666608547483429</v>
      </c>
      <c r="J38" s="10">
        <v>13.333260684354286</v>
      </c>
      <c r="L38" s="2">
        <v>9.0731162457496133</v>
      </c>
      <c r="M38" s="2">
        <v>1.067689475243135</v>
      </c>
    </row>
    <row r="39" spans="1:13" x14ac:dyDescent="0.25">
      <c r="A39" s="23" t="s">
        <v>16</v>
      </c>
      <c r="B39" s="23" t="s">
        <v>13</v>
      </c>
      <c r="C39" s="23">
        <v>3</v>
      </c>
      <c r="D39" s="2">
        <f t="shared" si="12"/>
        <v>6.8251553764435071</v>
      </c>
      <c r="E39" s="2">
        <f t="shared" si="1"/>
        <v>853.14442205543833</v>
      </c>
      <c r="F39" s="2">
        <f t="shared" si="2"/>
        <v>0.80315807325201616</v>
      </c>
      <c r="G39" s="2">
        <f t="shared" si="3"/>
        <v>100.39475915650202</v>
      </c>
      <c r="I39" s="10">
        <v>0.92608586056116515</v>
      </c>
      <c r="J39" s="10">
        <v>115.76073257014565</v>
      </c>
      <c r="L39" s="2">
        <v>7.3698948090059151</v>
      </c>
      <c r="M39" s="2">
        <v>0.86726091764897428</v>
      </c>
    </row>
    <row r="40" spans="1:13" x14ac:dyDescent="0.25">
      <c r="A40" s="23" t="s">
        <v>16</v>
      </c>
      <c r="B40" s="23" t="s">
        <v>13</v>
      </c>
      <c r="C40" s="23">
        <v>4</v>
      </c>
      <c r="D40" s="2">
        <f t="shared" si="12"/>
        <v>0.51361201981963167</v>
      </c>
      <c r="E40" s="2">
        <f t="shared" si="1"/>
        <v>64.201502477453957</v>
      </c>
      <c r="F40" s="2">
        <f t="shared" si="2"/>
        <v>6.0439890007656628E-2</v>
      </c>
      <c r="G40" s="2">
        <f t="shared" si="3"/>
        <v>7.5549862509570778</v>
      </c>
      <c r="I40" s="10">
        <v>5.5849449537138017E-2</v>
      </c>
      <c r="J40" s="10">
        <v>6.9811811921422517</v>
      </c>
      <c r="L40" s="2">
        <v>9.1963667337150188</v>
      </c>
      <c r="M40" s="2">
        <v>1.0821931193335419</v>
      </c>
    </row>
    <row r="41" spans="1:13" x14ac:dyDescent="0.25">
      <c r="A41" s="23" t="s">
        <v>16</v>
      </c>
      <c r="B41" s="23" t="s">
        <v>13</v>
      </c>
      <c r="C41" s="23">
        <v>5</v>
      </c>
      <c r="D41" s="2">
        <f t="shared" si="12"/>
        <v>11.182924147889269</v>
      </c>
      <c r="E41" s="2">
        <f t="shared" si="1"/>
        <v>1397.8655184861586</v>
      </c>
      <c r="F41" s="2">
        <f t="shared" si="2"/>
        <v>1.3159635666232121</v>
      </c>
      <c r="G41" s="2">
        <f t="shared" si="3"/>
        <v>164.49544582790153</v>
      </c>
      <c r="I41" s="10">
        <v>1.8976410479490522</v>
      </c>
      <c r="J41" s="10">
        <v>237.20513099363154</v>
      </c>
      <c r="L41" s="2">
        <v>5.8930661096183812</v>
      </c>
      <c r="M41" s="2">
        <v>0.69347338794420044</v>
      </c>
    </row>
    <row r="42" spans="1:13" s="7" customFormat="1" x14ac:dyDescent="0.25">
      <c r="A42" s="31" t="s">
        <v>16</v>
      </c>
      <c r="B42" s="31" t="s">
        <v>13</v>
      </c>
      <c r="C42" s="31" t="s">
        <v>11</v>
      </c>
      <c r="D42" s="7">
        <f>AVERAGE(D38:D41)</f>
        <v>4.8723713342861608</v>
      </c>
      <c r="E42" s="7">
        <f t="shared" ref="E42:G42" si="19">AVERAGE(E38:E41)</f>
        <v>609.04641678577013</v>
      </c>
      <c r="F42" s="7">
        <f t="shared" si="19"/>
        <v>0.57336194667743756</v>
      </c>
      <c r="G42" s="7">
        <f t="shared" si="19"/>
        <v>71.670243334679697</v>
      </c>
      <c r="I42" s="12">
        <v>0.74656061088054737</v>
      </c>
      <c r="J42" s="12">
        <v>93.320076360068441</v>
      </c>
      <c r="K42" s="31"/>
    </row>
    <row r="43" spans="1:13" s="7" customFormat="1" x14ac:dyDescent="0.25">
      <c r="A43" s="31" t="s">
        <v>16</v>
      </c>
      <c r="B43" s="31" t="s">
        <v>13</v>
      </c>
      <c r="C43" s="31" t="s">
        <v>12</v>
      </c>
      <c r="D43" s="7">
        <f>STDEV(D38:D41)</f>
        <v>5.0951267850108213</v>
      </c>
      <c r="E43" s="7">
        <f t="shared" ref="E43:G43" si="20">STDEV(E38:E41)</f>
        <v>636.89084812635269</v>
      </c>
      <c r="F43" s="7">
        <f t="shared" si="20"/>
        <v>0.5995749526447286</v>
      </c>
      <c r="G43" s="7">
        <f t="shared" si="20"/>
        <v>74.9468690805911</v>
      </c>
      <c r="I43" s="12">
        <v>0.86482414395900409</v>
      </c>
      <c r="J43" s="12">
        <v>108.10301799487549</v>
      </c>
      <c r="K43" s="31"/>
    </row>
    <row r="44" spans="1:13" x14ac:dyDescent="0.25">
      <c r="A44" s="23" t="s">
        <v>17</v>
      </c>
      <c r="B44" s="23" t="s">
        <v>10</v>
      </c>
      <c r="C44" s="23">
        <v>1</v>
      </c>
      <c r="D44" s="2">
        <f t="shared" ref="D44" si="21">I44*L44</f>
        <v>0.53808636246334496</v>
      </c>
      <c r="E44" s="2">
        <f t="shared" si="1"/>
        <v>82.782517302053066</v>
      </c>
      <c r="F44" s="2">
        <f t="shared" si="2"/>
        <v>0.47396464456254656</v>
      </c>
      <c r="G44" s="2">
        <f t="shared" si="3"/>
        <v>72.91763762500716</v>
      </c>
      <c r="I44" s="10">
        <v>1.3628466871356029</v>
      </c>
      <c r="J44" s="10">
        <v>209.66872109778504</v>
      </c>
      <c r="L44" s="2">
        <v>0.39482530760248713</v>
      </c>
      <c r="M44" s="2">
        <v>0.34777546809664528</v>
      </c>
    </row>
    <row r="45" spans="1:13" x14ac:dyDescent="0.25">
      <c r="A45" s="23" t="s">
        <v>17</v>
      </c>
      <c r="B45" s="23" t="s">
        <v>10</v>
      </c>
      <c r="C45" s="23">
        <v>2</v>
      </c>
      <c r="D45" s="2">
        <f t="shared" si="9"/>
        <v>0.53808636246334496</v>
      </c>
      <c r="E45" s="2">
        <f t="shared" si="1"/>
        <v>82.782517302053066</v>
      </c>
      <c r="F45" s="2">
        <f t="shared" si="2"/>
        <v>0.47396464456254656</v>
      </c>
      <c r="G45" s="2">
        <f t="shared" si="3"/>
        <v>72.91763762500716</v>
      </c>
      <c r="I45" s="10">
        <v>1.3628466871356029</v>
      </c>
      <c r="J45" s="10">
        <v>209.66872109778504</v>
      </c>
      <c r="L45" s="2">
        <v>0.39482530760248713</v>
      </c>
      <c r="M45" s="2">
        <v>0.34777546809664528</v>
      </c>
    </row>
    <row r="46" spans="1:13" x14ac:dyDescent="0.25">
      <c r="A46" s="23" t="s">
        <v>17</v>
      </c>
      <c r="B46" s="23" t="s">
        <v>10</v>
      </c>
      <c r="C46" s="23">
        <v>3</v>
      </c>
      <c r="D46" s="2">
        <f t="shared" si="9"/>
        <v>0.53808636246334496</v>
      </c>
      <c r="E46" s="2">
        <f t="shared" si="1"/>
        <v>82.782517302053066</v>
      </c>
      <c r="F46" s="2">
        <f t="shared" si="2"/>
        <v>0.47396464456254656</v>
      </c>
      <c r="G46" s="2">
        <f t="shared" si="3"/>
        <v>72.91763762500716</v>
      </c>
      <c r="I46" s="10">
        <v>1.3628466871356029</v>
      </c>
      <c r="J46" s="10">
        <v>209.66872109778504</v>
      </c>
      <c r="L46" s="2">
        <v>0.39482530760248713</v>
      </c>
      <c r="M46" s="2">
        <v>0.34777546809664528</v>
      </c>
    </row>
    <row r="47" spans="1:13" x14ac:dyDescent="0.25">
      <c r="A47" s="23" t="s">
        <v>17</v>
      </c>
      <c r="B47" s="23" t="s">
        <v>10</v>
      </c>
      <c r="C47" s="23">
        <v>4</v>
      </c>
      <c r="D47" s="2">
        <f t="shared" si="9"/>
        <v>0.43167535916309352</v>
      </c>
      <c r="E47" s="2">
        <f t="shared" si="1"/>
        <v>66.411593717399001</v>
      </c>
      <c r="F47" s="2">
        <f t="shared" si="2"/>
        <v>0.38023423830237429</v>
      </c>
      <c r="G47" s="2">
        <f t="shared" si="3"/>
        <v>58.497575123442196</v>
      </c>
      <c r="I47" s="10">
        <v>0.9404871995229318</v>
      </c>
      <c r="J47" s="10">
        <v>144.69033838814335</v>
      </c>
      <c r="L47" s="2">
        <v>0.45899121155722655</v>
      </c>
      <c r="M47" s="2">
        <v>0.40429496381795582</v>
      </c>
    </row>
    <row r="48" spans="1:13" x14ac:dyDescent="0.25">
      <c r="A48" s="23" t="s">
        <v>17</v>
      </c>
      <c r="B48" s="23" t="s">
        <v>10</v>
      </c>
      <c r="C48" s="23">
        <v>5</v>
      </c>
      <c r="D48" s="2">
        <f t="shared" si="9"/>
        <v>0.65352728058905696</v>
      </c>
      <c r="E48" s="2">
        <f t="shared" si="1"/>
        <v>100.54265855216261</v>
      </c>
      <c r="F48" s="2">
        <f t="shared" si="2"/>
        <v>0.57564890483062647</v>
      </c>
      <c r="G48" s="2">
        <f t="shared" si="3"/>
        <v>88.561369973942533</v>
      </c>
      <c r="I48" s="10">
        <v>2.0848750002188794</v>
      </c>
      <c r="J48" s="10">
        <v>320.75000003367376</v>
      </c>
      <c r="L48" s="2">
        <v>0.31346113341109022</v>
      </c>
      <c r="M48" s="2">
        <v>0.276107154994996</v>
      </c>
    </row>
    <row r="49" spans="1:13" s="5" customFormat="1" x14ac:dyDescent="0.25">
      <c r="A49" s="30" t="s">
        <v>17</v>
      </c>
      <c r="B49" s="30" t="s">
        <v>10</v>
      </c>
      <c r="C49" s="30" t="s">
        <v>11</v>
      </c>
      <c r="D49" s="5">
        <f>AVERAGE(D44:D48)</f>
        <v>0.53989234542843711</v>
      </c>
      <c r="E49" s="5">
        <f t="shared" ref="E49:G49" si="22">AVERAGE(E44:E48)</f>
        <v>83.060360835144166</v>
      </c>
      <c r="F49" s="5">
        <f t="shared" si="22"/>
        <v>0.4755554153641281</v>
      </c>
      <c r="G49" s="5">
        <f t="shared" si="22"/>
        <v>73.162371594481243</v>
      </c>
      <c r="I49" s="11">
        <v>1.4227804522297238</v>
      </c>
      <c r="J49" s="11">
        <v>218.88930034303445</v>
      </c>
      <c r="K49" s="30"/>
    </row>
    <row r="50" spans="1:13" s="5" customFormat="1" x14ac:dyDescent="0.25">
      <c r="A50" s="30" t="s">
        <v>17</v>
      </c>
      <c r="B50" s="30" t="s">
        <v>10</v>
      </c>
      <c r="C50" s="30" t="s">
        <v>12</v>
      </c>
      <c r="D50" s="5">
        <f>STDEV(D44:D48)</f>
        <v>7.8475472806352586E-2</v>
      </c>
      <c r="E50" s="5">
        <f t="shared" ref="E50:G50" si="23">STDEV(E44:E48)</f>
        <v>12.073149662515828</v>
      </c>
      <c r="F50" s="5">
        <f t="shared" si="23"/>
        <v>6.9123847341651362E-2</v>
      </c>
      <c r="G50" s="5">
        <f t="shared" si="23"/>
        <v>10.634438052561784</v>
      </c>
      <c r="I50" s="11">
        <v>0.41284141649019873</v>
      </c>
      <c r="J50" s="11">
        <v>63.514064075415185</v>
      </c>
      <c r="K50" s="30"/>
    </row>
    <row r="51" spans="1:13" x14ac:dyDescent="0.25">
      <c r="A51" s="23" t="s">
        <v>17</v>
      </c>
      <c r="B51" s="23" t="s">
        <v>13</v>
      </c>
      <c r="C51" s="23">
        <v>1</v>
      </c>
      <c r="D51" s="2">
        <f t="shared" ref="D51" si="24">I51*L51</f>
        <v>0.89681060410557489</v>
      </c>
      <c r="E51" s="2">
        <f t="shared" si="1"/>
        <v>112.10132551319687</v>
      </c>
      <c r="F51" s="2">
        <f t="shared" si="2"/>
        <v>0.78994107427091087</v>
      </c>
      <c r="G51" s="2">
        <f t="shared" si="3"/>
        <v>98.742634283863879</v>
      </c>
      <c r="I51" s="10">
        <v>2.2714111452260046</v>
      </c>
      <c r="J51" s="10">
        <v>283.92639315325061</v>
      </c>
      <c r="L51" s="2">
        <v>0.39482530760248713</v>
      </c>
      <c r="M51" s="2">
        <v>0.34777546809664528</v>
      </c>
    </row>
    <row r="52" spans="1:13" s="19" customFormat="1" x14ac:dyDescent="0.25">
      <c r="A52" s="32" t="s">
        <v>17</v>
      </c>
      <c r="B52" s="32" t="s">
        <v>13</v>
      </c>
      <c r="C52" s="32">
        <v>2</v>
      </c>
      <c r="D52" s="19">
        <f t="shared" si="12"/>
        <v>-0.25009514257622606</v>
      </c>
      <c r="E52" s="19">
        <f t="shared" si="1"/>
        <v>-31.261892822028258</v>
      </c>
      <c r="F52" s="19">
        <f t="shared" si="2"/>
        <v>-0.2202922497706587</v>
      </c>
      <c r="G52" s="19">
        <f t="shared" si="3"/>
        <v>-27.536531221332339</v>
      </c>
      <c r="I52" s="20">
        <v>-0.33983433528835977</v>
      </c>
      <c r="J52" s="20">
        <v>-42.479291911044974</v>
      </c>
      <c r="K52" s="32"/>
      <c r="L52" s="19">
        <v>0.73593253125530333</v>
      </c>
      <c r="M52" s="19">
        <v>0.64823423325878482</v>
      </c>
    </row>
    <row r="53" spans="1:13" x14ac:dyDescent="0.25">
      <c r="A53" s="23" t="s">
        <v>17</v>
      </c>
      <c r="B53" s="23" t="s">
        <v>13</v>
      </c>
      <c r="C53" s="23">
        <v>3</v>
      </c>
      <c r="D53" s="2">
        <f t="shared" si="12"/>
        <v>0.54960133612190232</v>
      </c>
      <c r="E53" s="2">
        <f t="shared" si="1"/>
        <v>68.700167015237781</v>
      </c>
      <c r="F53" s="2">
        <f t="shared" si="2"/>
        <v>0.48410742233569082</v>
      </c>
      <c r="G53" s="2">
        <f t="shared" si="3"/>
        <v>60.513427791961355</v>
      </c>
      <c r="I53" s="10">
        <v>1.0680306234205441</v>
      </c>
      <c r="J53" s="10">
        <v>133.50382792756801</v>
      </c>
      <c r="L53" s="2">
        <v>0.51459323737526685</v>
      </c>
      <c r="M53" s="2">
        <v>0.45327110638949381</v>
      </c>
    </row>
    <row r="54" spans="1:13" x14ac:dyDescent="0.25">
      <c r="A54" s="23" t="s">
        <v>17</v>
      </c>
      <c r="B54" s="23" t="s">
        <v>13</v>
      </c>
      <c r="C54" s="23">
        <v>4</v>
      </c>
      <c r="D54" s="2">
        <f t="shared" si="12"/>
        <v>0.89681060410557489</v>
      </c>
      <c r="E54" s="2">
        <f t="shared" si="1"/>
        <v>112.10132551319687</v>
      </c>
      <c r="F54" s="2">
        <f t="shared" si="2"/>
        <v>0.78994107427091087</v>
      </c>
      <c r="G54" s="2">
        <f t="shared" si="3"/>
        <v>98.742634283863879</v>
      </c>
      <c r="I54" s="10">
        <v>2.2714111452260046</v>
      </c>
      <c r="J54" s="10">
        <v>283.92639315325061</v>
      </c>
      <c r="L54" s="2">
        <v>0.39482530760248713</v>
      </c>
      <c r="M54" s="2">
        <v>0.34777546809664528</v>
      </c>
    </row>
    <row r="55" spans="1:13" x14ac:dyDescent="0.25">
      <c r="A55" s="23" t="s">
        <v>17</v>
      </c>
      <c r="B55" s="23" t="s">
        <v>13</v>
      </c>
      <c r="C55" s="23">
        <v>5</v>
      </c>
      <c r="D55" s="2">
        <f t="shared" si="12"/>
        <v>0.22257297013069893</v>
      </c>
      <c r="E55" s="2">
        <f t="shared" si="1"/>
        <v>27.82162126633737</v>
      </c>
      <c r="F55" s="2">
        <f t="shared" si="2"/>
        <v>0.19604979058433808</v>
      </c>
      <c r="G55" s="2">
        <f t="shared" si="3"/>
        <v>24.506223823042262</v>
      </c>
      <c r="I55" s="10">
        <v>0.36409814406609226</v>
      </c>
      <c r="J55" s="10">
        <v>45.512268008261536</v>
      </c>
      <c r="L55" s="2">
        <v>0.61129938110944282</v>
      </c>
      <c r="M55" s="2">
        <v>0.53845314451465731</v>
      </c>
    </row>
    <row r="56" spans="1:13" s="7" customFormat="1" x14ac:dyDescent="0.25">
      <c r="A56" s="31" t="s">
        <v>17</v>
      </c>
      <c r="B56" s="31" t="s">
        <v>13</v>
      </c>
      <c r="C56" s="31" t="s">
        <v>11</v>
      </c>
      <c r="D56" s="7">
        <f>AVERAGE(D51,D53:D55)</f>
        <v>0.64144887861593769</v>
      </c>
      <c r="E56" s="7">
        <f t="shared" ref="E56:G56" si="25">AVERAGE(E51,E53:E55)</f>
        <v>80.181109826992227</v>
      </c>
      <c r="F56" s="7">
        <f t="shared" si="25"/>
        <v>0.56500984036546265</v>
      </c>
      <c r="G56" s="7">
        <f t="shared" si="25"/>
        <v>70.626230045682846</v>
      </c>
      <c r="I56" s="12">
        <v>1.4937377644846617</v>
      </c>
      <c r="J56" s="12">
        <v>186.71722056058269</v>
      </c>
      <c r="K56" s="31"/>
    </row>
    <row r="57" spans="1:13" s="7" customFormat="1" x14ac:dyDescent="0.25">
      <c r="A57" s="31" t="s">
        <v>17</v>
      </c>
      <c r="B57" s="31" t="s">
        <v>13</v>
      </c>
      <c r="C57" s="31" t="s">
        <v>12</v>
      </c>
      <c r="D57" s="7">
        <f>STDEV(D51,D53:D55)</f>
        <v>0.32368308547179175</v>
      </c>
      <c r="E57" s="7">
        <f t="shared" ref="E57:G57" si="26">STDEV(E51,E53:E55)</f>
        <v>40.460385683973939</v>
      </c>
      <c r="F57" s="7">
        <f t="shared" si="26"/>
        <v>0.28511099566660508</v>
      </c>
      <c r="G57" s="7">
        <f t="shared" si="26"/>
        <v>35.638874458325674</v>
      </c>
      <c r="I57" s="12">
        <v>0.942843927734902</v>
      </c>
      <c r="J57" s="12">
        <v>117.85549096686282</v>
      </c>
      <c r="K57" s="31"/>
    </row>
    <row r="58" spans="1:13" x14ac:dyDescent="0.25">
      <c r="A58" s="23" t="s">
        <v>18</v>
      </c>
      <c r="B58" s="23" t="s">
        <v>10</v>
      </c>
      <c r="C58" s="23">
        <v>1</v>
      </c>
      <c r="D58" s="2">
        <f t="shared" ref="D58" si="27">I58*L58</f>
        <v>0.37169037421042977</v>
      </c>
      <c r="E58" s="2">
        <f t="shared" si="1"/>
        <v>57.18313449391227</v>
      </c>
      <c r="F58" s="2">
        <f t="shared" si="2"/>
        <v>1.6380712828967876E-2</v>
      </c>
      <c r="G58" s="2">
        <f t="shared" si="3"/>
        <v>2.5201096659950579</v>
      </c>
      <c r="I58" s="10">
        <v>0.20903197443974086</v>
      </c>
      <c r="J58" s="10">
        <v>32.15876529842167</v>
      </c>
      <c r="L58" s="2">
        <v>1.7781508078209327</v>
      </c>
      <c r="M58" s="2">
        <v>7.8364627578495466E-2</v>
      </c>
    </row>
    <row r="59" spans="1:13" s="19" customFormat="1" x14ac:dyDescent="0.25">
      <c r="A59" s="32" t="s">
        <v>18</v>
      </c>
      <c r="B59" s="32" t="s">
        <v>10</v>
      </c>
      <c r="C59" s="32">
        <v>2</v>
      </c>
      <c r="D59" s="19">
        <f t="shared" si="9"/>
        <v>-0.37532801286266831</v>
      </c>
      <c r="E59" s="19">
        <f t="shared" si="1"/>
        <v>-57.742771209641283</v>
      </c>
      <c r="F59" s="19">
        <f t="shared" si="2"/>
        <v>-1.6541026676923865E-2</v>
      </c>
      <c r="G59" s="19">
        <f t="shared" si="3"/>
        <v>-2.5447733349113637</v>
      </c>
      <c r="I59" s="20">
        <v>-0.17401467152413169</v>
      </c>
      <c r="J59" s="20">
        <v>-26.77148792678949</v>
      </c>
      <c r="K59" s="32"/>
      <c r="L59" s="19">
        <v>2.1568756793625834</v>
      </c>
      <c r="M59" s="19">
        <v>9.5055356723930132E-2</v>
      </c>
    </row>
    <row r="60" spans="1:13" x14ac:dyDescent="0.25">
      <c r="A60" s="23" t="s">
        <v>18</v>
      </c>
      <c r="B60" s="23" t="s">
        <v>10</v>
      </c>
      <c r="C60" s="23">
        <v>3</v>
      </c>
      <c r="D60" s="2">
        <f t="shared" si="9"/>
        <v>0.12435161036402934</v>
      </c>
      <c r="E60" s="2">
        <f t="shared" si="1"/>
        <v>19.131016979081437</v>
      </c>
      <c r="F60" s="2">
        <f t="shared" si="2"/>
        <v>5.480281870414154E-3</v>
      </c>
      <c r="G60" s="2">
        <f t="shared" si="3"/>
        <v>0.84312028775602377</v>
      </c>
      <c r="I60" s="10">
        <v>6.5125371855555975E-2</v>
      </c>
      <c r="J60" s="10">
        <v>10.019287977777843</v>
      </c>
      <c r="L60" s="2">
        <v>1.909418815140641</v>
      </c>
      <c r="M60" s="2">
        <v>8.4149720980773487E-2</v>
      </c>
    </row>
    <row r="61" spans="1:13" x14ac:dyDescent="0.25">
      <c r="A61" s="23" t="s">
        <v>18</v>
      </c>
      <c r="B61" s="23" t="s">
        <v>10</v>
      </c>
      <c r="C61" s="23">
        <v>4</v>
      </c>
      <c r="D61" s="2">
        <f t="shared" si="9"/>
        <v>0.85925374947201039</v>
      </c>
      <c r="E61" s="2">
        <f t="shared" si="1"/>
        <v>132.19288453415544</v>
      </c>
      <c r="F61" s="2">
        <f t="shared" si="2"/>
        <v>3.7868047961194563E-2</v>
      </c>
      <c r="G61" s="2">
        <f t="shared" si="3"/>
        <v>5.8258535324914709</v>
      </c>
      <c r="I61" s="10">
        <v>0.57507143989587461</v>
      </c>
      <c r="J61" s="10">
        <v>88.47252921474994</v>
      </c>
      <c r="L61" s="2">
        <v>1.4941687064612204</v>
      </c>
      <c r="M61" s="2">
        <v>6.5849293381794696E-2</v>
      </c>
    </row>
    <row r="62" spans="1:13" x14ac:dyDescent="0.25">
      <c r="A62" s="23" t="s">
        <v>18</v>
      </c>
      <c r="B62" s="23" t="s">
        <v>10</v>
      </c>
      <c r="C62" s="23">
        <v>5</v>
      </c>
      <c r="D62" s="2">
        <f t="shared" si="9"/>
        <v>0.97914012730264199</v>
      </c>
      <c r="E62" s="2">
        <f t="shared" si="1"/>
        <v>150.63694266194491</v>
      </c>
      <c r="F62" s="2">
        <f t="shared" si="2"/>
        <v>4.3151543213177899E-2</v>
      </c>
      <c r="G62" s="2">
        <f t="shared" si="3"/>
        <v>6.6386989558735232</v>
      </c>
      <c r="I62" s="10">
        <v>0.69093147646902509</v>
      </c>
      <c r="J62" s="10">
        <v>106.29715022600385</v>
      </c>
      <c r="L62" s="2">
        <v>1.4171305847961864</v>
      </c>
      <c r="M62" s="2">
        <v>6.2454157442214046E-2</v>
      </c>
    </row>
    <row r="63" spans="1:13" s="5" customFormat="1" x14ac:dyDescent="0.25">
      <c r="A63" s="30" t="s">
        <v>18</v>
      </c>
      <c r="B63" s="30" t="s">
        <v>10</v>
      </c>
      <c r="C63" s="30" t="s">
        <v>11</v>
      </c>
      <c r="D63" s="5">
        <f>AVERAGE(D58,D60:D62)</f>
        <v>0.58360896533727791</v>
      </c>
      <c r="E63" s="5">
        <f t="shared" ref="E63:G63" si="28">AVERAGE(E58,E60:E62)</f>
        <v>89.785994667273513</v>
      </c>
      <c r="F63" s="5">
        <f t="shared" si="28"/>
        <v>2.5720146468438621E-2</v>
      </c>
      <c r="G63" s="5">
        <f t="shared" si="28"/>
        <v>3.9569456105290186</v>
      </c>
      <c r="I63" s="11">
        <v>0.38504006566504911</v>
      </c>
      <c r="J63" s="11">
        <v>59.236933179238328</v>
      </c>
      <c r="K63" s="30"/>
    </row>
    <row r="64" spans="1:13" s="5" customFormat="1" x14ac:dyDescent="0.25">
      <c r="A64" s="30" t="s">
        <v>18</v>
      </c>
      <c r="B64" s="30" t="s">
        <v>10</v>
      </c>
      <c r="C64" s="30" t="s">
        <v>12</v>
      </c>
      <c r="D64" s="5">
        <f>STDEV(D58,D60:D62)</f>
        <v>0.40342357990436745</v>
      </c>
      <c r="E64" s="5">
        <f t="shared" ref="E64:G64" si="29">STDEV(E58,E60:E62)</f>
        <v>62.065166139133474</v>
      </c>
      <c r="F64" s="5">
        <f t="shared" si="29"/>
        <v>1.7779222356472283E-2</v>
      </c>
      <c r="G64" s="5">
        <f t="shared" si="29"/>
        <v>2.735264977918813</v>
      </c>
      <c r="I64" s="11">
        <v>0.2960888030572929</v>
      </c>
      <c r="J64" s="11">
        <v>45.552123547275812</v>
      </c>
      <c r="K64" s="30"/>
    </row>
    <row r="65" spans="1:13" s="19" customFormat="1" x14ac:dyDescent="0.25">
      <c r="A65" s="32" t="s">
        <v>18</v>
      </c>
      <c r="B65" s="32" t="s">
        <v>13</v>
      </c>
      <c r="C65" s="32">
        <v>1</v>
      </c>
      <c r="D65" s="19">
        <f t="shared" ref="D65" si="30">I65*L65</f>
        <v>-0.31211266851986386</v>
      </c>
      <c r="E65" s="19">
        <f t="shared" si="1"/>
        <v>-39.014083564982982</v>
      </c>
      <c r="F65" s="19">
        <f t="shared" si="2"/>
        <v>-1.3755072361417285E-2</v>
      </c>
      <c r="G65" s="19">
        <f t="shared" si="3"/>
        <v>-1.7193840451771605</v>
      </c>
      <c r="I65" s="20">
        <v>-0.15106141838477416</v>
      </c>
      <c r="J65" s="20">
        <v>-18.88267729809677</v>
      </c>
      <c r="K65" s="32"/>
      <c r="L65" s="19">
        <v>2.0661309277850819</v>
      </c>
      <c r="M65" s="19">
        <v>9.1056157876005295E-2</v>
      </c>
    </row>
    <row r="66" spans="1:13" x14ac:dyDescent="0.25">
      <c r="A66" s="23" t="s">
        <v>18</v>
      </c>
      <c r="B66" s="23" t="s">
        <v>13</v>
      </c>
      <c r="C66" s="23">
        <v>2</v>
      </c>
      <c r="D66" s="2">
        <f t="shared" si="12"/>
        <v>0.31060882824978892</v>
      </c>
      <c r="E66" s="2">
        <f t="shared" si="1"/>
        <v>38.826103531223616</v>
      </c>
      <c r="F66" s="2">
        <f t="shared" si="2"/>
        <v>1.3688796833951548E-2</v>
      </c>
      <c r="G66" s="2">
        <f t="shared" si="3"/>
        <v>1.7110996042439435</v>
      </c>
      <c r="I66" s="10">
        <v>0.16546906216028609</v>
      </c>
      <c r="J66" s="10">
        <v>20.683632770035761</v>
      </c>
      <c r="L66" s="2">
        <v>1.8771414075515171</v>
      </c>
      <c r="M66" s="2">
        <v>8.2727228010100906E-2</v>
      </c>
    </row>
    <row r="67" spans="1:13" x14ac:dyDescent="0.25">
      <c r="A67" s="23" t="s">
        <v>18</v>
      </c>
      <c r="B67" s="23" t="s">
        <v>13</v>
      </c>
      <c r="C67" s="23">
        <v>3</v>
      </c>
      <c r="D67" s="2">
        <f t="shared" si="12"/>
        <v>1.0280948143934516</v>
      </c>
      <c r="E67" s="2">
        <f t="shared" ref="E67:E116" si="31">J67*L67</f>
        <v>128.51185179918144</v>
      </c>
      <c r="F67" s="2">
        <f t="shared" ref="F67:F116" si="32">I67*M67</f>
        <v>4.5309018161432908E-2</v>
      </c>
      <c r="G67" s="2">
        <f t="shared" ref="G67:G116" si="33">J67*M67</f>
        <v>5.6636272701791128</v>
      </c>
      <c r="I67" s="10">
        <v>0.62675928044675444</v>
      </c>
      <c r="J67" s="10">
        <v>78.344910055844295</v>
      </c>
      <c r="L67" s="2">
        <v>1.6403344098241752</v>
      </c>
      <c r="M67" s="2">
        <v>7.2290940995938038E-2</v>
      </c>
    </row>
    <row r="68" spans="1:13" x14ac:dyDescent="0.25">
      <c r="A68" s="23" t="s">
        <v>18</v>
      </c>
      <c r="B68" s="23" t="s">
        <v>13</v>
      </c>
      <c r="C68" s="23">
        <v>4</v>
      </c>
      <c r="D68" s="2">
        <f t="shared" si="12"/>
        <v>0.8242946595529389</v>
      </c>
      <c r="E68" s="2">
        <f t="shared" si="31"/>
        <v>103.03683244411737</v>
      </c>
      <c r="F68" s="2">
        <f t="shared" si="32"/>
        <v>3.6327370955655004E-2</v>
      </c>
      <c r="G68" s="2">
        <f t="shared" si="33"/>
        <v>4.5409213694568757</v>
      </c>
      <c r="I68" s="10">
        <v>0.48199954270534628</v>
      </c>
      <c r="J68" s="10">
        <v>60.249942838168288</v>
      </c>
      <c r="L68" s="2">
        <v>1.7101565178389451</v>
      </c>
      <c r="M68" s="2">
        <v>7.5368061039556802E-2</v>
      </c>
    </row>
    <row r="69" spans="1:13" x14ac:dyDescent="0.25">
      <c r="A69" s="23" t="s">
        <v>18</v>
      </c>
      <c r="B69" s="23" t="s">
        <v>13</v>
      </c>
      <c r="C69" s="23">
        <v>5</v>
      </c>
      <c r="D69" s="2">
        <f t="shared" si="12"/>
        <v>1.1295749119003138</v>
      </c>
      <c r="E69" s="2">
        <f t="shared" si="31"/>
        <v>141.19686398753922</v>
      </c>
      <c r="F69" s="2">
        <f t="shared" si="32"/>
        <v>4.9781332890181947E-2</v>
      </c>
      <c r="G69" s="2">
        <f t="shared" si="33"/>
        <v>6.2226666112727429</v>
      </c>
      <c r="I69" s="10">
        <v>0.70393247935445169</v>
      </c>
      <c r="J69" s="10">
        <v>87.991559919306454</v>
      </c>
      <c r="L69" s="2">
        <v>1.6046637213503798</v>
      </c>
      <c r="M69" s="2">
        <v>7.0718903233211255E-2</v>
      </c>
    </row>
    <row r="70" spans="1:13" s="7" customFormat="1" x14ac:dyDescent="0.25">
      <c r="A70" s="31" t="s">
        <v>18</v>
      </c>
      <c r="B70" s="31" t="s">
        <v>13</v>
      </c>
      <c r="C70" s="31" t="s">
        <v>11</v>
      </c>
      <c r="D70" s="7">
        <f>AVERAGE(D66:D69)</f>
        <v>0.82314330352412335</v>
      </c>
      <c r="E70" s="7">
        <f t="shared" ref="E70:G70" si="34">AVERAGE(E66:E69)</f>
        <v>102.8929129405154</v>
      </c>
      <c r="F70" s="7">
        <f t="shared" si="34"/>
        <v>3.6276629710305354E-2</v>
      </c>
      <c r="G70" s="7">
        <f t="shared" si="34"/>
        <v>4.5345787137881688</v>
      </c>
      <c r="I70" s="12">
        <v>0.49454009116670961</v>
      </c>
      <c r="J70" s="12">
        <v>61.817511395838693</v>
      </c>
      <c r="K70" s="31"/>
    </row>
    <row r="71" spans="1:13" s="7" customFormat="1" x14ac:dyDescent="0.25">
      <c r="A71" s="31" t="s">
        <v>18</v>
      </c>
      <c r="B71" s="31" t="s">
        <v>13</v>
      </c>
      <c r="C71" s="31" t="s">
        <v>12</v>
      </c>
      <c r="D71" s="7">
        <f>STDEV(D66:D69)</f>
        <v>0.36450805495676025</v>
      </c>
      <c r="E71" s="7">
        <f t="shared" ref="E71:G71" si="35">STDEV(E66:E69)</f>
        <v>45.563506869595066</v>
      </c>
      <c r="F71" s="7">
        <f t="shared" si="35"/>
        <v>1.6064181873894683E-2</v>
      </c>
      <c r="G71" s="7">
        <f t="shared" si="35"/>
        <v>2.0080227342368353</v>
      </c>
      <c r="I71" s="12">
        <v>0.23788799446511</v>
      </c>
      <c r="J71" s="12">
        <v>29.735999308138769</v>
      </c>
      <c r="K71" s="31"/>
    </row>
    <row r="72" spans="1:13" x14ac:dyDescent="0.25">
      <c r="A72" s="23" t="s">
        <v>19</v>
      </c>
      <c r="B72" s="23" t="s">
        <v>10</v>
      </c>
      <c r="C72" s="23">
        <v>1</v>
      </c>
      <c r="D72" s="2">
        <f t="shared" ref="D72" si="36">I72*L72</f>
        <v>0.36519072407125419</v>
      </c>
      <c r="E72" s="2">
        <f t="shared" si="31"/>
        <v>56.183188318654487</v>
      </c>
      <c r="F72" s="2">
        <f t="shared" si="32"/>
        <v>4.67751430590923E-3</v>
      </c>
      <c r="G72" s="2">
        <f t="shared" si="33"/>
        <v>0.71961758552449695</v>
      </c>
      <c r="I72" s="10">
        <v>0.99532442190357973</v>
      </c>
      <c r="J72" s="10">
        <v>153.12683413901226</v>
      </c>
      <c r="L72" s="2">
        <v>0.36690622276987733</v>
      </c>
      <c r="M72" s="2">
        <v>4.699487124975173E-3</v>
      </c>
    </row>
    <row r="73" spans="1:13" x14ac:dyDescent="0.25">
      <c r="A73" s="23" t="s">
        <v>19</v>
      </c>
      <c r="B73" s="23" t="s">
        <v>10</v>
      </c>
      <c r="C73" s="23">
        <v>2</v>
      </c>
      <c r="D73" s="2">
        <f t="shared" si="9"/>
        <v>0.31056574452748553</v>
      </c>
      <c r="E73" s="2">
        <f t="shared" si="31"/>
        <v>47.779345311920856</v>
      </c>
      <c r="F73" s="2">
        <f t="shared" si="32"/>
        <v>3.9778549048502835E-3</v>
      </c>
      <c r="G73" s="2">
        <f t="shared" si="33"/>
        <v>0.61197767766927436</v>
      </c>
      <c r="I73" s="10">
        <v>0.76288322261794428</v>
      </c>
      <c r="J73" s="10">
        <v>117.36664963352989</v>
      </c>
      <c r="L73" s="2">
        <v>0.40709473654661615</v>
      </c>
      <c r="M73" s="2">
        <v>5.2142382830227913E-3</v>
      </c>
    </row>
    <row r="74" spans="1:13" x14ac:dyDescent="0.25">
      <c r="A74" s="23" t="s">
        <v>19</v>
      </c>
      <c r="B74" s="23" t="s">
        <v>10</v>
      </c>
      <c r="C74" s="23">
        <v>3</v>
      </c>
      <c r="D74" s="2">
        <f t="shared" si="9"/>
        <v>8.2231928970278811E-2</v>
      </c>
      <c r="E74" s="2">
        <f t="shared" si="31"/>
        <v>12.651065995427507</v>
      </c>
      <c r="F74" s="2">
        <f t="shared" si="32"/>
        <v>1.0532606630116418E-3</v>
      </c>
      <c r="G74" s="2">
        <f t="shared" si="33"/>
        <v>0.162040102001791</v>
      </c>
      <c r="I74" s="10">
        <v>0.15060544667823708</v>
      </c>
      <c r="J74" s="10">
        <v>23.170068719728778</v>
      </c>
      <c r="L74" s="2">
        <v>0.54600899757605881</v>
      </c>
      <c r="M74" s="2">
        <v>6.993509771674419E-3</v>
      </c>
    </row>
    <row r="75" spans="1:13" x14ac:dyDescent="0.25">
      <c r="A75" s="23" t="s">
        <v>19</v>
      </c>
      <c r="B75" s="23" t="s">
        <v>10</v>
      </c>
      <c r="C75" s="23">
        <v>4</v>
      </c>
      <c r="D75" s="2">
        <f t="shared" si="9"/>
        <v>8.2231928970278811E-2</v>
      </c>
      <c r="E75" s="2">
        <f t="shared" si="31"/>
        <v>12.651065995427507</v>
      </c>
      <c r="F75" s="2">
        <f t="shared" si="32"/>
        <v>1.0532606630116418E-3</v>
      </c>
      <c r="G75" s="2">
        <f t="shared" si="33"/>
        <v>0.162040102001791</v>
      </c>
      <c r="I75" s="10">
        <v>0.15060544667823708</v>
      </c>
      <c r="J75" s="10">
        <v>23.170068719728778</v>
      </c>
      <c r="L75" s="2">
        <v>0.54600899757605881</v>
      </c>
      <c r="M75" s="2">
        <v>6.993509771674419E-3</v>
      </c>
    </row>
    <row r="76" spans="1:13" x14ac:dyDescent="0.25">
      <c r="A76" s="23" t="s">
        <v>19</v>
      </c>
      <c r="B76" s="23" t="s">
        <v>10</v>
      </c>
      <c r="C76" s="23">
        <v>5</v>
      </c>
      <c r="D76" s="2">
        <f t="shared" si="9"/>
        <v>0.31056574452748553</v>
      </c>
      <c r="E76" s="2">
        <f t="shared" si="31"/>
        <v>47.779345311920856</v>
      </c>
      <c r="F76" s="2">
        <f t="shared" si="32"/>
        <v>3.9778549048502835E-3</v>
      </c>
      <c r="G76" s="2">
        <f t="shared" si="33"/>
        <v>0.61197767766927436</v>
      </c>
      <c r="I76" s="10">
        <v>0.76288322261794428</v>
      </c>
      <c r="J76" s="10">
        <v>117.36664963352989</v>
      </c>
      <c r="L76" s="2">
        <v>0.40709473654661615</v>
      </c>
      <c r="M76" s="2">
        <v>5.2142382830227913E-3</v>
      </c>
    </row>
    <row r="77" spans="1:13" s="5" customFormat="1" x14ac:dyDescent="0.25">
      <c r="A77" s="30" t="s">
        <v>19</v>
      </c>
      <c r="B77" s="30" t="s">
        <v>10</v>
      </c>
      <c r="C77" s="30" t="s">
        <v>11</v>
      </c>
      <c r="D77" s="5">
        <f>AVERAGE(D72:D76)</f>
        <v>0.23015721421335655</v>
      </c>
      <c r="E77" s="5">
        <f t="shared" ref="E77:G77" si="37">AVERAGE(E72:E76)</f>
        <v>35.408802186670236</v>
      </c>
      <c r="F77" s="5">
        <f t="shared" si="37"/>
        <v>2.9479490883266165E-3</v>
      </c>
      <c r="G77" s="5">
        <f t="shared" si="37"/>
        <v>0.45353062897332552</v>
      </c>
      <c r="I77" s="11">
        <v>0.56446035209918843</v>
      </c>
      <c r="J77" s="11">
        <v>86.840054169105912</v>
      </c>
      <c r="K77" s="30"/>
    </row>
    <row r="78" spans="1:13" s="5" customFormat="1" x14ac:dyDescent="0.25">
      <c r="A78" s="30" t="s">
        <v>19</v>
      </c>
      <c r="B78" s="30" t="s">
        <v>10</v>
      </c>
      <c r="C78" s="30" t="s">
        <v>12</v>
      </c>
      <c r="D78" s="5">
        <f>STDEV(D72:D76)</f>
        <v>0.13686571183790988</v>
      </c>
      <c r="E78" s="5">
        <f t="shared" ref="E78:G78" si="38">STDEV(E72:E76)</f>
        <v>21.056263359678461</v>
      </c>
      <c r="F78" s="5">
        <f t="shared" si="38"/>
        <v>1.753032820694983E-3</v>
      </c>
      <c r="G78" s="5">
        <f t="shared" si="38"/>
        <v>0.26969735702999725</v>
      </c>
      <c r="I78" s="11">
        <v>0.38953141183355766</v>
      </c>
      <c r="J78" s="11">
        <v>59.927909512855003</v>
      </c>
      <c r="K78" s="30"/>
    </row>
    <row r="79" spans="1:13" x14ac:dyDescent="0.25">
      <c r="A79" s="23" t="s">
        <v>19</v>
      </c>
      <c r="B79" s="23" t="s">
        <v>13</v>
      </c>
      <c r="C79" s="23">
        <v>1</v>
      </c>
      <c r="D79" s="2">
        <f t="shared" ref="D79" si="39">I79*L79</f>
        <v>-0.55959489988269695</v>
      </c>
      <c r="E79" s="2">
        <f t="shared" si="31"/>
        <v>-69.949362485337105</v>
      </c>
      <c r="F79" s="2">
        <f t="shared" si="32"/>
        <v>-7.1675236449993789E-3</v>
      </c>
      <c r="G79" s="2">
        <f t="shared" si="33"/>
        <v>-0.89594045562492219</v>
      </c>
      <c r="I79" s="10">
        <v>-0.74788700710495559</v>
      </c>
      <c r="J79" s="10">
        <v>-93.485875888119438</v>
      </c>
      <c r="L79" s="2">
        <v>0.74823455223385837</v>
      </c>
      <c r="M79" s="2">
        <v>9.5836985759982802E-3</v>
      </c>
    </row>
    <row r="80" spans="1:13" x14ac:dyDescent="0.25">
      <c r="A80" s="23" t="s">
        <v>19</v>
      </c>
      <c r="B80" s="23" t="s">
        <v>13</v>
      </c>
      <c r="C80" s="23">
        <v>2</v>
      </c>
      <c r="D80" s="2">
        <f t="shared" si="12"/>
        <v>0.23395448444011641</v>
      </c>
      <c r="E80" s="2">
        <f t="shared" si="31"/>
        <v>29.24431055501455</v>
      </c>
      <c r="F80" s="2">
        <f t="shared" si="32"/>
        <v>2.9965861008198653E-3</v>
      </c>
      <c r="G80" s="2">
        <f t="shared" si="33"/>
        <v>0.37457326260248319</v>
      </c>
      <c r="I80" s="10">
        <v>0.45549351470050509</v>
      </c>
      <c r="J80" s="10">
        <v>56.936689337563138</v>
      </c>
      <c r="L80" s="2">
        <v>0.5136285740400619</v>
      </c>
      <c r="M80" s="2">
        <v>6.5787678728865609E-3</v>
      </c>
    </row>
    <row r="81" spans="1:13" x14ac:dyDescent="0.25">
      <c r="A81" s="23" t="s">
        <v>19</v>
      </c>
      <c r="B81" s="23" t="s">
        <v>13</v>
      </c>
      <c r="C81" s="23">
        <v>3</v>
      </c>
      <c r="D81" s="2">
        <f t="shared" si="12"/>
        <v>0.23395448444011641</v>
      </c>
      <c r="E81" s="2">
        <f t="shared" si="31"/>
        <v>29.24431055501455</v>
      </c>
      <c r="F81" s="2">
        <f t="shared" si="32"/>
        <v>2.9965861008198653E-3</v>
      </c>
      <c r="G81" s="2">
        <f t="shared" si="33"/>
        <v>0.37457326260248319</v>
      </c>
      <c r="I81" s="10">
        <v>0.45549351470050509</v>
      </c>
      <c r="J81" s="10">
        <v>56.936689337563138</v>
      </c>
      <c r="L81" s="2">
        <v>0.5136285740400619</v>
      </c>
      <c r="M81" s="2">
        <v>6.5787678728865609E-3</v>
      </c>
    </row>
    <row r="82" spans="1:13" x14ac:dyDescent="0.25">
      <c r="A82" s="23" t="s">
        <v>19</v>
      </c>
      <c r="B82" s="23" t="s">
        <v>13</v>
      </c>
      <c r="C82" s="23">
        <v>4</v>
      </c>
      <c r="D82" s="2">
        <f t="shared" si="12"/>
        <v>-0.45862046014127827</v>
      </c>
      <c r="E82" s="2">
        <f t="shared" si="31"/>
        <v>-57.327557517659777</v>
      </c>
      <c r="F82" s="2">
        <f t="shared" si="32"/>
        <v>-5.8742011280520428E-3</v>
      </c>
      <c r="G82" s="2">
        <f t="shared" si="33"/>
        <v>-0.73427514100650526</v>
      </c>
      <c r="I82" s="10">
        <v>-0.63584096346333874</v>
      </c>
      <c r="J82" s="10">
        <v>-79.480120432917332</v>
      </c>
      <c r="L82" s="2">
        <v>0.72128171428785492</v>
      </c>
      <c r="M82" s="2">
        <v>9.2384754452686929E-3</v>
      </c>
    </row>
    <row r="83" spans="1:13" x14ac:dyDescent="0.25">
      <c r="A83" s="23" t="s">
        <v>19</v>
      </c>
      <c r="B83" s="23" t="s">
        <v>13</v>
      </c>
      <c r="C83" s="23">
        <v>5</v>
      </c>
      <c r="D83" s="2">
        <f t="shared" si="12"/>
        <v>0.4245075253176861</v>
      </c>
      <c r="E83" s="2">
        <f t="shared" si="31"/>
        <v>53.063440664710761</v>
      </c>
      <c r="F83" s="2">
        <f t="shared" si="32"/>
        <v>5.4372685059004174E-3</v>
      </c>
      <c r="G83" s="2">
        <f t="shared" si="33"/>
        <v>0.67965856323755225</v>
      </c>
      <c r="I83" s="10">
        <v>0.95494155715151374</v>
      </c>
      <c r="J83" s="10">
        <v>119.36769464393922</v>
      </c>
      <c r="L83" s="2">
        <v>0.4445377019552334</v>
      </c>
      <c r="M83" s="2">
        <v>5.6938233184857879E-3</v>
      </c>
    </row>
    <row r="84" spans="1:13" s="7" customFormat="1" x14ac:dyDescent="0.25">
      <c r="A84" s="31" t="s">
        <v>19</v>
      </c>
      <c r="B84" s="31" t="s">
        <v>13</v>
      </c>
      <c r="C84" s="31" t="s">
        <v>11</v>
      </c>
      <c r="D84" s="7">
        <f>AVERAGE(D79:D83)</f>
        <v>-2.5159773165211275E-2</v>
      </c>
      <c r="E84" s="7">
        <f t="shared" ref="E84:G84" si="40">AVERAGE(E79:E83)</f>
        <v>-3.1449716456514052</v>
      </c>
      <c r="F84" s="7">
        <f t="shared" si="40"/>
        <v>-3.2225681310225473E-4</v>
      </c>
      <c r="G84" s="7">
        <f t="shared" si="40"/>
        <v>-4.0282101637781766E-2</v>
      </c>
      <c r="I84" s="12">
        <v>9.6440123196845917E-2</v>
      </c>
      <c r="J84" s="12">
        <v>12.055015399605745</v>
      </c>
      <c r="K84" s="31"/>
    </row>
    <row r="85" spans="1:13" s="7" customFormat="1" x14ac:dyDescent="0.25">
      <c r="A85" s="31" t="s">
        <v>19</v>
      </c>
      <c r="B85" s="31" t="s">
        <v>13</v>
      </c>
      <c r="C85" s="31" t="s">
        <v>12</v>
      </c>
      <c r="D85" s="7">
        <f>STDEV(D79:D83)</f>
        <v>0.44999726336304707</v>
      </c>
      <c r="E85" s="7">
        <f t="shared" ref="E85:G85" si="41">STDEV(E79:E83)</f>
        <v>56.249657920380884</v>
      </c>
      <c r="F85" s="7">
        <f t="shared" si="41"/>
        <v>5.7637516460849764E-3</v>
      </c>
      <c r="G85" s="7">
        <f t="shared" si="41"/>
        <v>0.72046895576062209</v>
      </c>
      <c r="I85" s="12">
        <v>0.74899720974892103</v>
      </c>
      <c r="J85" s="12">
        <v>93.624651218615128</v>
      </c>
      <c r="K85" s="31"/>
    </row>
    <row r="86" spans="1:13" x14ac:dyDescent="0.25">
      <c r="A86" s="23" t="s">
        <v>20</v>
      </c>
      <c r="B86" s="23" t="s">
        <v>10</v>
      </c>
      <c r="C86" s="23">
        <v>1</v>
      </c>
      <c r="D86" s="2">
        <f t="shared" ref="D86:D118" si="42">I86*L86</f>
        <v>-2.0648927772465634E-2</v>
      </c>
      <c r="E86" s="2">
        <f t="shared" si="31"/>
        <v>-3.1767581188408669</v>
      </c>
      <c r="F86" s="2">
        <f t="shared" si="32"/>
        <v>-5.5339965236445169E-3</v>
      </c>
      <c r="G86" s="2">
        <f t="shared" si="33"/>
        <v>-0.85138408056069492</v>
      </c>
      <c r="I86" s="10">
        <v>-4.3027150503588178E-2</v>
      </c>
      <c r="J86" s="10">
        <v>-6.6195616159366431</v>
      </c>
      <c r="L86" s="2">
        <v>0.47990460745811298</v>
      </c>
      <c r="M86" s="2">
        <v>0.12861638428003774</v>
      </c>
    </row>
    <row r="87" spans="1:13" x14ac:dyDescent="0.25">
      <c r="A87" s="23" t="s">
        <v>20</v>
      </c>
      <c r="B87" s="23" t="s">
        <v>10</v>
      </c>
      <c r="C87" s="23">
        <v>2</v>
      </c>
      <c r="D87" s="2">
        <f t="shared" si="42"/>
        <v>0.19809485714235933</v>
      </c>
      <c r="E87" s="2">
        <f t="shared" si="31"/>
        <v>30.476131868055276</v>
      </c>
      <c r="F87" s="2">
        <f t="shared" si="32"/>
        <v>5.3090226420350987E-2</v>
      </c>
      <c r="G87" s="2">
        <f t="shared" si="33"/>
        <v>8.1677271415924579</v>
      </c>
      <c r="I87" s="10">
        <v>0.53990596192914375</v>
      </c>
      <c r="J87" s="10">
        <v>83.062455681406718</v>
      </c>
      <c r="L87" s="2">
        <v>0.36690622276987733</v>
      </c>
      <c r="M87" s="2">
        <v>9.8332358158546226E-2</v>
      </c>
    </row>
    <row r="88" spans="1:13" x14ac:dyDescent="0.25">
      <c r="A88" s="23" t="s">
        <v>20</v>
      </c>
      <c r="B88" s="23" t="s">
        <v>10</v>
      </c>
      <c r="C88" s="23">
        <v>3</v>
      </c>
      <c r="D88" s="2">
        <f t="shared" si="42"/>
        <v>0.19809485714235933</v>
      </c>
      <c r="E88" s="2">
        <f t="shared" si="31"/>
        <v>30.476131868055276</v>
      </c>
      <c r="F88" s="2">
        <f t="shared" si="32"/>
        <v>5.3090226420350987E-2</v>
      </c>
      <c r="G88" s="2">
        <f t="shared" si="33"/>
        <v>8.1677271415924579</v>
      </c>
      <c r="I88" s="10">
        <v>0.53990596192914375</v>
      </c>
      <c r="J88" s="10">
        <v>83.062455681406718</v>
      </c>
      <c r="L88" s="2">
        <v>0.36690622276987733</v>
      </c>
      <c r="M88" s="2">
        <v>9.8332358158546226E-2</v>
      </c>
    </row>
    <row r="89" spans="1:13" s="19" customFormat="1" x14ac:dyDescent="0.25">
      <c r="A89" s="32" t="s">
        <v>20</v>
      </c>
      <c r="B89" s="32" t="s">
        <v>10</v>
      </c>
      <c r="C89" s="32">
        <v>4</v>
      </c>
      <c r="D89" s="19">
        <f t="shared" si="42"/>
        <v>-0.67651676740762312</v>
      </c>
      <c r="E89" s="19">
        <f t="shared" si="31"/>
        <v>-104.07950267809588</v>
      </c>
      <c r="F89" s="19">
        <f t="shared" si="32"/>
        <v>-0.18130924182965324</v>
      </c>
      <c r="G89" s="19">
        <f t="shared" si="33"/>
        <v>-27.893729512254346</v>
      </c>
      <c r="I89" s="20">
        <v>-0.90415066423740897</v>
      </c>
      <c r="J89" s="20">
        <v>-139.10010219037062</v>
      </c>
      <c r="K89" s="32"/>
      <c r="L89" s="19">
        <v>0.74823455223385815</v>
      </c>
      <c r="M89" s="19">
        <v>0.20052989949697769</v>
      </c>
    </row>
    <row r="90" spans="1:13" x14ac:dyDescent="0.25">
      <c r="A90" s="23" t="s">
        <v>20</v>
      </c>
      <c r="B90" s="23" t="s">
        <v>10</v>
      </c>
      <c r="C90" s="23">
        <v>5</v>
      </c>
      <c r="D90" s="2">
        <f t="shared" si="42"/>
        <v>-2.0648927772465634E-2</v>
      </c>
      <c r="E90" s="2">
        <f t="shared" si="31"/>
        <v>-3.1767581188408669</v>
      </c>
      <c r="F90" s="2">
        <f t="shared" si="32"/>
        <v>-5.5339965236445169E-3</v>
      </c>
      <c r="G90" s="2">
        <f t="shared" si="33"/>
        <v>-0.85138408056069492</v>
      </c>
      <c r="I90" s="10">
        <v>-4.3027150503588178E-2</v>
      </c>
      <c r="J90" s="10">
        <v>-6.6195616159366431</v>
      </c>
      <c r="L90" s="2">
        <v>0.47990460745811298</v>
      </c>
      <c r="M90" s="2">
        <v>0.12861638428003774</v>
      </c>
    </row>
    <row r="91" spans="1:13" s="5" customFormat="1" x14ac:dyDescent="0.25">
      <c r="A91" s="30" t="s">
        <v>20</v>
      </c>
      <c r="B91" s="30" t="s">
        <v>10</v>
      </c>
      <c r="C91" s="30" t="s">
        <v>11</v>
      </c>
      <c r="D91" s="5">
        <f>AVERAGE(D86:D88,D90)</f>
        <v>8.8722964684946851E-2</v>
      </c>
      <c r="E91" s="5">
        <f t="shared" ref="E91:G91" si="43">AVERAGE(E86:E88,E90)</f>
        <v>13.649686874607205</v>
      </c>
      <c r="F91" s="5">
        <f t="shared" si="43"/>
        <v>2.3778114948353236E-2</v>
      </c>
      <c r="G91" s="5">
        <f t="shared" si="43"/>
        <v>3.6581715305158813</v>
      </c>
      <c r="I91" s="11">
        <v>0.24843940571277778</v>
      </c>
      <c r="J91" s="11">
        <v>38.221447032735036</v>
      </c>
      <c r="K91" s="30"/>
    </row>
    <row r="92" spans="1:13" s="5" customFormat="1" x14ac:dyDescent="0.25">
      <c r="A92" s="30" t="s">
        <v>20</v>
      </c>
      <c r="B92" s="30" t="s">
        <v>10</v>
      </c>
      <c r="C92" s="30" t="s">
        <v>12</v>
      </c>
      <c r="D92" s="5">
        <f>STDEV(D86:D88,D90)</f>
        <v>0.12629178310413178</v>
      </c>
      <c r="E92" s="5">
        <f t="shared" ref="E92:G92" si="44">STDEV(E86:E88,E90)</f>
        <v>19.429505092943351</v>
      </c>
      <c r="F92" s="5">
        <f t="shared" si="44"/>
        <v>3.384671089774844E-2</v>
      </c>
      <c r="G92" s="5">
        <f t="shared" si="44"/>
        <v>5.207186291961297</v>
      </c>
      <c r="I92" s="11">
        <v>0.33655658938258415</v>
      </c>
      <c r="J92" s="11">
        <v>51.777936828089864</v>
      </c>
      <c r="K92" s="30"/>
    </row>
    <row r="93" spans="1:13" x14ac:dyDescent="0.25">
      <c r="A93" s="23" t="s">
        <v>20</v>
      </c>
      <c r="B93" s="23" t="s">
        <v>13</v>
      </c>
      <c r="C93" s="23">
        <v>1</v>
      </c>
      <c r="D93" s="2">
        <f t="shared" ref="D93:D125" si="45">I93*L93</f>
        <v>0.33015809523726553</v>
      </c>
      <c r="E93" s="2">
        <f t="shared" si="31"/>
        <v>41.269761904658189</v>
      </c>
      <c r="F93" s="2">
        <f t="shared" si="32"/>
        <v>8.8483710700584972E-2</v>
      </c>
      <c r="G93" s="2">
        <f t="shared" si="33"/>
        <v>11.060463837573121</v>
      </c>
      <c r="I93" s="10">
        <v>0.89984326988190622</v>
      </c>
      <c r="J93" s="10">
        <v>112.48040873523827</v>
      </c>
      <c r="L93" s="2">
        <v>0.36690622276987733</v>
      </c>
      <c r="M93" s="2">
        <v>9.8332358158546226E-2</v>
      </c>
    </row>
    <row r="94" spans="1:13" x14ac:dyDescent="0.25">
      <c r="A94" s="23" t="s">
        <v>20</v>
      </c>
      <c r="B94" s="23" t="s">
        <v>13</v>
      </c>
      <c r="C94" s="23">
        <v>2</v>
      </c>
      <c r="D94" s="2">
        <f t="shared" si="45"/>
        <v>0.33015809523726553</v>
      </c>
      <c r="E94" s="2">
        <f t="shared" si="31"/>
        <v>41.269761904658189</v>
      </c>
      <c r="F94" s="2">
        <f t="shared" si="32"/>
        <v>8.8483710700584972E-2</v>
      </c>
      <c r="G94" s="2">
        <f t="shared" si="33"/>
        <v>11.060463837573121</v>
      </c>
      <c r="I94" s="10">
        <v>0.89984326988190622</v>
      </c>
      <c r="J94" s="10">
        <v>112.48040873523827</v>
      </c>
      <c r="L94" s="2">
        <v>0.36690622276987733</v>
      </c>
      <c r="M94" s="2">
        <v>9.8332358158546226E-2</v>
      </c>
    </row>
    <row r="95" spans="1:13" x14ac:dyDescent="0.25">
      <c r="A95" s="23" t="s">
        <v>20</v>
      </c>
      <c r="B95" s="23" t="s">
        <v>13</v>
      </c>
      <c r="C95" s="23">
        <v>3</v>
      </c>
      <c r="D95" s="2">
        <f t="shared" si="45"/>
        <v>8.7089732609307594E-2</v>
      </c>
      <c r="E95" s="2">
        <f t="shared" si="31"/>
        <v>10.88621657616345</v>
      </c>
      <c r="F95" s="2">
        <f t="shared" si="32"/>
        <v>2.3340402117523116E-2</v>
      </c>
      <c r="G95" s="2">
        <f t="shared" si="33"/>
        <v>2.9175502646903899</v>
      </c>
      <c r="I95" s="10">
        <v>0.19591079052745419</v>
      </c>
      <c r="J95" s="10">
        <v>24.488848815931775</v>
      </c>
      <c r="L95" s="2">
        <v>0.4445377019552334</v>
      </c>
      <c r="M95" s="2">
        <v>0.11913790993688161</v>
      </c>
    </row>
    <row r="96" spans="1:13" x14ac:dyDescent="0.25">
      <c r="A96" s="23" t="s">
        <v>20</v>
      </c>
      <c r="B96" s="23" t="s">
        <v>13</v>
      </c>
      <c r="C96" s="23">
        <v>4</v>
      </c>
      <c r="D96" s="2">
        <f t="shared" si="45"/>
        <v>0.33015809523726553</v>
      </c>
      <c r="E96" s="2">
        <f t="shared" si="31"/>
        <v>41.269761904658189</v>
      </c>
      <c r="F96" s="2">
        <f t="shared" si="32"/>
        <v>8.8483710700584972E-2</v>
      </c>
      <c r="G96" s="2">
        <f t="shared" si="33"/>
        <v>11.060463837573121</v>
      </c>
      <c r="I96" s="10">
        <v>0.89984326988190622</v>
      </c>
      <c r="J96" s="10">
        <v>112.48040873523827</v>
      </c>
      <c r="L96" s="2">
        <v>0.36690622276987733</v>
      </c>
      <c r="M96" s="2">
        <v>9.8332358158546226E-2</v>
      </c>
    </row>
    <row r="97" spans="1:13" s="19" customFormat="1" x14ac:dyDescent="0.25">
      <c r="A97" s="32" t="s">
        <v>20</v>
      </c>
      <c r="B97" s="32" t="s">
        <v>13</v>
      </c>
      <c r="C97" s="32">
        <v>5</v>
      </c>
      <c r="D97" s="19">
        <f t="shared" si="45"/>
        <v>-0.78486388084648195</v>
      </c>
      <c r="E97" s="19">
        <f t="shared" si="31"/>
        <v>-98.107985105810229</v>
      </c>
      <c r="F97" s="19">
        <f t="shared" si="32"/>
        <v>-0.21034670836179406</v>
      </c>
      <c r="G97" s="19">
        <f t="shared" si="33"/>
        <v>-26.293338545224255</v>
      </c>
      <c r="I97" s="20">
        <v>-1.1700758172024781</v>
      </c>
      <c r="J97" s="20">
        <v>-146.25947715030975</v>
      </c>
      <c r="K97" s="32"/>
      <c r="L97" s="19">
        <v>0.67078036252642559</v>
      </c>
      <c r="M97" s="19">
        <v>0.17977186201891582</v>
      </c>
    </row>
    <row r="98" spans="1:13" s="7" customFormat="1" x14ac:dyDescent="0.25">
      <c r="A98" s="31" t="s">
        <v>20</v>
      </c>
      <c r="B98" s="31" t="s">
        <v>13</v>
      </c>
      <c r="C98" s="31" t="s">
        <v>11</v>
      </c>
      <c r="D98" s="7">
        <f>AVERAGE(D93:D96)</f>
        <v>0.26939100458027604</v>
      </c>
      <c r="E98" s="7">
        <f t="shared" ref="E98:G98" si="46">AVERAGE(E93:E96)</f>
        <v>33.673875572534506</v>
      </c>
      <c r="F98" s="7">
        <f t="shared" si="46"/>
        <v>7.2197883554819514E-2</v>
      </c>
      <c r="G98" s="7">
        <f t="shared" si="46"/>
        <v>9.0247354443524372</v>
      </c>
      <c r="I98" s="12">
        <v>0.72386015004329318</v>
      </c>
      <c r="J98" s="12">
        <v>90.482518755411647</v>
      </c>
      <c r="K98" s="31"/>
    </row>
    <row r="99" spans="1:13" s="7" customFormat="1" x14ac:dyDescent="0.25">
      <c r="A99" s="31" t="s">
        <v>20</v>
      </c>
      <c r="B99" s="31" t="s">
        <v>13</v>
      </c>
      <c r="C99" s="31" t="s">
        <v>12</v>
      </c>
      <c r="D99" s="7">
        <f>STDEV(D93:D96)</f>
        <v>0.12153418131397896</v>
      </c>
      <c r="E99" s="7">
        <f t="shared" ref="E99:G99" si="47">STDEV(E93:E96)</f>
        <v>15.191772664247361</v>
      </c>
      <c r="F99" s="7">
        <f t="shared" si="47"/>
        <v>3.2571654291530923E-2</v>
      </c>
      <c r="G99" s="7">
        <f t="shared" si="47"/>
        <v>4.0714567864413684</v>
      </c>
      <c r="I99" s="12">
        <v>0.3519662396772259</v>
      </c>
      <c r="J99" s="12">
        <v>43.995779959653262</v>
      </c>
      <c r="K99" s="31"/>
    </row>
    <row r="100" spans="1:13" x14ac:dyDescent="0.25">
      <c r="A100" s="23" t="s">
        <v>21</v>
      </c>
      <c r="B100" s="23" t="s">
        <v>10</v>
      </c>
      <c r="C100" s="23">
        <v>1</v>
      </c>
      <c r="D100" s="2">
        <f t="shared" ref="D100" si="48">I100*L100</f>
        <v>0.20931916423762964</v>
      </c>
      <c r="E100" s="2">
        <f t="shared" si="31"/>
        <v>32.202948344250714</v>
      </c>
      <c r="F100" s="2">
        <f t="shared" si="32"/>
        <v>3.6734163921716301E-2</v>
      </c>
      <c r="G100" s="2">
        <f t="shared" si="33"/>
        <v>5.6514098341101997</v>
      </c>
      <c r="I100" s="10">
        <v>0.32029656223745923</v>
      </c>
      <c r="J100" s="10">
        <v>49.27639419037834</v>
      </c>
      <c r="L100" s="2">
        <v>0.65351673703711521</v>
      </c>
      <c r="M100" s="2">
        <v>0.11468797437320787</v>
      </c>
    </row>
    <row r="101" spans="1:13" x14ac:dyDescent="0.25">
      <c r="A101" s="23" t="s">
        <v>21</v>
      </c>
      <c r="B101" s="23" t="s">
        <v>10</v>
      </c>
      <c r="C101" s="23">
        <v>2</v>
      </c>
      <c r="D101" s="2">
        <f t="shared" si="42"/>
        <v>0.26643160716545067</v>
      </c>
      <c r="E101" s="2">
        <f t="shared" si="31"/>
        <v>40.989478025453955</v>
      </c>
      <c r="F101" s="2">
        <f t="shared" si="32"/>
        <v>4.6757029473092911E-2</v>
      </c>
      <c r="G101" s="2">
        <f t="shared" si="33"/>
        <v>7.1933891497066016</v>
      </c>
      <c r="I101" s="10">
        <v>0.43004709938102825</v>
      </c>
      <c r="J101" s="10">
        <v>66.161092212465888</v>
      </c>
      <c r="L101" s="2">
        <v>0.61954052834893847</v>
      </c>
      <c r="M101" s="2">
        <v>0.10872536878028206</v>
      </c>
    </row>
    <row r="102" spans="1:13" x14ac:dyDescent="0.25">
      <c r="A102" s="23" t="s">
        <v>21</v>
      </c>
      <c r="B102" s="23" t="s">
        <v>10</v>
      </c>
      <c r="C102" s="23">
        <v>3</v>
      </c>
      <c r="D102" s="2">
        <f t="shared" si="42"/>
        <v>0.37877825428483836</v>
      </c>
      <c r="E102" s="2">
        <f t="shared" si="31"/>
        <v>58.273577582282826</v>
      </c>
      <c r="F102" s="2">
        <f t="shared" si="32"/>
        <v>6.6473141785932222E-2</v>
      </c>
      <c r="G102" s="2">
        <f t="shared" si="33"/>
        <v>10.226637197835727</v>
      </c>
      <c r="I102" s="10">
        <v>0.69183296217363877</v>
      </c>
      <c r="J102" s="10">
        <v>106.43584033440597</v>
      </c>
      <c r="L102" s="2">
        <v>0.54749957720252596</v>
      </c>
      <c r="M102" s="2">
        <v>9.6082646275024622E-2</v>
      </c>
    </row>
    <row r="103" spans="1:13" x14ac:dyDescent="0.25">
      <c r="A103" s="23" t="s">
        <v>21</v>
      </c>
      <c r="B103" s="23" t="s">
        <v>10</v>
      </c>
      <c r="C103" s="23">
        <v>4</v>
      </c>
      <c r="D103" s="2">
        <f t="shared" si="42"/>
        <v>0.32295613540351287</v>
      </c>
      <c r="E103" s="2">
        <f t="shared" si="31"/>
        <v>49.685559292848133</v>
      </c>
      <c r="F103" s="2">
        <f t="shared" si="32"/>
        <v>5.6676719786481575E-2</v>
      </c>
      <c r="G103" s="2">
        <f t="shared" si="33"/>
        <v>8.7194953517663958</v>
      </c>
      <c r="I103" s="10">
        <v>0.55273776152309417</v>
      </c>
      <c r="J103" s="10">
        <v>85.036578695860641</v>
      </c>
      <c r="L103" s="2">
        <v>0.58428455206966945</v>
      </c>
      <c r="M103" s="2">
        <v>0.10253817222529954</v>
      </c>
    </row>
    <row r="104" spans="1:13" x14ac:dyDescent="0.25">
      <c r="A104" s="23" t="s">
        <v>21</v>
      </c>
      <c r="B104" s="23" t="s">
        <v>10</v>
      </c>
      <c r="C104" s="23">
        <v>5</v>
      </c>
      <c r="D104" s="2">
        <f t="shared" si="42"/>
        <v>0.37877825428483836</v>
      </c>
      <c r="E104" s="2">
        <f t="shared" si="31"/>
        <v>58.273577582282826</v>
      </c>
      <c r="F104" s="2">
        <f t="shared" si="32"/>
        <v>6.6473141785932222E-2</v>
      </c>
      <c r="G104" s="2">
        <f t="shared" si="33"/>
        <v>10.226637197835727</v>
      </c>
      <c r="I104" s="10">
        <v>0.69183296217363877</v>
      </c>
      <c r="J104" s="10">
        <v>106.43584033440597</v>
      </c>
      <c r="L104" s="2">
        <v>0.54749957720252596</v>
      </c>
      <c r="M104" s="2">
        <v>9.6082646275024622E-2</v>
      </c>
    </row>
    <row r="105" spans="1:13" s="5" customFormat="1" x14ac:dyDescent="0.25">
      <c r="A105" s="30" t="s">
        <v>21</v>
      </c>
      <c r="B105" s="30" t="s">
        <v>10</v>
      </c>
      <c r="C105" s="30" t="s">
        <v>11</v>
      </c>
      <c r="D105" s="5">
        <f>AVERAGE(D100:D104)</f>
        <v>0.311252683075254</v>
      </c>
      <c r="E105" s="5">
        <f t="shared" ref="E105:G105" si="49">AVERAGE(E100:E104)</f>
        <v>47.885028165423691</v>
      </c>
      <c r="F105" s="5">
        <f t="shared" si="49"/>
        <v>5.4622839350631044E-2</v>
      </c>
      <c r="G105" s="5">
        <f t="shared" si="49"/>
        <v>8.4035137462509315</v>
      </c>
      <c r="I105" s="11">
        <v>0.53734946949777185</v>
      </c>
      <c r="J105" s="11">
        <v>82.669149153503355</v>
      </c>
      <c r="K105" s="30"/>
    </row>
    <row r="106" spans="1:13" s="5" customFormat="1" x14ac:dyDescent="0.25">
      <c r="A106" s="30" t="s">
        <v>21</v>
      </c>
      <c r="B106" s="30" t="s">
        <v>10</v>
      </c>
      <c r="C106" s="30" t="s">
        <v>12</v>
      </c>
      <c r="D106" s="5">
        <f>STDEV(D100:D104)</f>
        <v>7.3579459496339247E-2</v>
      </c>
      <c r="E106" s="5">
        <f t="shared" ref="E106:G106" si="50">STDEV(E100:E104)</f>
        <v>11.319916845590695</v>
      </c>
      <c r="F106" s="5">
        <f t="shared" si="50"/>
        <v>1.2912720802484024E-2</v>
      </c>
      <c r="G106" s="5">
        <f t="shared" si="50"/>
        <v>1.9865724311513817</v>
      </c>
      <c r="I106" s="11">
        <v>0.16324281127583376</v>
      </c>
      <c r="J106" s="11">
        <v>25.11427865782067</v>
      </c>
      <c r="K106" s="30"/>
    </row>
    <row r="107" spans="1:13" s="19" customFormat="1" x14ac:dyDescent="0.25">
      <c r="A107" s="32" t="s">
        <v>21</v>
      </c>
      <c r="B107" s="32" t="s">
        <v>13</v>
      </c>
      <c r="C107" s="32">
        <v>1</v>
      </c>
      <c r="D107" s="19">
        <f t="shared" ref="D107" si="51">I107*L107</f>
        <v>-3.924433755864231E-2</v>
      </c>
      <c r="E107" s="19">
        <f t="shared" si="31"/>
        <v>-4.9055421948302893</v>
      </c>
      <c r="F107" s="19">
        <f t="shared" si="32"/>
        <v>-6.8871282480458783E-3</v>
      </c>
      <c r="G107" s="19">
        <f t="shared" si="33"/>
        <v>-0.86089103100573472</v>
      </c>
      <c r="I107" s="20">
        <v>-5.0325584849395845E-2</v>
      </c>
      <c r="J107" s="20">
        <v>-6.2906981061744807</v>
      </c>
      <c r="K107" s="32"/>
      <c r="L107" s="19">
        <v>0.77980887208931138</v>
      </c>
      <c r="M107" s="19">
        <v>0.13685142991693533</v>
      </c>
    </row>
    <row r="108" spans="1:13" x14ac:dyDescent="0.25">
      <c r="A108" s="23" t="s">
        <v>21</v>
      </c>
      <c r="B108" s="23" t="s">
        <v>13</v>
      </c>
      <c r="C108" s="23">
        <v>2</v>
      </c>
      <c r="D108" s="2">
        <f t="shared" si="45"/>
        <v>0.3488652737293827</v>
      </c>
      <c r="E108" s="2">
        <f t="shared" si="31"/>
        <v>43.608159216172837</v>
      </c>
      <c r="F108" s="2">
        <f t="shared" si="32"/>
        <v>6.1223606536193832E-2</v>
      </c>
      <c r="G108" s="2">
        <f t="shared" si="33"/>
        <v>7.6529508170242284</v>
      </c>
      <c r="I108" s="10">
        <v>0.53382760372909865</v>
      </c>
      <c r="J108" s="10">
        <v>66.728450466137332</v>
      </c>
      <c r="L108" s="2">
        <v>0.65351673703711521</v>
      </c>
      <c r="M108" s="2">
        <v>0.11468797437320787</v>
      </c>
    </row>
    <row r="109" spans="1:13" s="19" customFormat="1" x14ac:dyDescent="0.25">
      <c r="A109" s="32" t="s">
        <v>21</v>
      </c>
      <c r="B109" s="32" t="s">
        <v>13</v>
      </c>
      <c r="C109" s="32">
        <v>3</v>
      </c>
      <c r="D109" s="19">
        <f t="shared" si="45"/>
        <v>-0.43566098333030517</v>
      </c>
      <c r="E109" s="19">
        <f t="shared" si="31"/>
        <v>-54.457622916288145</v>
      </c>
      <c r="F109" s="19">
        <f t="shared" si="32"/>
        <v>-7.6455694031834567E-2</v>
      </c>
      <c r="G109" s="19">
        <f t="shared" si="33"/>
        <v>-9.556961753979321</v>
      </c>
      <c r="I109" s="20">
        <v>-0.48663535617041348</v>
      </c>
      <c r="J109" s="20">
        <v>-60.829419521301681</v>
      </c>
      <c r="K109" s="32"/>
      <c r="L109" s="19">
        <v>0.895251398827138</v>
      </c>
      <c r="M109" s="19">
        <v>0.15711084914483847</v>
      </c>
    </row>
    <row r="110" spans="1:13" x14ac:dyDescent="0.25">
      <c r="A110" s="23" t="s">
        <v>21</v>
      </c>
      <c r="B110" s="23" t="s">
        <v>13</v>
      </c>
      <c r="C110" s="23">
        <v>4</v>
      </c>
      <c r="D110" s="2">
        <f t="shared" si="45"/>
        <v>0.3488652737293827</v>
      </c>
      <c r="E110" s="2">
        <f t="shared" si="31"/>
        <v>43.608159216172837</v>
      </c>
      <c r="F110" s="2">
        <f t="shared" si="32"/>
        <v>6.1223606536193832E-2</v>
      </c>
      <c r="G110" s="2">
        <f t="shared" si="33"/>
        <v>7.6529508170242284</v>
      </c>
      <c r="I110" s="10">
        <v>0.53382760372909865</v>
      </c>
      <c r="J110" s="10">
        <v>66.728450466137332</v>
      </c>
      <c r="L110" s="2">
        <v>0.65351673703711521</v>
      </c>
      <c r="M110" s="2">
        <v>0.11468797437320787</v>
      </c>
    </row>
    <row r="111" spans="1:13" x14ac:dyDescent="0.25">
      <c r="A111" s="23" t="s">
        <v>21</v>
      </c>
      <c r="B111" s="23" t="s">
        <v>13</v>
      </c>
      <c r="C111" s="23">
        <v>5</v>
      </c>
      <c r="D111" s="2">
        <f t="shared" si="45"/>
        <v>0.3488652737293827</v>
      </c>
      <c r="E111" s="2">
        <f t="shared" si="31"/>
        <v>43.608159216172837</v>
      </c>
      <c r="F111" s="2">
        <f t="shared" si="32"/>
        <v>6.1223606536193832E-2</v>
      </c>
      <c r="G111" s="2">
        <f t="shared" si="33"/>
        <v>7.6529508170242284</v>
      </c>
      <c r="I111" s="10">
        <v>0.53382760372909865</v>
      </c>
      <c r="J111" s="10">
        <v>66.728450466137332</v>
      </c>
      <c r="L111" s="2">
        <v>0.65351673703711521</v>
      </c>
      <c r="M111" s="2">
        <v>0.11468797437320787</v>
      </c>
    </row>
    <row r="112" spans="1:13" s="7" customFormat="1" x14ac:dyDescent="0.25">
      <c r="A112" s="31" t="s">
        <v>21</v>
      </c>
      <c r="B112" s="31" t="s">
        <v>13</v>
      </c>
      <c r="C112" s="31" t="s">
        <v>11</v>
      </c>
      <c r="D112" s="7">
        <f>AVERAGE(D108,D110,D111)</f>
        <v>0.3488652737293827</v>
      </c>
      <c r="E112" s="7">
        <f t="shared" ref="E112:G112" si="52">AVERAGE(E108,E110,E111)</f>
        <v>43.60815921617283</v>
      </c>
      <c r="F112" s="7">
        <f t="shared" si="52"/>
        <v>6.1223606536193832E-2</v>
      </c>
      <c r="G112" s="7">
        <f t="shared" si="52"/>
        <v>7.6529508170242293</v>
      </c>
      <c r="I112" s="12">
        <v>0.53382760372909865</v>
      </c>
      <c r="J112" s="12">
        <v>66.728450466137332</v>
      </c>
      <c r="K112" s="31"/>
    </row>
    <row r="113" spans="1:13" s="7" customFormat="1" x14ac:dyDescent="0.25">
      <c r="A113" s="31" t="s">
        <v>21</v>
      </c>
      <c r="B113" s="31" t="s">
        <v>13</v>
      </c>
      <c r="C113" s="31" t="s">
        <v>12</v>
      </c>
      <c r="D113" s="7">
        <f>STDEV(D108,D110,D111)</f>
        <v>0</v>
      </c>
      <c r="E113" s="7">
        <f t="shared" ref="E113:G113" si="53">STDEV(E108,E110,E111)</f>
        <v>8.7023357152673167E-15</v>
      </c>
      <c r="F113" s="7">
        <f t="shared" si="53"/>
        <v>0</v>
      </c>
      <c r="G113" s="7">
        <f t="shared" si="53"/>
        <v>1.0877919644084146E-15</v>
      </c>
      <c r="I113" s="12">
        <v>0</v>
      </c>
      <c r="J113" s="12">
        <v>0</v>
      </c>
      <c r="K113" s="31"/>
    </row>
    <row r="114" spans="1:13" s="19" customFormat="1" x14ac:dyDescent="0.25">
      <c r="A114" s="32" t="s">
        <v>22</v>
      </c>
      <c r="B114" s="32" t="s">
        <v>10</v>
      </c>
      <c r="C114" s="32">
        <v>1</v>
      </c>
      <c r="D114" s="19" t="e">
        <f t="shared" ref="D114" si="54">I114*L114</f>
        <v>#NUM!</v>
      </c>
      <c r="E114" s="19" t="e">
        <f t="shared" si="31"/>
        <v>#NUM!</v>
      </c>
      <c r="F114" s="19" t="e">
        <f t="shared" si="32"/>
        <v>#NUM!</v>
      </c>
      <c r="G114" s="19" t="e">
        <f t="shared" si="33"/>
        <v>#NUM!</v>
      </c>
      <c r="I114" s="20" t="e">
        <v>#NUM!</v>
      </c>
      <c r="J114" s="20" t="e">
        <v>#NUM!</v>
      </c>
      <c r="K114" s="32"/>
      <c r="L114" s="19" t="e">
        <v>#NUM!</v>
      </c>
      <c r="M114" s="19" t="e">
        <v>#NUM!</v>
      </c>
    </row>
    <row r="115" spans="1:13" s="19" customFormat="1" x14ac:dyDescent="0.25">
      <c r="A115" s="32" t="s">
        <v>22</v>
      </c>
      <c r="B115" s="32" t="s">
        <v>10</v>
      </c>
      <c r="C115" s="32">
        <v>2</v>
      </c>
      <c r="D115" s="19" t="e">
        <f t="shared" si="42"/>
        <v>#NUM!</v>
      </c>
      <c r="E115" s="19" t="e">
        <f t="shared" si="31"/>
        <v>#NUM!</v>
      </c>
      <c r="F115" s="19" t="e">
        <f t="shared" si="32"/>
        <v>#NUM!</v>
      </c>
      <c r="G115" s="19" t="e">
        <f t="shared" si="33"/>
        <v>#NUM!</v>
      </c>
      <c r="I115" s="20" t="e">
        <v>#NUM!</v>
      </c>
      <c r="J115" s="20" t="e">
        <v>#NUM!</v>
      </c>
      <c r="K115" s="32"/>
      <c r="L115" s="19" t="e">
        <v>#NUM!</v>
      </c>
      <c r="M115" s="19" t="e">
        <v>#NUM!</v>
      </c>
    </row>
    <row r="116" spans="1:13" x14ac:dyDescent="0.25">
      <c r="A116" s="23" t="s">
        <v>22</v>
      </c>
      <c r="B116" s="23" t="s">
        <v>10</v>
      </c>
      <c r="C116" s="23">
        <v>3</v>
      </c>
      <c r="D116" s="2">
        <f t="shared" si="42"/>
        <v>0.17787790080717741</v>
      </c>
      <c r="E116" s="2">
        <f t="shared" si="31"/>
        <v>27.365830893411907</v>
      </c>
      <c r="F116" s="2">
        <f t="shared" si="32"/>
        <v>4.9201723194352565E-3</v>
      </c>
      <c r="G116" s="2">
        <f t="shared" si="33"/>
        <v>0.75694958760542408</v>
      </c>
      <c r="I116" s="10">
        <v>0.32539029691890875</v>
      </c>
      <c r="J116" s="10">
        <v>50.060045679832115</v>
      </c>
      <c r="L116" s="2">
        <v>0.54666012628983451</v>
      </c>
      <c r="M116" s="2">
        <v>1.5120832938240392E-2</v>
      </c>
    </row>
    <row r="117" spans="1:13" x14ac:dyDescent="0.25">
      <c r="A117" s="23" t="s">
        <v>22</v>
      </c>
      <c r="B117" s="23" t="s">
        <v>10</v>
      </c>
      <c r="C117" s="23">
        <v>4</v>
      </c>
      <c r="D117" s="2">
        <f t="shared" si="42"/>
        <v>0.2595027720096072</v>
      </c>
      <c r="E117" s="2">
        <f t="shared" ref="E117:E152" si="55">J117*L117</f>
        <v>39.923503386093422</v>
      </c>
      <c r="F117" s="2">
        <f t="shared" ref="F117:F152" si="56">I117*M117</f>
        <v>7.1779481872931384E-3</v>
      </c>
      <c r="G117" s="2">
        <f t="shared" ref="G117:G152" si="57">J117*M117</f>
        <v>1.1042997211220216</v>
      </c>
      <c r="I117" s="10">
        <v>0.51530858524594492</v>
      </c>
      <c r="J117" s="10">
        <v>79.278243883991536</v>
      </c>
      <c r="L117" s="2">
        <v>0.50358713097270158</v>
      </c>
      <c r="M117" s="2">
        <v>1.3929417038272843E-2</v>
      </c>
    </row>
    <row r="118" spans="1:13" s="19" customFormat="1" x14ac:dyDescent="0.25">
      <c r="A118" s="32" t="s">
        <v>22</v>
      </c>
      <c r="B118" s="32" t="s">
        <v>10</v>
      </c>
      <c r="C118" s="32">
        <v>5</v>
      </c>
      <c r="D118" s="19" t="e">
        <f t="shared" si="42"/>
        <v>#DIV/0!</v>
      </c>
      <c r="E118" s="19" t="e">
        <f t="shared" si="55"/>
        <v>#DIV/0!</v>
      </c>
      <c r="F118" s="19" t="e">
        <f t="shared" si="56"/>
        <v>#DIV/0!</v>
      </c>
      <c r="G118" s="19" t="e">
        <f t="shared" si="57"/>
        <v>#DIV/0!</v>
      </c>
      <c r="I118" s="20">
        <v>-0.20671972783733156</v>
      </c>
      <c r="J118" s="20">
        <v>-31.803035051897162</v>
      </c>
      <c r="K118" s="32"/>
      <c r="L118" s="19" t="e">
        <v>#DIV/0!</v>
      </c>
      <c r="M118" s="19" t="e">
        <v>#DIV/0!</v>
      </c>
    </row>
    <row r="119" spans="1:13" s="5" customFormat="1" x14ac:dyDescent="0.25">
      <c r="A119" s="30" t="s">
        <v>22</v>
      </c>
      <c r="B119" s="30" t="s">
        <v>10</v>
      </c>
      <c r="C119" s="30" t="s">
        <v>11</v>
      </c>
      <c r="D119" s="5">
        <f>AVERAGE(D116:D117)</f>
        <v>0.21869033640839231</v>
      </c>
      <c r="E119" s="5">
        <f t="shared" ref="E119:G119" si="58">AVERAGE(E116:E117)</f>
        <v>33.644667139752663</v>
      </c>
      <c r="F119" s="5">
        <f t="shared" si="58"/>
        <v>6.0490602533641979E-3</v>
      </c>
      <c r="G119" s="5">
        <f t="shared" si="58"/>
        <v>0.93062465436372288</v>
      </c>
      <c r="I119" s="11">
        <v>0.42034944108242683</v>
      </c>
      <c r="J119" s="11">
        <v>64.669144781911825</v>
      </c>
      <c r="K119" s="30"/>
    </row>
    <row r="120" spans="1:13" s="5" customFormat="1" x14ac:dyDescent="0.25">
      <c r="A120" s="30" t="s">
        <v>22</v>
      </c>
      <c r="B120" s="30" t="s">
        <v>10</v>
      </c>
      <c r="C120" s="30" t="s">
        <v>12</v>
      </c>
      <c r="D120" s="5">
        <f>STDEV(D116:D117)</f>
        <v>5.7717499940716552E-2</v>
      </c>
      <c r="E120" s="5">
        <f t="shared" ref="E120:G120" si="59">STDEV(E116:E117)</f>
        <v>8.879615375494895</v>
      </c>
      <c r="F120" s="5">
        <f t="shared" si="59"/>
        <v>1.5964886265616507E-3</v>
      </c>
      <c r="G120" s="5">
        <f t="shared" si="59"/>
        <v>0.24561363485563831</v>
      </c>
      <c r="I120" s="11">
        <v>0.13429250954738933</v>
      </c>
      <c r="J120" s="11">
        <v>20.660386084213719</v>
      </c>
      <c r="K120" s="30"/>
    </row>
    <row r="121" spans="1:13" s="19" customFormat="1" x14ac:dyDescent="0.25">
      <c r="A121" s="32" t="s">
        <v>22</v>
      </c>
      <c r="B121" s="32" t="s">
        <v>13</v>
      </c>
      <c r="C121" s="32">
        <v>1</v>
      </c>
      <c r="D121" s="19">
        <f t="shared" ref="D121" si="60">I121*L121</f>
        <v>-0.90261112713057345</v>
      </c>
      <c r="E121" s="19">
        <f t="shared" si="55"/>
        <v>-112.82639089132168</v>
      </c>
      <c r="F121" s="19">
        <f t="shared" si="56"/>
        <v>-2.4966576864071631E-2</v>
      </c>
      <c r="G121" s="19">
        <f t="shared" si="57"/>
        <v>-3.1208221080089538</v>
      </c>
      <c r="I121" s="20">
        <v>-1.0484653590833382</v>
      </c>
      <c r="J121" s="20">
        <v>-131.05816988541727</v>
      </c>
      <c r="K121" s="32"/>
      <c r="L121" s="19">
        <v>0.86088788657711734</v>
      </c>
      <c r="M121" s="19">
        <v>2.381249570887076E-2</v>
      </c>
    </row>
    <row r="122" spans="1:13" x14ac:dyDescent="0.25">
      <c r="A122" s="23" t="s">
        <v>22</v>
      </c>
      <c r="B122" s="23" t="s">
        <v>13</v>
      </c>
      <c r="C122" s="23">
        <v>2</v>
      </c>
      <c r="D122" s="2">
        <f t="shared" si="45"/>
        <v>2.6823799510424799E-2</v>
      </c>
      <c r="E122" s="2">
        <f t="shared" si="55"/>
        <v>3.3529749388030998</v>
      </c>
      <c r="F122" s="2">
        <f t="shared" si="56"/>
        <v>7.4195678751763053E-4</v>
      </c>
      <c r="G122" s="2">
        <f t="shared" si="57"/>
        <v>9.2744598439703813E-2</v>
      </c>
      <c r="I122" s="10">
        <v>4.2869119080505863E-2</v>
      </c>
      <c r="J122" s="10">
        <v>5.3586398850632326</v>
      </c>
      <c r="L122" s="2">
        <v>0.62571380251717257</v>
      </c>
      <c r="M122" s="2">
        <v>1.7307488547275166E-2</v>
      </c>
    </row>
    <row r="123" spans="1:13" x14ac:dyDescent="0.25">
      <c r="A123" s="23" t="s">
        <v>22</v>
      </c>
      <c r="B123" s="23" t="s">
        <v>13</v>
      </c>
      <c r="C123" s="23">
        <v>3</v>
      </c>
      <c r="D123" s="2">
        <f t="shared" si="45"/>
        <v>-0.10708649722726392</v>
      </c>
      <c r="E123" s="2">
        <f t="shared" si="55"/>
        <v>-13.385812153407988</v>
      </c>
      <c r="F123" s="2">
        <f t="shared" si="56"/>
        <v>-2.9620544039026834E-3</v>
      </c>
      <c r="G123" s="2">
        <f t="shared" si="57"/>
        <v>-0.37025680048783538</v>
      </c>
      <c r="I123" s="10">
        <v>-0.1616153178229375</v>
      </c>
      <c r="J123" s="10">
        <v>-20.201914727867187</v>
      </c>
      <c r="L123" s="2">
        <v>0.66260116101485955</v>
      </c>
      <c r="M123" s="2">
        <v>1.8327807313090524E-2</v>
      </c>
    </row>
    <row r="124" spans="1:13" x14ac:dyDescent="0.25">
      <c r="A124" s="23" t="s">
        <v>22</v>
      </c>
      <c r="B124" s="23" t="s">
        <v>13</v>
      </c>
      <c r="C124" s="23">
        <v>4</v>
      </c>
      <c r="D124" s="2">
        <f t="shared" si="45"/>
        <v>0.43250462001601209</v>
      </c>
      <c r="E124" s="2">
        <f t="shared" si="55"/>
        <v>54.063077502001512</v>
      </c>
      <c r="F124" s="2">
        <f t="shared" si="56"/>
        <v>1.1963246978821899E-2</v>
      </c>
      <c r="G124" s="2">
        <f t="shared" si="57"/>
        <v>1.4954058723527375</v>
      </c>
      <c r="I124" s="10">
        <v>0.85884764207657494</v>
      </c>
      <c r="J124" s="10">
        <v>107.35595525957187</v>
      </c>
      <c r="L124" s="2">
        <v>0.50358713097270158</v>
      </c>
      <c r="M124" s="2">
        <v>1.3929417038272843E-2</v>
      </c>
    </row>
    <row r="125" spans="1:13" x14ac:dyDescent="0.25">
      <c r="A125" s="23" t="s">
        <v>22</v>
      </c>
      <c r="B125" s="23" t="s">
        <v>13</v>
      </c>
      <c r="C125" s="23">
        <v>5</v>
      </c>
      <c r="D125" s="2">
        <f t="shared" si="45"/>
        <v>2.6823799510424799E-2</v>
      </c>
      <c r="E125" s="2">
        <f t="shared" si="55"/>
        <v>3.3529749388030998</v>
      </c>
      <c r="F125" s="2">
        <f t="shared" si="56"/>
        <v>7.4195678751763053E-4</v>
      </c>
      <c r="G125" s="2">
        <f t="shared" si="57"/>
        <v>9.2744598439703813E-2</v>
      </c>
      <c r="I125" s="10">
        <v>4.2869119080505863E-2</v>
      </c>
      <c r="J125" s="10">
        <v>5.3586398850632326</v>
      </c>
      <c r="L125" s="2">
        <v>0.62571380251717257</v>
      </c>
      <c r="M125" s="2">
        <v>1.7307488547275166E-2</v>
      </c>
    </row>
    <row r="126" spans="1:13" s="7" customFormat="1" x14ac:dyDescent="0.25">
      <c r="A126" s="31" t="s">
        <v>22</v>
      </c>
      <c r="B126" s="31" t="s">
        <v>13</v>
      </c>
      <c r="C126" s="31" t="s">
        <v>11</v>
      </c>
      <c r="D126" s="7">
        <f>AVERAGE(D122:D125)</f>
        <v>9.4766430452399436E-2</v>
      </c>
      <c r="E126" s="7">
        <f t="shared" ref="E126:G126" si="61">AVERAGE(E122:E125)</f>
        <v>11.845803806549931</v>
      </c>
      <c r="F126" s="7">
        <f t="shared" si="61"/>
        <v>2.6212765374886192E-3</v>
      </c>
      <c r="G126" s="7">
        <f t="shared" si="61"/>
        <v>0.32765956718607742</v>
      </c>
      <c r="I126" s="12">
        <v>0.19574264060366228</v>
      </c>
      <c r="J126" s="12">
        <v>24.467830075457787</v>
      </c>
      <c r="K126" s="31"/>
    </row>
    <row r="127" spans="1:13" s="7" customFormat="1" x14ac:dyDescent="0.25">
      <c r="A127" s="31" t="s">
        <v>22</v>
      </c>
      <c r="B127" s="31" t="s">
        <v>13</v>
      </c>
      <c r="C127" s="31" t="s">
        <v>12</v>
      </c>
      <c r="D127" s="7">
        <f>STDEV(D122:D125)</f>
        <v>0.23384046648744161</v>
      </c>
      <c r="E127" s="7">
        <f t="shared" ref="E127:G127" si="62">STDEV(E122:E125)</f>
        <v>29.2300583109302</v>
      </c>
      <c r="F127" s="7">
        <f t="shared" si="62"/>
        <v>6.4681187778494057E-3</v>
      </c>
      <c r="G127" s="7">
        <f t="shared" si="62"/>
        <v>0.80851484723117573</v>
      </c>
      <c r="I127" s="12">
        <v>0.45245757834114531</v>
      </c>
      <c r="J127" s="12">
        <v>56.55719729264316</v>
      </c>
      <c r="K127" s="31"/>
    </row>
    <row r="128" spans="1:13" x14ac:dyDescent="0.25">
      <c r="A128" s="23" t="s">
        <v>23</v>
      </c>
      <c r="B128" s="23" t="s">
        <v>10</v>
      </c>
      <c r="C128" s="23">
        <v>1</v>
      </c>
      <c r="D128" s="2">
        <f t="shared" ref="D128" si="63">I128*L128</f>
        <v>0.15814493998864881</v>
      </c>
      <c r="E128" s="2">
        <f t="shared" si="55"/>
        <v>24.329990767484432</v>
      </c>
      <c r="F128" s="2">
        <f t="shared" si="56"/>
        <v>6.8099632001651478E-2</v>
      </c>
      <c r="G128" s="2">
        <f t="shared" si="57"/>
        <v>10.476866461792534</v>
      </c>
      <c r="I128" s="10">
        <v>0.13023426885886402</v>
      </c>
      <c r="J128" s="10">
        <v>20.036041362902157</v>
      </c>
      <c r="L128" s="2">
        <v>1.214311266722216</v>
      </c>
      <c r="M128" s="2">
        <v>0.52290101981876691</v>
      </c>
    </row>
    <row r="129" spans="1:13" x14ac:dyDescent="0.25">
      <c r="A129" s="23" t="s">
        <v>23</v>
      </c>
      <c r="B129" s="23" t="s">
        <v>10</v>
      </c>
      <c r="C129" s="23">
        <v>2</v>
      </c>
      <c r="D129" s="2">
        <f t="shared" ref="D129:D174" si="64">I129*L129</f>
        <v>1.0870602251448622</v>
      </c>
      <c r="E129" s="2">
        <f t="shared" si="55"/>
        <v>167.2400346376711</v>
      </c>
      <c r="F129" s="2">
        <f t="shared" si="56"/>
        <v>0.46810477338896256</v>
      </c>
      <c r="G129" s="2">
        <f t="shared" si="57"/>
        <v>72.01611898291732</v>
      </c>
      <c r="I129" s="10">
        <v>1.5742908950254171</v>
      </c>
      <c r="J129" s="10">
        <v>242.19859923467953</v>
      </c>
      <c r="L129" s="2">
        <v>0.69050785250670688</v>
      </c>
      <c r="M129" s="2">
        <v>0.29734325140806012</v>
      </c>
    </row>
    <row r="130" spans="1:13" x14ac:dyDescent="0.25">
      <c r="A130" s="23" t="s">
        <v>23</v>
      </c>
      <c r="B130" s="23" t="s">
        <v>10</v>
      </c>
      <c r="C130" s="23">
        <v>3</v>
      </c>
      <c r="D130" s="2">
        <f t="shared" si="64"/>
        <v>0.87083742301147504</v>
      </c>
      <c r="E130" s="2">
        <f t="shared" si="55"/>
        <v>133.97498815561153</v>
      </c>
      <c r="F130" s="2">
        <f t="shared" si="56"/>
        <v>0.37499592490663708</v>
      </c>
      <c r="G130" s="2">
        <f t="shared" si="57"/>
        <v>57.691680754867235</v>
      </c>
      <c r="I130" s="10">
        <v>1.0421808702691764</v>
      </c>
      <c r="J130" s="10">
        <v>160.33551850295018</v>
      </c>
      <c r="L130" s="2">
        <v>0.83559144852328138</v>
      </c>
      <c r="M130" s="2">
        <v>0.3598184687556033</v>
      </c>
    </row>
    <row r="131" spans="1:13" x14ac:dyDescent="0.25">
      <c r="A131" s="23" t="s">
        <v>23</v>
      </c>
      <c r="B131" s="23" t="s">
        <v>10</v>
      </c>
      <c r="C131" s="23">
        <v>4</v>
      </c>
      <c r="D131" s="2">
        <f t="shared" si="64"/>
        <v>1.0870602251448622</v>
      </c>
      <c r="E131" s="2">
        <f t="shared" si="55"/>
        <v>167.2400346376711</v>
      </c>
      <c r="F131" s="2">
        <f t="shared" si="56"/>
        <v>0.46810477338896256</v>
      </c>
      <c r="G131" s="2">
        <f t="shared" si="57"/>
        <v>72.01611898291732</v>
      </c>
      <c r="I131" s="10">
        <v>1.5742908950254171</v>
      </c>
      <c r="J131" s="10">
        <v>242.19859923467953</v>
      </c>
      <c r="L131" s="2">
        <v>0.69050785250670688</v>
      </c>
      <c r="M131" s="2">
        <v>0.29734325140806012</v>
      </c>
    </row>
    <row r="132" spans="1:13" x14ac:dyDescent="0.25">
      <c r="A132" s="23" t="s">
        <v>23</v>
      </c>
      <c r="B132" s="23" t="s">
        <v>10</v>
      </c>
      <c r="C132" s="23">
        <v>5</v>
      </c>
      <c r="D132" s="2">
        <f t="shared" si="64"/>
        <v>1.2008235783797796</v>
      </c>
      <c r="E132" s="2">
        <f t="shared" si="55"/>
        <v>184.74208898150454</v>
      </c>
      <c r="F132" s="2">
        <f t="shared" si="56"/>
        <v>0.51709301475240943</v>
      </c>
      <c r="G132" s="2">
        <f t="shared" si="57"/>
        <v>79.552771500370667</v>
      </c>
      <c r="I132" s="10">
        <v>1.9966503826380879</v>
      </c>
      <c r="J132" s="10">
        <v>307.1769819443212</v>
      </c>
      <c r="L132" s="2">
        <v>0.60141905103745963</v>
      </c>
      <c r="M132" s="2">
        <v>0.25898024974667661</v>
      </c>
    </row>
    <row r="133" spans="1:13" s="5" customFormat="1" x14ac:dyDescent="0.25">
      <c r="A133" s="30" t="s">
        <v>23</v>
      </c>
      <c r="B133" s="30" t="s">
        <v>10</v>
      </c>
      <c r="C133" s="30" t="s">
        <v>11</v>
      </c>
      <c r="D133" s="5">
        <f>AVERAGE(D128:D132)</f>
        <v>0.8807852783339255</v>
      </c>
      <c r="E133" s="5">
        <f t="shared" ref="E133:G133" si="65">AVERAGE(E128:E132)</f>
        <v>135.50542743598854</v>
      </c>
      <c r="F133" s="5">
        <f t="shared" si="65"/>
        <v>0.37927962368772461</v>
      </c>
      <c r="G133" s="5">
        <f t="shared" si="65"/>
        <v>58.350711336573021</v>
      </c>
      <c r="I133" s="11">
        <v>1.2635294623633926</v>
      </c>
      <c r="J133" s="11">
        <v>194.38914805590653</v>
      </c>
      <c r="K133" s="30"/>
    </row>
    <row r="134" spans="1:13" s="5" customFormat="1" x14ac:dyDescent="0.25">
      <c r="A134" s="30" t="s">
        <v>23</v>
      </c>
      <c r="B134" s="30" t="s">
        <v>10</v>
      </c>
      <c r="C134" s="30" t="s">
        <v>12</v>
      </c>
      <c r="D134" s="5">
        <f>STDEV(D128:D132)</f>
        <v>0.42125741515409626</v>
      </c>
      <c r="E134" s="5">
        <f t="shared" ref="E134:G134" si="66">STDEV(E128:E132)</f>
        <v>64.808833100630196</v>
      </c>
      <c r="F134" s="5">
        <f t="shared" si="66"/>
        <v>0.18139989146677724</v>
      </c>
      <c r="G134" s="5">
        <f t="shared" si="66"/>
        <v>27.907675610273397</v>
      </c>
      <c r="I134" s="11">
        <v>0.71832527705895244</v>
      </c>
      <c r="J134" s="11">
        <v>110.51158108599263</v>
      </c>
      <c r="K134" s="30"/>
    </row>
    <row r="135" spans="1:13" s="19" customFormat="1" x14ac:dyDescent="0.25">
      <c r="A135" s="32" t="s">
        <v>23</v>
      </c>
      <c r="B135" s="32" t="s">
        <v>13</v>
      </c>
      <c r="C135" s="32">
        <v>1</v>
      </c>
      <c r="D135" s="19" t="e">
        <f t="shared" ref="D135" si="67">I135*L135</f>
        <v>#NUM!</v>
      </c>
      <c r="E135" s="19" t="e">
        <f t="shared" si="55"/>
        <v>#NUM!</v>
      </c>
      <c r="F135" s="19" t="e">
        <f t="shared" si="56"/>
        <v>#NUM!</v>
      </c>
      <c r="G135" s="19" t="e">
        <f t="shared" si="57"/>
        <v>#NUM!</v>
      </c>
      <c r="I135" s="20" t="e">
        <v>#NUM!</v>
      </c>
      <c r="J135" s="20" t="e">
        <v>#NUM!</v>
      </c>
      <c r="K135" s="32"/>
      <c r="L135" s="19" t="e">
        <v>#NUM!</v>
      </c>
      <c r="M135" s="19" t="e">
        <v>#NUM!</v>
      </c>
    </row>
    <row r="136" spans="1:13" s="19" customFormat="1" x14ac:dyDescent="0.25">
      <c r="A136" s="32" t="s">
        <v>23</v>
      </c>
      <c r="B136" s="32" t="s">
        <v>13</v>
      </c>
      <c r="C136" s="32">
        <v>2</v>
      </c>
      <c r="D136" s="19" t="e">
        <f t="shared" ref="D136:D181" si="68">I136*L136</f>
        <v>#NUM!</v>
      </c>
      <c r="E136" s="19" t="e">
        <f t="shared" si="55"/>
        <v>#NUM!</v>
      </c>
      <c r="F136" s="19" t="e">
        <f t="shared" si="56"/>
        <v>#NUM!</v>
      </c>
      <c r="G136" s="19" t="e">
        <f t="shared" si="57"/>
        <v>#NUM!</v>
      </c>
      <c r="I136" s="20" t="e">
        <v>#NUM!</v>
      </c>
      <c r="J136" s="20" t="e">
        <v>#NUM!</v>
      </c>
      <c r="K136" s="32"/>
      <c r="L136" s="19" t="e">
        <v>#NUM!</v>
      </c>
      <c r="M136" s="19" t="e">
        <v>#NUM!</v>
      </c>
    </row>
    <row r="137" spans="1:13" x14ac:dyDescent="0.25">
      <c r="A137" s="23" t="s">
        <v>23</v>
      </c>
      <c r="B137" s="23" t="s">
        <v>13</v>
      </c>
      <c r="C137" s="23">
        <v>3</v>
      </c>
      <c r="D137" s="2">
        <f t="shared" si="68"/>
        <v>2.0514643412835993</v>
      </c>
      <c r="E137" s="2">
        <f t="shared" si="55"/>
        <v>256.43304266044987</v>
      </c>
      <c r="F137" s="2">
        <f t="shared" si="56"/>
        <v>0.88339194865135129</v>
      </c>
      <c r="G137" s="2">
        <f t="shared" si="57"/>
        <v>110.42399358141891</v>
      </c>
      <c r="I137" s="10">
        <v>3.564244943131694</v>
      </c>
      <c r="J137" s="10">
        <v>445.53061789146176</v>
      </c>
      <c r="L137" s="2">
        <v>0.57556772163955072</v>
      </c>
      <c r="M137" s="2">
        <v>0.24784827158235828</v>
      </c>
    </row>
    <row r="138" spans="1:13" s="19" customFormat="1" x14ac:dyDescent="0.25">
      <c r="A138" s="32" t="s">
        <v>23</v>
      </c>
      <c r="B138" s="32" t="s">
        <v>13</v>
      </c>
      <c r="C138" s="32">
        <v>4</v>
      </c>
      <c r="D138" s="19" t="e">
        <f t="shared" si="68"/>
        <v>#NUM!</v>
      </c>
      <c r="E138" s="19" t="e">
        <f t="shared" si="55"/>
        <v>#NUM!</v>
      </c>
      <c r="F138" s="19" t="e">
        <f t="shared" si="56"/>
        <v>#NUM!</v>
      </c>
      <c r="G138" s="19" t="e">
        <f t="shared" si="57"/>
        <v>#NUM!</v>
      </c>
      <c r="I138" s="20" t="e">
        <v>#NUM!</v>
      </c>
      <c r="J138" s="20" t="e">
        <v>#NUM!</v>
      </c>
      <c r="K138" s="32"/>
      <c r="L138" s="19" t="e">
        <v>#NUM!</v>
      </c>
      <c r="M138" s="19" t="e">
        <v>#NUM!</v>
      </c>
    </row>
    <row r="139" spans="1:13" x14ac:dyDescent="0.25">
      <c r="A139" s="23" t="s">
        <v>23</v>
      </c>
      <c r="B139" s="23" t="s">
        <v>13</v>
      </c>
      <c r="C139" s="23">
        <v>5</v>
      </c>
      <c r="D139" s="2">
        <f t="shared" si="68"/>
        <v>1.1073106896079388</v>
      </c>
      <c r="E139" s="2">
        <f t="shared" si="55"/>
        <v>138.41383620099236</v>
      </c>
      <c r="F139" s="2">
        <f t="shared" si="56"/>
        <v>0.47682493337572551</v>
      </c>
      <c r="G139" s="2">
        <f t="shared" si="57"/>
        <v>59.603116671965694</v>
      </c>
      <c r="I139" s="10">
        <v>1.1574838995207728</v>
      </c>
      <c r="J139" s="10">
        <v>144.68548744009661</v>
      </c>
      <c r="L139" s="2">
        <v>0.95665321138928416</v>
      </c>
      <c r="M139" s="2">
        <v>0.41194951702839488</v>
      </c>
    </row>
    <row r="140" spans="1:13" s="7" customFormat="1" x14ac:dyDescent="0.25">
      <c r="A140" s="31" t="s">
        <v>23</v>
      </c>
      <c r="B140" s="31" t="s">
        <v>13</v>
      </c>
      <c r="C140" s="31" t="s">
        <v>11</v>
      </c>
      <c r="D140" s="7">
        <f>AVERAGE(D137,D139)</f>
        <v>1.5793875154457691</v>
      </c>
      <c r="E140" s="7">
        <f t="shared" ref="E140:G140" si="69">AVERAGE(E137,E139)</f>
        <v>197.42343943072112</v>
      </c>
      <c r="F140" s="7">
        <f t="shared" si="69"/>
        <v>0.6801084410135384</v>
      </c>
      <c r="G140" s="7">
        <f t="shared" si="69"/>
        <v>85.013555126692296</v>
      </c>
      <c r="I140" s="12">
        <v>2.3608644213262333</v>
      </c>
      <c r="J140" s="12">
        <v>295.10805266577916</v>
      </c>
      <c r="K140" s="31"/>
    </row>
    <row r="141" spans="1:13" s="7" customFormat="1" x14ac:dyDescent="0.25">
      <c r="A141" s="31" t="s">
        <v>23</v>
      </c>
      <c r="B141" s="31" t="s">
        <v>13</v>
      </c>
      <c r="C141" s="31" t="s">
        <v>12</v>
      </c>
      <c r="D141" s="7">
        <f>STDEV(D137,D139)</f>
        <v>0.66761744958190106</v>
      </c>
      <c r="E141" s="7">
        <f t="shared" ref="E141:G141" si="70">STDEV(E137,E139)</f>
        <v>83.452181197737602</v>
      </c>
      <c r="F141" s="7">
        <f t="shared" si="70"/>
        <v>0.28748629350816979</v>
      </c>
      <c r="G141" s="7">
        <f t="shared" si="70"/>
        <v>35.935786688521212</v>
      </c>
      <c r="I141" s="12">
        <v>1.7018370546328949</v>
      </c>
      <c r="J141" s="12">
        <v>212.7296318291119</v>
      </c>
      <c r="K141" s="31"/>
    </row>
    <row r="142" spans="1:13" x14ac:dyDescent="0.25">
      <c r="A142" s="23" t="s">
        <v>24</v>
      </c>
      <c r="B142" s="23" t="s">
        <v>10</v>
      </c>
      <c r="C142" s="23">
        <v>1</v>
      </c>
      <c r="D142" s="2">
        <f t="shared" ref="D142" si="71">I142*L142</f>
        <v>1.5884221622612833</v>
      </c>
      <c r="E142" s="2">
        <f t="shared" si="55"/>
        <v>244.37264034788973</v>
      </c>
      <c r="F142" s="2">
        <f t="shared" si="56"/>
        <v>0.17503647000305753</v>
      </c>
      <c r="G142" s="2">
        <f t="shared" si="57"/>
        <v>26.928687692778077</v>
      </c>
      <c r="I142" s="10">
        <v>1.0708101016937204</v>
      </c>
      <c r="J142" s="10">
        <v>164.74001564518773</v>
      </c>
      <c r="L142" s="2">
        <v>1.4833836174582649</v>
      </c>
      <c r="M142" s="2">
        <v>0.16346172839254977</v>
      </c>
    </row>
    <row r="143" spans="1:13" x14ac:dyDescent="0.25">
      <c r="A143" s="23" t="s">
        <v>24</v>
      </c>
      <c r="B143" s="23" t="s">
        <v>10</v>
      </c>
      <c r="C143" s="23">
        <v>2</v>
      </c>
      <c r="D143" s="2">
        <f t="shared" si="64"/>
        <v>1.3991429205936605</v>
      </c>
      <c r="E143" s="2">
        <f t="shared" si="55"/>
        <v>215.25275701440933</v>
      </c>
      <c r="F143" s="2">
        <f t="shared" si="56"/>
        <v>0.15417880943051099</v>
      </c>
      <c r="G143" s="2">
        <f t="shared" si="57"/>
        <v>23.719816835463231</v>
      </c>
      <c r="I143" s="10">
        <v>0.86590354518741353</v>
      </c>
      <c r="J143" s="10">
        <v>133.21593002883284</v>
      </c>
      <c r="L143" s="2">
        <v>1.6158184457956393</v>
      </c>
      <c r="M143" s="2">
        <v>0.17805540846600992</v>
      </c>
    </row>
    <row r="144" spans="1:13" x14ac:dyDescent="0.25">
      <c r="A144" s="23" t="s">
        <v>24</v>
      </c>
      <c r="B144" s="23" t="s">
        <v>10</v>
      </c>
      <c r="C144" s="23">
        <v>3</v>
      </c>
      <c r="D144" s="2">
        <f t="shared" si="64"/>
        <v>1.9243571904452454</v>
      </c>
      <c r="E144" s="2">
        <f t="shared" si="55"/>
        <v>296.05495237619158</v>
      </c>
      <c r="F144" s="2">
        <f t="shared" si="56"/>
        <v>0.21205489173043338</v>
      </c>
      <c r="G144" s="2">
        <f t="shared" si="57"/>
        <v>32.62382949698975</v>
      </c>
      <c r="I144" s="10">
        <v>1.5879318582706898</v>
      </c>
      <c r="J144" s="10">
        <v>244.29720896472151</v>
      </c>
      <c r="L144" s="2">
        <v>1.2118638343467294</v>
      </c>
      <c r="M144" s="2">
        <v>0.13354155634950743</v>
      </c>
    </row>
    <row r="145" spans="1:13" x14ac:dyDescent="0.25">
      <c r="A145" s="23" t="s">
        <v>24</v>
      </c>
      <c r="B145" s="23" t="s">
        <v>10</v>
      </c>
      <c r="C145" s="23">
        <v>4</v>
      </c>
      <c r="D145" s="2">
        <f t="shared" si="64"/>
        <v>1.5128825707747799</v>
      </c>
      <c r="E145" s="2">
        <f t="shared" si="55"/>
        <v>232.75116473458152</v>
      </c>
      <c r="F145" s="2">
        <f t="shared" si="56"/>
        <v>0.16671237093581245</v>
      </c>
      <c r="G145" s="2">
        <f t="shared" si="57"/>
        <v>25.648057067048065</v>
      </c>
      <c r="I145" s="10">
        <v>0.98395425904887546</v>
      </c>
      <c r="J145" s="10">
        <v>151.37757831521159</v>
      </c>
      <c r="L145" s="2">
        <v>1.5375537601078988</v>
      </c>
      <c r="M145" s="2">
        <v>0.16943101714602307</v>
      </c>
    </row>
    <row r="146" spans="1:13" x14ac:dyDescent="0.25">
      <c r="A146" s="23" t="s">
        <v>24</v>
      </c>
      <c r="B146" s="23" t="s">
        <v>10</v>
      </c>
      <c r="C146" s="23">
        <v>5</v>
      </c>
      <c r="D146" s="2">
        <f t="shared" si="64"/>
        <v>1.731244613569799</v>
      </c>
      <c r="E146" s="2">
        <f t="shared" si="55"/>
        <v>266.34532516458444</v>
      </c>
      <c r="F146" s="2">
        <f t="shared" si="56"/>
        <v>0.19077481608520819</v>
      </c>
      <c r="G146" s="2">
        <f t="shared" si="57"/>
        <v>29.349971705416639</v>
      </c>
      <c r="I146" s="10">
        <v>1.2590106042792675</v>
      </c>
      <c r="J146" s="10">
        <v>193.69393911988729</v>
      </c>
      <c r="L146" s="2">
        <v>1.3750834247824832</v>
      </c>
      <c r="M146" s="2">
        <v>0.15152756889956381</v>
      </c>
    </row>
    <row r="147" spans="1:13" s="5" customFormat="1" x14ac:dyDescent="0.25">
      <c r="A147" s="30" t="s">
        <v>24</v>
      </c>
      <c r="B147" s="30" t="s">
        <v>10</v>
      </c>
      <c r="C147" s="30" t="s">
        <v>11</v>
      </c>
      <c r="D147" s="5">
        <f>AVERAGE(D142:D146)</f>
        <v>1.6312098915289535</v>
      </c>
      <c r="E147" s="5">
        <f t="shared" ref="E147:G147" si="72">AVERAGE(E142:E146)</f>
        <v>250.95536792753128</v>
      </c>
      <c r="F147" s="5">
        <f t="shared" si="72"/>
        <v>0.1797514716370045</v>
      </c>
      <c r="G147" s="5">
        <f t="shared" si="72"/>
        <v>27.654072559539152</v>
      </c>
      <c r="I147" s="11">
        <v>1.1535220736959935</v>
      </c>
      <c r="J147" s="11">
        <v>177.46493441476818</v>
      </c>
      <c r="K147" s="30"/>
    </row>
    <row r="148" spans="1:13" s="5" customFormat="1" x14ac:dyDescent="0.25">
      <c r="A148" s="30" t="s">
        <v>24</v>
      </c>
      <c r="B148" s="30" t="s">
        <v>10</v>
      </c>
      <c r="C148" s="30" t="s">
        <v>12</v>
      </c>
      <c r="D148" s="5">
        <f>STDEV(D142:D146)</f>
        <v>0.20348802672856078</v>
      </c>
      <c r="E148" s="5">
        <f t="shared" ref="E148:G148" si="73">STDEV(E142:E146)</f>
        <v>31.305850265932662</v>
      </c>
      <c r="F148" s="5">
        <f t="shared" si="73"/>
        <v>2.2423400234953553E-2</v>
      </c>
      <c r="G148" s="5">
        <f t="shared" si="73"/>
        <v>3.4497538823005494</v>
      </c>
      <c r="I148" s="11">
        <v>0.28202775707233035</v>
      </c>
      <c r="J148" s="11">
        <v>43.388885703435463</v>
      </c>
      <c r="K148" s="30"/>
    </row>
    <row r="149" spans="1:13" x14ac:dyDescent="0.25">
      <c r="A149" s="23" t="s">
        <v>24</v>
      </c>
      <c r="B149" s="23" t="s">
        <v>13</v>
      </c>
      <c r="C149" s="23">
        <v>1</v>
      </c>
      <c r="D149" s="2">
        <f t="shared" ref="D149" si="74">I149*L149</f>
        <v>2.6669155654440422</v>
      </c>
      <c r="E149" s="2">
        <f t="shared" si="55"/>
        <v>333.3644456805053</v>
      </c>
      <c r="F149" s="2">
        <f t="shared" si="56"/>
        <v>0.29388124735491261</v>
      </c>
      <c r="G149" s="2">
        <f t="shared" si="57"/>
        <v>36.735155919364075</v>
      </c>
      <c r="I149" s="10">
        <v>1.8083265545918934</v>
      </c>
      <c r="J149" s="10">
        <v>226.04081932398668</v>
      </c>
      <c r="L149" s="2">
        <v>1.4747975462020004</v>
      </c>
      <c r="M149" s="2">
        <v>0.16251558470380162</v>
      </c>
    </row>
    <row r="150" spans="1:13" x14ac:dyDescent="0.25">
      <c r="A150" s="23" t="s">
        <v>24</v>
      </c>
      <c r="B150" s="23" t="s">
        <v>13</v>
      </c>
      <c r="C150" s="23">
        <v>2</v>
      </c>
      <c r="D150" s="2">
        <f t="shared" si="68"/>
        <v>2.8854076892829981</v>
      </c>
      <c r="E150" s="2">
        <f t="shared" si="55"/>
        <v>360.67596116037475</v>
      </c>
      <c r="F150" s="2">
        <f t="shared" si="56"/>
        <v>0.31795802680868029</v>
      </c>
      <c r="G150" s="2">
        <f t="shared" si="57"/>
        <v>39.744753351085038</v>
      </c>
      <c r="I150" s="10">
        <v>2.0983510071321123</v>
      </c>
      <c r="J150" s="10">
        <v>262.29387589151406</v>
      </c>
      <c r="L150" s="2">
        <v>1.3750834247824832</v>
      </c>
      <c r="M150" s="2">
        <v>0.15152756889956381</v>
      </c>
    </row>
    <row r="151" spans="1:13" x14ac:dyDescent="0.25">
      <c r="A151" s="23" t="s">
        <v>24</v>
      </c>
      <c r="B151" s="23" t="s">
        <v>13</v>
      </c>
      <c r="C151" s="23">
        <v>3</v>
      </c>
      <c r="D151" s="2">
        <f t="shared" si="68"/>
        <v>2.8854076892829981</v>
      </c>
      <c r="E151" s="2">
        <f t="shared" si="55"/>
        <v>360.67596116037475</v>
      </c>
      <c r="F151" s="2">
        <f t="shared" si="56"/>
        <v>0.31795802680868029</v>
      </c>
      <c r="G151" s="2">
        <f t="shared" si="57"/>
        <v>39.744753351085038</v>
      </c>
      <c r="I151" s="10">
        <v>2.0983510071321123</v>
      </c>
      <c r="J151" s="10">
        <v>262.29387589151406</v>
      </c>
      <c r="L151" s="2">
        <v>1.3750834247824832</v>
      </c>
      <c r="M151" s="2">
        <v>0.15152756889956381</v>
      </c>
    </row>
    <row r="152" spans="1:13" x14ac:dyDescent="0.25">
      <c r="A152" s="23" t="s">
        <v>24</v>
      </c>
      <c r="B152" s="23" t="s">
        <v>13</v>
      </c>
      <c r="C152" s="23">
        <v>4</v>
      </c>
      <c r="D152" s="2">
        <f t="shared" si="68"/>
        <v>3.2095700976268273</v>
      </c>
      <c r="E152" s="2">
        <f t="shared" si="55"/>
        <v>401.19626220335346</v>
      </c>
      <c r="F152" s="2">
        <f t="shared" si="56"/>
        <v>0.35367916254467252</v>
      </c>
      <c r="G152" s="2">
        <f t="shared" si="57"/>
        <v>44.209895318084065</v>
      </c>
      <c r="I152" s="10">
        <v>2.6512220681017902</v>
      </c>
      <c r="J152" s="10">
        <v>331.40275851272378</v>
      </c>
      <c r="L152" s="2">
        <v>1.2106002496896839</v>
      </c>
      <c r="M152" s="2">
        <v>0.13340231540766334</v>
      </c>
    </row>
    <row r="153" spans="1:13" s="19" customFormat="1" x14ac:dyDescent="0.25">
      <c r="A153" s="32" t="s">
        <v>24</v>
      </c>
      <c r="B153" s="32" t="s">
        <v>13</v>
      </c>
      <c r="C153" s="32">
        <v>5</v>
      </c>
      <c r="D153" s="19">
        <f t="shared" si="68"/>
        <v>0.79549169500006156</v>
      </c>
      <c r="E153" s="19">
        <f t="shared" ref="E153:E181" si="75">J153*L153</f>
        <v>99.436461875007694</v>
      </c>
      <c r="F153" s="19">
        <f t="shared" ref="F153:F181" si="76">I153*M153</f>
        <v>8.7659352480537731E-2</v>
      </c>
      <c r="G153" s="19">
        <f t="shared" ref="G153:G181" si="77">J153*M153</f>
        <v>10.957419060067217</v>
      </c>
      <c r="I153" s="20">
        <v>0.36845172738488491</v>
      </c>
      <c r="J153" s="20">
        <v>46.056465923110615</v>
      </c>
      <c r="K153" s="32"/>
      <c r="L153" s="19">
        <v>2.1590119841373152</v>
      </c>
      <c r="M153" s="19">
        <v>0.23791271953779911</v>
      </c>
    </row>
    <row r="154" spans="1:13" s="7" customFormat="1" x14ac:dyDescent="0.25">
      <c r="A154" s="31" t="s">
        <v>24</v>
      </c>
      <c r="B154" s="31" t="s">
        <v>13</v>
      </c>
      <c r="C154" s="31" t="s">
        <v>11</v>
      </c>
      <c r="D154" s="7">
        <f>AVERAGE(D149:D152)</f>
        <v>2.9118252604092163</v>
      </c>
      <c r="E154" s="7">
        <f t="shared" ref="E154:G154" si="78">AVERAGE(E149:E152)</f>
        <v>363.97815755115204</v>
      </c>
      <c r="F154" s="7">
        <f t="shared" si="78"/>
        <v>0.32086911587923644</v>
      </c>
      <c r="G154" s="7">
        <f t="shared" si="78"/>
        <v>40.108639484904558</v>
      </c>
      <c r="I154" s="12">
        <v>2.1640626592394772</v>
      </c>
      <c r="J154" s="12">
        <v>270.50783240493462</v>
      </c>
      <c r="K154" s="31"/>
    </row>
    <row r="155" spans="1:13" s="7" customFormat="1" x14ac:dyDescent="0.25">
      <c r="A155" s="31" t="s">
        <v>24</v>
      </c>
      <c r="B155" s="31" t="s">
        <v>13</v>
      </c>
      <c r="C155" s="31" t="s">
        <v>12</v>
      </c>
      <c r="D155" s="7">
        <f>STDEV(D149:D152)</f>
        <v>0.22362805645840739</v>
      </c>
      <c r="E155" s="7">
        <f t="shared" ref="E155:G155" si="79">STDEV(E149:E152)</f>
        <v>27.953507057300936</v>
      </c>
      <c r="F155" s="7">
        <f t="shared" si="79"/>
        <v>2.4642734485900066E-2</v>
      </c>
      <c r="G155" s="7">
        <f t="shared" si="79"/>
        <v>3.0803418107375085</v>
      </c>
      <c r="I155" s="12">
        <v>0.35237693276673332</v>
      </c>
      <c r="J155" s="12">
        <v>44.047116595841999</v>
      </c>
      <c r="K155" s="31"/>
    </row>
    <row r="156" spans="1:13" x14ac:dyDescent="0.25">
      <c r="A156" s="23" t="s">
        <v>25</v>
      </c>
      <c r="B156" s="23" t="s">
        <v>10</v>
      </c>
      <c r="C156" s="23">
        <v>1</v>
      </c>
      <c r="D156" s="2">
        <f t="shared" ref="D156" si="80">I156*L156</f>
        <v>0.14466647273435893</v>
      </c>
      <c r="E156" s="2">
        <f t="shared" si="75"/>
        <v>22.256380420670606</v>
      </c>
      <c r="F156" s="2">
        <f t="shared" si="76"/>
        <v>3.2993188816731772E-2</v>
      </c>
      <c r="G156" s="2">
        <f t="shared" si="77"/>
        <v>5.0758752025741183</v>
      </c>
      <c r="I156" s="10">
        <v>0.25121047585092476</v>
      </c>
      <c r="J156" s="10">
        <v>38.647765515526885</v>
      </c>
      <c r="L156" s="2">
        <v>0.57587754748017761</v>
      </c>
      <c r="M156" s="2">
        <v>0.1313368349985167</v>
      </c>
    </row>
    <row r="157" spans="1:13" s="19" customFormat="1" x14ac:dyDescent="0.25">
      <c r="A157" s="32" t="s">
        <v>25</v>
      </c>
      <c r="B157" s="32" t="s">
        <v>10</v>
      </c>
      <c r="C157" s="32">
        <v>2</v>
      </c>
      <c r="D157" s="19">
        <f t="shared" si="64"/>
        <v>4.8790542938713516E-2</v>
      </c>
      <c r="E157" s="19">
        <f t="shared" si="75"/>
        <v>7.5062373751866938</v>
      </c>
      <c r="F157" s="19">
        <f t="shared" si="76"/>
        <v>1.1127357743792624E-2</v>
      </c>
      <c r="G157" s="19">
        <f t="shared" si="77"/>
        <v>1.7119011913527111</v>
      </c>
      <c r="I157" s="20">
        <v>7.7195804326793585E-2</v>
      </c>
      <c r="J157" s="20">
        <v>11.876277588737473</v>
      </c>
      <c r="K157" s="32"/>
      <c r="L157" s="19">
        <v>0.63203620150349282</v>
      </c>
      <c r="M157" s="19">
        <v>0.14414459232378868</v>
      </c>
    </row>
    <row r="158" spans="1:13" x14ac:dyDescent="0.25">
      <c r="A158" s="23" t="s">
        <v>25</v>
      </c>
      <c r="B158" s="23" t="s">
        <v>10</v>
      </c>
      <c r="C158" s="23">
        <v>3</v>
      </c>
      <c r="D158" s="2">
        <f t="shared" si="64"/>
        <v>0.23773029020628308</v>
      </c>
      <c r="E158" s="2">
        <f t="shared" si="75"/>
        <v>36.57389080096663</v>
      </c>
      <c r="F158" s="2">
        <f t="shared" si="76"/>
        <v>5.4217678802709016E-2</v>
      </c>
      <c r="G158" s="2">
        <f t="shared" si="77"/>
        <v>8.3411813542629254</v>
      </c>
      <c r="I158" s="10">
        <v>0.46024245029066568</v>
      </c>
      <c r="J158" s="10">
        <v>70.806530813948569</v>
      </c>
      <c r="L158" s="2">
        <v>0.51653273194627036</v>
      </c>
      <c r="M158" s="2">
        <v>0.11780242949877373</v>
      </c>
    </row>
    <row r="159" spans="1:13" x14ac:dyDescent="0.25">
      <c r="A159" s="23" t="s">
        <v>25</v>
      </c>
      <c r="B159" s="23" t="s">
        <v>10</v>
      </c>
      <c r="C159" s="23">
        <v>4</v>
      </c>
      <c r="D159" s="2">
        <f t="shared" si="64"/>
        <v>0.19159995350455758</v>
      </c>
      <c r="E159" s="2">
        <f t="shared" si="75"/>
        <v>29.476915923778087</v>
      </c>
      <c r="F159" s="2">
        <f t="shared" si="76"/>
        <v>4.3697017863016656E-2</v>
      </c>
      <c r="G159" s="2">
        <f t="shared" si="77"/>
        <v>6.7226181327717933</v>
      </c>
      <c r="I159" s="10">
        <v>0.35049191314709666</v>
      </c>
      <c r="J159" s="10">
        <v>53.921832791861021</v>
      </c>
      <c r="L159" s="2">
        <v>0.54666012628983451</v>
      </c>
      <c r="M159" s="2">
        <v>0.12467339822667355</v>
      </c>
    </row>
    <row r="160" spans="1:13" x14ac:dyDescent="0.25">
      <c r="A160" s="23" t="s">
        <v>25</v>
      </c>
      <c r="B160" s="23" t="s">
        <v>10</v>
      </c>
      <c r="C160" s="23">
        <v>5</v>
      </c>
      <c r="D160" s="2">
        <f t="shared" si="64"/>
        <v>0.32699330712945957</v>
      </c>
      <c r="E160" s="2">
        <f t="shared" si="75"/>
        <v>50.306662635301471</v>
      </c>
      <c r="F160" s="2">
        <f t="shared" si="76"/>
        <v>7.4575343685472251E-2</v>
      </c>
      <c r="G160" s="2">
        <f t="shared" si="77"/>
        <v>11.473129797764962</v>
      </c>
      <c r="I160" s="10">
        <v>0.72202831308327631</v>
      </c>
      <c r="J160" s="10">
        <v>111.08127893588866</v>
      </c>
      <c r="L160" s="2">
        <v>0.45288155769557092</v>
      </c>
      <c r="M160" s="2">
        <v>0.10328589936731607</v>
      </c>
    </row>
    <row r="161" spans="1:13" s="5" customFormat="1" x14ac:dyDescent="0.25">
      <c r="A161" s="30" t="s">
        <v>25</v>
      </c>
      <c r="B161" s="30" t="s">
        <v>10</v>
      </c>
      <c r="C161" s="30" t="s">
        <v>11</v>
      </c>
      <c r="D161" s="5">
        <f>AVERAGE(D156,D158:D160)</f>
        <v>0.22524750589366477</v>
      </c>
      <c r="E161" s="5">
        <f t="shared" ref="E161:G161" si="81">AVERAGE(E156,E158:E160)</f>
        <v>34.653462445179201</v>
      </c>
      <c r="F161" s="5">
        <f t="shared" si="81"/>
        <v>5.1370807291982422E-2</v>
      </c>
      <c r="G161" s="5">
        <f t="shared" si="81"/>
        <v>7.9032011218434493</v>
      </c>
      <c r="I161" s="11">
        <v>0.44599328809299088</v>
      </c>
      <c r="J161" s="11">
        <v>68.614352014306291</v>
      </c>
      <c r="K161" s="30"/>
    </row>
    <row r="162" spans="1:13" s="5" customFormat="1" x14ac:dyDescent="0.25">
      <c r="A162" s="30" t="s">
        <v>25</v>
      </c>
      <c r="B162" s="30" t="s">
        <v>10</v>
      </c>
      <c r="C162" s="30" t="s">
        <v>12</v>
      </c>
      <c r="D162" s="5">
        <f>STDEV(D156,D158:D160)</f>
        <v>7.7746358242917313E-2</v>
      </c>
      <c r="E162" s="5">
        <f t="shared" ref="E162:G162" si="82">STDEV(E156,E158:E160)</f>
        <v>11.960978191218025</v>
      </c>
      <c r="F162" s="5">
        <f t="shared" si="82"/>
        <v>1.7731131677150624E-2</v>
      </c>
      <c r="G162" s="5">
        <f t="shared" si="82"/>
        <v>2.7278664118693237</v>
      </c>
      <c r="I162" s="11">
        <v>0.2028622112060362</v>
      </c>
      <c r="J162" s="11">
        <v>31.209570954774769</v>
      </c>
      <c r="K162" s="30"/>
    </row>
    <row r="163" spans="1:13" x14ac:dyDescent="0.25">
      <c r="A163" s="23" t="s">
        <v>25</v>
      </c>
      <c r="B163" s="23" t="s">
        <v>13</v>
      </c>
      <c r="C163" s="23">
        <v>1</v>
      </c>
      <c r="D163" s="2">
        <f t="shared" ref="D163" si="83">I163*L163</f>
        <v>0.54498884521576596</v>
      </c>
      <c r="E163" s="2">
        <f t="shared" si="75"/>
        <v>68.123605651970749</v>
      </c>
      <c r="F163" s="2">
        <f t="shared" si="76"/>
        <v>0.12429223947578709</v>
      </c>
      <c r="G163" s="2">
        <f t="shared" si="77"/>
        <v>15.536529934473387</v>
      </c>
      <c r="I163" s="10">
        <v>1.2033805218054605</v>
      </c>
      <c r="J163" s="10">
        <v>150.42256522568258</v>
      </c>
      <c r="L163" s="2">
        <v>0.45288155769557092</v>
      </c>
      <c r="M163" s="2">
        <v>0.10328589936731607</v>
      </c>
    </row>
    <row r="164" spans="1:13" s="19" customFormat="1" x14ac:dyDescent="0.25">
      <c r="A164" s="32" t="s">
        <v>25</v>
      </c>
      <c r="B164" s="32" t="s">
        <v>13</v>
      </c>
      <c r="C164" s="32">
        <v>2</v>
      </c>
      <c r="D164" s="19">
        <f t="shared" si="68"/>
        <v>8.1317571564522517E-2</v>
      </c>
      <c r="E164" s="19">
        <f t="shared" si="75"/>
        <v>10.164696445565314</v>
      </c>
      <c r="F164" s="19">
        <f t="shared" si="76"/>
        <v>1.854559623965437E-2</v>
      </c>
      <c r="G164" s="19">
        <f t="shared" si="77"/>
        <v>2.3181995299567961</v>
      </c>
      <c r="I164" s="20">
        <v>0.12865967387798929</v>
      </c>
      <c r="J164" s="20">
        <v>16.082459234748661</v>
      </c>
      <c r="K164" s="32"/>
      <c r="L164" s="19">
        <v>0.63203620150349282</v>
      </c>
      <c r="M164" s="19">
        <v>0.14414459232378868</v>
      </c>
    </row>
    <row r="165" spans="1:13" s="19" customFormat="1" x14ac:dyDescent="0.25">
      <c r="A165" s="32" t="s">
        <v>25</v>
      </c>
      <c r="B165" s="32" t="s">
        <v>13</v>
      </c>
      <c r="C165" s="32">
        <v>3</v>
      </c>
      <c r="D165" s="19">
        <f t="shared" si="68"/>
        <v>8.1317571564522517E-2</v>
      </c>
      <c r="E165" s="19">
        <f t="shared" si="75"/>
        <v>10.164696445565314</v>
      </c>
      <c r="F165" s="19">
        <f t="shared" si="76"/>
        <v>1.854559623965437E-2</v>
      </c>
      <c r="G165" s="19">
        <f t="shared" si="77"/>
        <v>2.3181995299567961</v>
      </c>
      <c r="I165" s="20">
        <v>0.12865967387798929</v>
      </c>
      <c r="J165" s="20">
        <v>16.082459234748661</v>
      </c>
      <c r="K165" s="32"/>
      <c r="L165" s="19">
        <v>0.63203620150349282</v>
      </c>
      <c r="M165" s="19">
        <v>0.14414459232378868</v>
      </c>
    </row>
    <row r="166" spans="1:13" x14ac:dyDescent="0.25">
      <c r="A166" s="23" t="s">
        <v>25</v>
      </c>
      <c r="B166" s="23" t="s">
        <v>13</v>
      </c>
      <c r="C166" s="23">
        <v>4</v>
      </c>
      <c r="D166" s="2">
        <f t="shared" si="68"/>
        <v>0.54498884521576596</v>
      </c>
      <c r="E166" s="2">
        <f t="shared" si="75"/>
        <v>68.123605651970749</v>
      </c>
      <c r="F166" s="2">
        <f t="shared" si="76"/>
        <v>0.12429223947578709</v>
      </c>
      <c r="G166" s="2">
        <f t="shared" si="77"/>
        <v>15.536529934473387</v>
      </c>
      <c r="I166" s="10">
        <v>1.2033805218054605</v>
      </c>
      <c r="J166" s="10">
        <v>150.42256522568258</v>
      </c>
      <c r="L166" s="2">
        <v>0.45288155769557092</v>
      </c>
      <c r="M166" s="2">
        <v>0.10328589936731607</v>
      </c>
    </row>
    <row r="167" spans="1:13" x14ac:dyDescent="0.25">
      <c r="A167" s="23" t="s">
        <v>25</v>
      </c>
      <c r="B167" s="23" t="s">
        <v>13</v>
      </c>
      <c r="C167" s="23">
        <v>5</v>
      </c>
      <c r="D167" s="2">
        <f t="shared" si="68"/>
        <v>0.47153588796042639</v>
      </c>
      <c r="E167" s="2">
        <f t="shared" si="75"/>
        <v>58.941985995053294</v>
      </c>
      <c r="F167" s="2">
        <f t="shared" si="76"/>
        <v>0.10754027724109051</v>
      </c>
      <c r="G167" s="2">
        <f t="shared" si="77"/>
        <v>13.442534655136313</v>
      </c>
      <c r="I167" s="10">
        <v>0.97155518738788638</v>
      </c>
      <c r="J167" s="10">
        <v>121.44439842348579</v>
      </c>
      <c r="L167" s="2">
        <v>0.4853413311787188</v>
      </c>
      <c r="M167" s="2">
        <v>0.11068879939823309</v>
      </c>
    </row>
    <row r="168" spans="1:13" s="7" customFormat="1" x14ac:dyDescent="0.25">
      <c r="A168" s="31" t="s">
        <v>25</v>
      </c>
      <c r="B168" s="31" t="s">
        <v>13</v>
      </c>
      <c r="C168" s="31" t="s">
        <v>11</v>
      </c>
      <c r="D168" s="7">
        <f>AVERAGE(D163,D166:D167)</f>
        <v>0.52050452613065279</v>
      </c>
      <c r="E168" s="7">
        <f t="shared" ref="E168:G168" si="84">AVERAGE(E163,E166:E167)</f>
        <v>65.063065766331604</v>
      </c>
      <c r="F168" s="7">
        <f t="shared" si="84"/>
        <v>0.11870825206422157</v>
      </c>
      <c r="G168" s="7">
        <f t="shared" si="84"/>
        <v>14.838531508027694</v>
      </c>
      <c r="I168" s="12">
        <v>1.1261054103329358</v>
      </c>
      <c r="J168" s="12">
        <v>140.76317629161699</v>
      </c>
      <c r="K168" s="31"/>
    </row>
    <row r="169" spans="1:13" s="7" customFormat="1" x14ac:dyDescent="0.25">
      <c r="A169" s="31" t="s">
        <v>25</v>
      </c>
      <c r="B169" s="31" t="s">
        <v>13</v>
      </c>
      <c r="C169" s="31" t="s">
        <v>12</v>
      </c>
      <c r="D169" s="7">
        <f>STDEV(D163,D166:D167)</f>
        <v>4.2408084644144375E-2</v>
      </c>
      <c r="E169" s="7">
        <f t="shared" ref="E169:G169" si="85">STDEV(E163,E166:E167)</f>
        <v>5.3010105805180521</v>
      </c>
      <c r="F169" s="7">
        <f t="shared" si="85"/>
        <v>9.6717499056565136E-3</v>
      </c>
      <c r="G169" s="7">
        <f t="shared" si="85"/>
        <v>1.2089687382070653</v>
      </c>
      <c r="I169" s="12">
        <v>0.13384441923096144</v>
      </c>
      <c r="J169" s="12">
        <v>16.730552403870188</v>
      </c>
      <c r="K169" s="31"/>
    </row>
    <row r="170" spans="1:13" x14ac:dyDescent="0.25">
      <c r="A170" s="23" t="s">
        <v>26</v>
      </c>
      <c r="B170" s="23" t="s">
        <v>10</v>
      </c>
      <c r="C170" s="23">
        <v>1</v>
      </c>
      <c r="D170" s="2">
        <f t="shared" ref="D170" si="86">I170*L170</f>
        <v>0.21787830640920317</v>
      </c>
      <c r="E170" s="2">
        <f t="shared" si="75"/>
        <v>33.519739447569712</v>
      </c>
      <c r="F170" s="2">
        <f t="shared" si="76"/>
        <v>2.9025013568653522E-2</v>
      </c>
      <c r="G170" s="2">
        <f t="shared" si="77"/>
        <v>4.4653867028697727</v>
      </c>
      <c r="I170" s="10">
        <v>0.19951897072799868</v>
      </c>
      <c r="J170" s="10">
        <v>30.69522626584595</v>
      </c>
      <c r="L170" s="2">
        <v>1.0920179951521176</v>
      </c>
      <c r="M170" s="2">
        <v>0.14547495640513755</v>
      </c>
    </row>
    <row r="171" spans="1:13" s="19" customFormat="1" x14ac:dyDescent="0.25">
      <c r="A171" s="32" t="s">
        <v>26</v>
      </c>
      <c r="B171" s="32" t="s">
        <v>10</v>
      </c>
      <c r="C171" s="32">
        <v>2</v>
      </c>
      <c r="D171" s="19">
        <f t="shared" si="64"/>
        <v>-3.5957971948065612</v>
      </c>
      <c r="E171" s="19">
        <f t="shared" si="75"/>
        <v>-553.19956843177874</v>
      </c>
      <c r="F171" s="19">
        <f t="shared" si="76"/>
        <v>-0.47901998179373684</v>
      </c>
      <c r="G171" s="19">
        <f t="shared" si="77"/>
        <v>-73.695381814421054</v>
      </c>
      <c r="I171" s="20">
        <v>-1.3672283175806204</v>
      </c>
      <c r="J171" s="20">
        <v>-210.34281808932622</v>
      </c>
      <c r="K171" s="32"/>
      <c r="L171" s="19">
        <v>2.6299902866037081</v>
      </c>
      <c r="M171" s="19">
        <v>0.35035844096718749</v>
      </c>
    </row>
    <row r="172" spans="1:13" s="19" customFormat="1" x14ac:dyDescent="0.25">
      <c r="A172" s="32" t="s">
        <v>26</v>
      </c>
      <c r="B172" s="32" t="s">
        <v>10</v>
      </c>
      <c r="C172" s="32">
        <v>3</v>
      </c>
      <c r="D172" s="19">
        <f t="shared" si="64"/>
        <v>-2.5415082156543276</v>
      </c>
      <c r="E172" s="19">
        <f t="shared" si="75"/>
        <v>-391.00126394681962</v>
      </c>
      <c r="F172" s="19">
        <f t="shared" si="76"/>
        <v>-0.33857115772539037</v>
      </c>
      <c r="G172" s="19">
        <f t="shared" si="77"/>
        <v>-52.087870419290823</v>
      </c>
      <c r="I172" s="20">
        <v>-1.1218469932964881</v>
      </c>
      <c r="J172" s="20">
        <v>-172.59184512253663</v>
      </c>
      <c r="K172" s="32"/>
      <c r="L172" s="19">
        <v>2.2654677784411938</v>
      </c>
      <c r="M172" s="19">
        <v>0.30179798114047346</v>
      </c>
    </row>
    <row r="173" spans="1:13" x14ac:dyDescent="0.25">
      <c r="A173" s="23" t="s">
        <v>26</v>
      </c>
      <c r="B173" s="23" t="s">
        <v>10</v>
      </c>
      <c r="C173" s="23">
        <v>4</v>
      </c>
      <c r="D173" s="2">
        <f t="shared" si="64"/>
        <v>0.91635865430962493</v>
      </c>
      <c r="E173" s="2">
        <f t="shared" si="75"/>
        <v>140.97825450917304</v>
      </c>
      <c r="F173" s="2">
        <f t="shared" si="76"/>
        <v>0.12207421112011398</v>
      </c>
      <c r="G173" s="2">
        <f t="shared" si="77"/>
        <v>18.780647864632918</v>
      </c>
      <c r="I173" s="10">
        <v>1.5338250597509824</v>
      </c>
      <c r="J173" s="10">
        <v>235.97308611553572</v>
      </c>
      <c r="L173" s="2">
        <v>0.59743361766327929</v>
      </c>
      <c r="M173" s="2">
        <v>7.9588092751550696E-2</v>
      </c>
    </row>
    <row r="174" spans="1:13" x14ac:dyDescent="0.25">
      <c r="A174" s="23" t="s">
        <v>26</v>
      </c>
      <c r="B174" s="23" t="s">
        <v>10</v>
      </c>
      <c r="C174" s="23">
        <v>5</v>
      </c>
      <c r="D174" s="2">
        <f t="shared" si="64"/>
        <v>0.49805882114338285</v>
      </c>
      <c r="E174" s="2">
        <f t="shared" si="75"/>
        <v>76.624434022058907</v>
      </c>
      <c r="F174" s="2">
        <f t="shared" si="76"/>
        <v>6.6349717325798183E-2</v>
      </c>
      <c r="G174" s="2">
        <f t="shared" si="77"/>
        <v>10.207648819353567</v>
      </c>
      <c r="I174" s="10">
        <v>0.53850063784740287</v>
      </c>
      <c r="J174" s="10">
        <v>82.846251976523519</v>
      </c>
      <c r="L174" s="2">
        <v>0.92489922228192389</v>
      </c>
      <c r="M174" s="2">
        <v>0.12321195679734732</v>
      </c>
    </row>
    <row r="175" spans="1:13" s="5" customFormat="1" x14ac:dyDescent="0.25">
      <c r="A175" s="30" t="s">
        <v>26</v>
      </c>
      <c r="B175" s="30" t="s">
        <v>10</v>
      </c>
      <c r="C175" s="30" t="s">
        <v>11</v>
      </c>
      <c r="D175" s="5">
        <f>AVERAGE(D170,D173:D174)</f>
        <v>0.54409859395407034</v>
      </c>
      <c r="E175" s="5">
        <f t="shared" ref="E175:G175" si="87">AVERAGE(E170,E173:E174)</f>
        <v>83.707475992933894</v>
      </c>
      <c r="F175" s="5">
        <f t="shared" si="87"/>
        <v>7.2482980671521882E-2</v>
      </c>
      <c r="G175" s="5">
        <f t="shared" si="87"/>
        <v>11.151227795618752</v>
      </c>
      <c r="I175" s="11">
        <v>0.75728155610879477</v>
      </c>
      <c r="J175" s="11">
        <v>116.5048547859684</v>
      </c>
      <c r="K175" s="30"/>
    </row>
    <row r="176" spans="1:13" s="5" customFormat="1" x14ac:dyDescent="0.25">
      <c r="A176" s="30" t="s">
        <v>26</v>
      </c>
      <c r="B176" s="30" t="s">
        <v>10</v>
      </c>
      <c r="C176" s="30" t="s">
        <v>12</v>
      </c>
      <c r="D176" s="5">
        <f>STDEV(D170,D173:D174)</f>
        <v>0.35150881156966518</v>
      </c>
      <c r="E176" s="5">
        <f t="shared" ref="E176:G176" si="88">STDEV(E170,E173:E174)</f>
        <v>54.078278703025376</v>
      </c>
      <c r="F176" s="5">
        <f t="shared" si="88"/>
        <v>4.682681903240575E-2</v>
      </c>
      <c r="G176" s="5">
        <f t="shared" si="88"/>
        <v>7.2041260049855023</v>
      </c>
      <c r="I176" s="11">
        <v>0.69353586961845448</v>
      </c>
      <c r="J176" s="11">
        <v>106.69782609514684</v>
      </c>
      <c r="K176" s="30"/>
    </row>
    <row r="177" spans="1:13" x14ac:dyDescent="0.25">
      <c r="A177" s="23" t="s">
        <v>26</v>
      </c>
      <c r="B177" s="23" t="s">
        <v>13</v>
      </c>
      <c r="C177" s="23">
        <v>1</v>
      </c>
      <c r="D177" s="2">
        <f t="shared" ref="D177" si="89">I177*L177</f>
        <v>0.17273336057124511</v>
      </c>
      <c r="E177" s="2">
        <f t="shared" si="75"/>
        <v>21.591670071405638</v>
      </c>
      <c r="F177" s="2">
        <f t="shared" si="76"/>
        <v>2.3010956056007493E-2</v>
      </c>
      <c r="G177" s="2">
        <f t="shared" si="77"/>
        <v>2.8763695070009363</v>
      </c>
      <c r="I177" s="10">
        <v>0.14961405597404934</v>
      </c>
      <c r="J177" s="10">
        <v>18.701756996756167</v>
      </c>
      <c r="L177" s="2">
        <v>1.1545262872975373</v>
      </c>
      <c r="M177" s="2">
        <v>0.15380210038553302</v>
      </c>
    </row>
    <row r="178" spans="1:13" x14ac:dyDescent="0.25">
      <c r="A178" s="23" t="s">
        <v>26</v>
      </c>
      <c r="B178" s="23" t="s">
        <v>13</v>
      </c>
      <c r="C178" s="23">
        <v>2</v>
      </c>
      <c r="D178" s="2">
        <f t="shared" si="68"/>
        <v>0.64510394998077614</v>
      </c>
      <c r="E178" s="2">
        <f t="shared" si="75"/>
        <v>80.637993747597008</v>
      </c>
      <c r="F178" s="2">
        <f t="shared" si="76"/>
        <v>8.5938573738579091E-2</v>
      </c>
      <c r="G178" s="2">
        <f t="shared" si="77"/>
        <v>10.742321717322387</v>
      </c>
      <c r="I178" s="10">
        <v>0.6490620984250578</v>
      </c>
      <c r="J178" s="10">
        <v>81.132762303132225</v>
      </c>
      <c r="L178" s="2">
        <v>0.99390174152228872</v>
      </c>
      <c r="M178" s="2">
        <v>0.13240423982097879</v>
      </c>
    </row>
    <row r="179" spans="1:13" x14ac:dyDescent="0.25">
      <c r="A179" s="23" t="s">
        <v>26</v>
      </c>
      <c r="B179" s="23" t="s">
        <v>13</v>
      </c>
      <c r="C179" s="23">
        <v>3</v>
      </c>
      <c r="D179" s="2">
        <f t="shared" si="68"/>
        <v>0.17273336057124511</v>
      </c>
      <c r="E179" s="2">
        <f t="shared" si="75"/>
        <v>21.591670071405638</v>
      </c>
      <c r="F179" s="2">
        <f t="shared" si="76"/>
        <v>2.3010956056007493E-2</v>
      </c>
      <c r="G179" s="2">
        <f t="shared" si="77"/>
        <v>2.8763695070009363</v>
      </c>
      <c r="I179" s="10">
        <v>0.14961405597404934</v>
      </c>
      <c r="J179" s="10">
        <v>18.701756996756167</v>
      </c>
      <c r="L179" s="2">
        <v>1.1545262872975373</v>
      </c>
      <c r="M179" s="2">
        <v>0.15380210038553302</v>
      </c>
    </row>
    <row r="180" spans="1:13" x14ac:dyDescent="0.25">
      <c r="A180" s="23" t="s">
        <v>26</v>
      </c>
      <c r="B180" s="23" t="s">
        <v>13</v>
      </c>
      <c r="C180" s="23">
        <v>4</v>
      </c>
      <c r="D180" s="2">
        <f t="shared" si="68"/>
        <v>0.45764637875188646</v>
      </c>
      <c r="E180" s="2">
        <f t="shared" si="75"/>
        <v>57.205797343985807</v>
      </c>
      <c r="F180" s="2">
        <f t="shared" si="76"/>
        <v>6.0966107970249837E-2</v>
      </c>
      <c r="G180" s="2">
        <f t="shared" si="77"/>
        <v>7.6207634962812287</v>
      </c>
      <c r="I180" s="10">
        <v>0.4317649752410197</v>
      </c>
      <c r="J180" s="10">
        <v>53.970621905127459</v>
      </c>
      <c r="L180" s="2">
        <v>1.0599432677382394</v>
      </c>
      <c r="M180" s="2">
        <v>0.14120206933463594</v>
      </c>
    </row>
    <row r="181" spans="1:13" x14ac:dyDescent="0.25">
      <c r="A181" s="23" t="s">
        <v>26</v>
      </c>
      <c r="B181" s="23" t="s">
        <v>13</v>
      </c>
      <c r="C181" s="23">
        <v>5</v>
      </c>
      <c r="D181" s="2">
        <f t="shared" si="68"/>
        <v>0.26814748168339858</v>
      </c>
      <c r="E181" s="2">
        <f t="shared" si="75"/>
        <v>33.518435210424819</v>
      </c>
      <c r="F181" s="2">
        <f t="shared" si="76"/>
        <v>3.5721703654348583E-2</v>
      </c>
      <c r="G181" s="2">
        <f t="shared" si="77"/>
        <v>4.4652129567935726</v>
      </c>
      <c r="I181" s="10">
        <v>0.23866491428576897</v>
      </c>
      <c r="J181" s="10">
        <v>29.83311428572112</v>
      </c>
      <c r="L181" s="2">
        <v>1.123531217338164</v>
      </c>
      <c r="M181" s="2">
        <v>0.14967304164187564</v>
      </c>
    </row>
    <row r="182" spans="1:13" s="7" customFormat="1" x14ac:dyDescent="0.25">
      <c r="A182" s="31" t="s">
        <v>26</v>
      </c>
      <c r="B182" s="31" t="s">
        <v>13</v>
      </c>
      <c r="C182" s="31" t="s">
        <v>11</v>
      </c>
      <c r="D182" s="7">
        <f>AVERAGE(D177:D181)</f>
        <v>0.34327290631171026</v>
      </c>
      <c r="E182" s="7">
        <f t="shared" ref="E182:G182" si="90">AVERAGE(E177:E181)</f>
        <v>42.909113288963781</v>
      </c>
      <c r="F182" s="7">
        <f t="shared" si="90"/>
        <v>4.5729659495038502E-2</v>
      </c>
      <c r="G182" s="7">
        <f t="shared" si="90"/>
        <v>5.7162074368798113</v>
      </c>
      <c r="I182" s="12">
        <v>0.32374401997998897</v>
      </c>
      <c r="J182" s="12">
        <v>40.468002497498624</v>
      </c>
      <c r="K182" s="31"/>
    </row>
    <row r="183" spans="1:13" s="7" customFormat="1" x14ac:dyDescent="0.25">
      <c r="A183" s="31" t="s">
        <v>26</v>
      </c>
      <c r="B183" s="31" t="s">
        <v>13</v>
      </c>
      <c r="C183" s="31" t="s">
        <v>12</v>
      </c>
      <c r="D183" s="7">
        <f>STDEV(D177:D181)</f>
        <v>0.20493570508130954</v>
      </c>
      <c r="E183" s="7">
        <f t="shared" ref="E183:G183" si="91">STDEV(E177:E181)</f>
        <v>25.616963135163669</v>
      </c>
      <c r="F183" s="7">
        <f t="shared" si="91"/>
        <v>2.7300843845899016E-2</v>
      </c>
      <c r="G183" s="7">
        <f t="shared" si="91"/>
        <v>3.4126054807373789</v>
      </c>
      <c r="I183" s="12">
        <v>0.2152796564319569</v>
      </c>
      <c r="J183" s="12">
        <v>26.909957053994614</v>
      </c>
      <c r="K183" s="31"/>
    </row>
  </sheetData>
  <autoFilter ref="A1:G183" xr:uid="{40CD8186-AF62-4DE1-8DF7-C1D92CDDE0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5A29-ECFE-4BB2-9D3C-EDA357ED9211}">
  <dimension ref="A1:J183"/>
  <sheetViews>
    <sheetView tabSelected="1" zoomScale="80" zoomScaleNormal="80" workbookViewId="0">
      <selection activeCell="D8" sqref="D8"/>
    </sheetView>
  </sheetViews>
  <sheetFormatPr defaultRowHeight="15" x14ac:dyDescent="0.25"/>
  <cols>
    <col min="1" max="1" width="21.140625" style="23" customWidth="1"/>
    <col min="2" max="2" width="13" style="23" customWidth="1"/>
    <col min="3" max="3" width="9.140625" style="23"/>
    <col min="6" max="7" width="9.140625" style="2"/>
    <col min="8" max="8" width="13.42578125" customWidth="1"/>
  </cols>
  <sheetData>
    <row r="1" spans="1:10" ht="30" x14ac:dyDescent="0.25">
      <c r="A1" s="1" t="s">
        <v>8</v>
      </c>
      <c r="B1" s="1" t="s">
        <v>0</v>
      </c>
      <c r="C1" s="1" t="s">
        <v>9</v>
      </c>
      <c r="D1" s="1" t="s">
        <v>45</v>
      </c>
      <c r="F1" s="3" t="s">
        <v>28</v>
      </c>
      <c r="G1" s="1" t="s">
        <v>30</v>
      </c>
      <c r="H1" s="1" t="s">
        <v>46</v>
      </c>
      <c r="I1" s="1"/>
      <c r="J1" s="1"/>
    </row>
    <row r="2" spans="1:10" x14ac:dyDescent="0.25">
      <c r="A2" s="23" t="s">
        <v>14</v>
      </c>
      <c r="B2" s="23" t="s">
        <v>10</v>
      </c>
      <c r="C2" s="23">
        <v>1</v>
      </c>
      <c r="D2">
        <f>LN(G2/F2)</f>
        <v>-0.3600027340314072</v>
      </c>
      <c r="F2" s="2">
        <v>0.60038320000000001</v>
      </c>
      <c r="G2" s="17">
        <v>0.41887199999999997</v>
      </c>
      <c r="H2" s="17">
        <v>0.62830799999999998</v>
      </c>
    </row>
    <row r="3" spans="1:10" x14ac:dyDescent="0.25">
      <c r="A3" s="23" t="s">
        <v>14</v>
      </c>
      <c r="B3" s="23" t="s">
        <v>10</v>
      </c>
      <c r="C3" s="23">
        <v>2</v>
      </c>
      <c r="D3">
        <f>LN(G3/F3)</f>
        <v>-0.76546784213957142</v>
      </c>
      <c r="F3" s="2">
        <v>0.60038320000000001</v>
      </c>
      <c r="G3" s="17">
        <v>0.279248</v>
      </c>
      <c r="H3" s="17">
        <v>0.55849599999999999</v>
      </c>
    </row>
    <row r="4" spans="1:10" x14ac:dyDescent="0.25">
      <c r="A4" s="23" t="s">
        <v>14</v>
      </c>
      <c r="B4" s="23" t="s">
        <v>10</v>
      </c>
      <c r="C4" s="23">
        <v>3</v>
      </c>
      <c r="D4">
        <f t="shared" ref="D3:D6" si="0">LN(G4/F4)</f>
        <v>-2.1517622032594619</v>
      </c>
      <c r="F4" s="2">
        <v>0.60038320000000001</v>
      </c>
      <c r="G4" s="17">
        <v>6.9811999999999999E-2</v>
      </c>
      <c r="H4" s="17">
        <v>0.48868399999999995</v>
      </c>
    </row>
    <row r="5" spans="1:10" x14ac:dyDescent="0.25">
      <c r="A5" s="23" t="s">
        <v>14</v>
      </c>
      <c r="B5" s="23" t="s">
        <v>10</v>
      </c>
      <c r="C5" s="23">
        <v>4</v>
      </c>
      <c r="D5">
        <f t="shared" si="0"/>
        <v>-0.54232429082536182</v>
      </c>
      <c r="F5" s="2">
        <v>0.60038320000000001</v>
      </c>
      <c r="G5" s="17">
        <v>0.34905999999999998</v>
      </c>
      <c r="H5" s="17">
        <v>0.83774399999999993</v>
      </c>
    </row>
    <row r="6" spans="1:10" x14ac:dyDescent="0.25">
      <c r="A6" s="23" t="s">
        <v>14</v>
      </c>
      <c r="B6" s="23" t="s">
        <v>10</v>
      </c>
      <c r="C6" s="23">
        <v>5</v>
      </c>
      <c r="D6">
        <f t="shared" si="0"/>
        <v>-1.4586150226995167</v>
      </c>
      <c r="F6" s="2">
        <v>0.60038320000000001</v>
      </c>
      <c r="G6" s="17">
        <v>0.139624</v>
      </c>
      <c r="H6" s="17">
        <v>0.48868399999999995</v>
      </c>
    </row>
    <row r="7" spans="1:10" s="33" customFormat="1" x14ac:dyDescent="0.25">
      <c r="A7" s="30" t="s">
        <v>14</v>
      </c>
      <c r="B7" s="30" t="s">
        <v>10</v>
      </c>
      <c r="C7" s="30" t="s">
        <v>11</v>
      </c>
      <c r="D7" s="33">
        <f>AVERAGE(D2:D6)</f>
        <v>-1.055634418591064</v>
      </c>
      <c r="F7" s="33">
        <f>AVERAGE(H2:H6)</f>
        <v>0.60038320000000001</v>
      </c>
      <c r="G7" s="5">
        <f>AVERAGE(G2:G6)</f>
        <v>0.25132319999999997</v>
      </c>
    </row>
    <row r="8" spans="1:10" s="33" customFormat="1" x14ac:dyDescent="0.25">
      <c r="A8" s="30" t="s">
        <v>14</v>
      </c>
      <c r="B8" s="30" t="s">
        <v>10</v>
      </c>
      <c r="C8" s="30" t="s">
        <v>44</v>
      </c>
      <c r="D8" s="33">
        <f>((G8^2)/(5*(G7^2)))+((F8^2)/(5*(F7^2)))</f>
        <v>7.7985931668102165E-2</v>
      </c>
      <c r="F8" s="33">
        <f>STDEV(H2:H6)</f>
        <v>0.14476524437585125</v>
      </c>
      <c r="G8" s="5">
        <f>STDEV(G2:G6)</f>
        <v>0.14476524437585145</v>
      </c>
    </row>
    <row r="9" spans="1:10" x14ac:dyDescent="0.25">
      <c r="A9" s="23" t="s">
        <v>14</v>
      </c>
      <c r="B9" s="23" t="s">
        <v>13</v>
      </c>
      <c r="C9" s="23">
        <v>1</v>
      </c>
      <c r="D9">
        <f>LN(G9/F9)</f>
        <v>-0.20585205420414887</v>
      </c>
      <c r="F9" s="2">
        <v>0.60038320000000001</v>
      </c>
      <c r="G9" s="17">
        <v>0.48868399999999995</v>
      </c>
      <c r="H9" s="17">
        <v>0.62830799999999998</v>
      </c>
    </row>
    <row r="10" spans="1:10" x14ac:dyDescent="0.25">
      <c r="A10" s="23" t="s">
        <v>14</v>
      </c>
      <c r="B10" s="23" t="s">
        <v>13</v>
      </c>
      <c r="C10" s="23">
        <v>2</v>
      </c>
      <c r="D10">
        <f>LN(G10/F10)</f>
        <v>-0.20585205420414887</v>
      </c>
      <c r="F10" s="2">
        <v>0.60038320000000001</v>
      </c>
      <c r="G10" s="17">
        <v>0.48868399999999995</v>
      </c>
      <c r="H10" s="17">
        <v>0.55849599999999999</v>
      </c>
    </row>
    <row r="11" spans="1:10" x14ac:dyDescent="0.25">
      <c r="A11" s="23" t="s">
        <v>14</v>
      </c>
      <c r="B11" s="23" t="s">
        <v>13</v>
      </c>
      <c r="C11" s="23">
        <v>3</v>
      </c>
      <c r="D11">
        <f t="shared" ref="D11:D13" si="1">LN(G11/F11)</f>
        <v>-0.3600027340314072</v>
      </c>
      <c r="F11" s="2">
        <v>0.60038320000000001</v>
      </c>
      <c r="G11" s="17">
        <v>0.41887199999999997</v>
      </c>
      <c r="H11" s="17">
        <v>0.48868399999999995</v>
      </c>
    </row>
    <row r="12" spans="1:10" x14ac:dyDescent="0.25">
      <c r="A12" s="32" t="s">
        <v>14</v>
      </c>
      <c r="B12" s="32" t="s">
        <v>13</v>
      </c>
      <c r="C12" s="32">
        <v>4</v>
      </c>
      <c r="D12" s="35" t="e">
        <f t="shared" si="1"/>
        <v>#NUM!</v>
      </c>
      <c r="F12" s="19">
        <v>0.60038320000000001</v>
      </c>
      <c r="G12" s="18">
        <v>0</v>
      </c>
      <c r="H12" s="17">
        <v>0.83774399999999993</v>
      </c>
    </row>
    <row r="13" spans="1:10" x14ac:dyDescent="0.25">
      <c r="A13" s="23" t="s">
        <v>14</v>
      </c>
      <c r="B13" s="23" t="s">
        <v>13</v>
      </c>
      <c r="C13" s="23">
        <v>5</v>
      </c>
      <c r="D13">
        <f t="shared" si="1"/>
        <v>-7.2320661579626133E-2</v>
      </c>
      <c r="F13" s="2">
        <v>0.60038320000000001</v>
      </c>
      <c r="G13" s="17">
        <v>0.55849599999999999</v>
      </c>
      <c r="H13" s="17">
        <v>0.48868399999999995</v>
      </c>
    </row>
    <row r="14" spans="1:10" s="34" customFormat="1" x14ac:dyDescent="0.25">
      <c r="A14" s="31" t="s">
        <v>14</v>
      </c>
      <c r="B14" s="31" t="s">
        <v>13</v>
      </c>
      <c r="C14" s="31" t="s">
        <v>11</v>
      </c>
      <c r="D14" s="34">
        <f>AVERAGE(D9:D11,D13)</f>
        <v>-0.21100687600483276</v>
      </c>
      <c r="F14" s="7">
        <f>AVERAGE(H9:H13)</f>
        <v>0.60038320000000001</v>
      </c>
      <c r="G14" s="7">
        <f>AVERAGE(G9:G11,G13)</f>
        <v>0.48868400000000001</v>
      </c>
    </row>
    <row r="15" spans="1:10" s="34" customFormat="1" x14ac:dyDescent="0.25">
      <c r="A15" s="31" t="s">
        <v>14</v>
      </c>
      <c r="B15" s="31" t="s">
        <v>13</v>
      </c>
      <c r="C15" s="31" t="s">
        <v>44</v>
      </c>
      <c r="D15" s="34">
        <f>((G15^2)/(4*(G14^2)))+((F15^2)/(5*(F14^2)))</f>
        <v>1.5029267520961793E-2</v>
      </c>
      <c r="F15" s="7">
        <f>STDEV(H9:H13)</f>
        <v>0.14476524437585125</v>
      </c>
      <c r="G15" s="7">
        <f>STDEV(G9:G11,G13)</f>
        <v>5.7001259307726058E-2</v>
      </c>
    </row>
    <row r="16" spans="1:10" x14ac:dyDescent="0.25">
      <c r="A16" s="23" t="s">
        <v>15</v>
      </c>
      <c r="B16" s="23" t="s">
        <v>10</v>
      </c>
      <c r="C16" s="23">
        <v>1</v>
      </c>
      <c r="D16">
        <f>LN(G16/F16)</f>
        <v>-0.77318988823348178</v>
      </c>
      <c r="F16" s="2">
        <v>0.52</v>
      </c>
      <c r="G16" s="17">
        <v>0.24</v>
      </c>
      <c r="H16" s="17">
        <v>0.44</v>
      </c>
    </row>
    <row r="17" spans="1:8" x14ac:dyDescent="0.25">
      <c r="A17" s="23" t="s">
        <v>15</v>
      </c>
      <c r="B17" s="23" t="s">
        <v>10</v>
      </c>
      <c r="C17" s="23">
        <v>2</v>
      </c>
      <c r="D17">
        <f t="shared" ref="D17:D20" si="2">LN(G17/F17)</f>
        <v>-8.0042707673536495E-2</v>
      </c>
      <c r="F17" s="2">
        <v>0.52</v>
      </c>
      <c r="G17" s="17">
        <v>0.48</v>
      </c>
      <c r="H17" s="17">
        <v>0.52</v>
      </c>
    </row>
    <row r="18" spans="1:8" x14ac:dyDescent="0.25">
      <c r="A18" s="23" t="s">
        <v>15</v>
      </c>
      <c r="B18" s="23" t="s">
        <v>10</v>
      </c>
      <c r="C18" s="23">
        <v>3</v>
      </c>
      <c r="D18">
        <f t="shared" si="2"/>
        <v>-0.262364264467491</v>
      </c>
      <c r="F18" s="2">
        <v>0.52</v>
      </c>
      <c r="G18" s="17">
        <v>0.4</v>
      </c>
      <c r="H18" s="17">
        <v>0.6</v>
      </c>
    </row>
    <row r="19" spans="1:8" x14ac:dyDescent="0.25">
      <c r="A19" s="23" t="s">
        <v>15</v>
      </c>
      <c r="B19" s="23" t="s">
        <v>10</v>
      </c>
      <c r="C19" s="23">
        <v>4</v>
      </c>
      <c r="D19">
        <f t="shared" si="2"/>
        <v>-0.48550781578170077</v>
      </c>
      <c r="F19" s="2">
        <v>0.52</v>
      </c>
      <c r="G19" s="17">
        <v>0.32</v>
      </c>
      <c r="H19" s="17">
        <v>0.4</v>
      </c>
    </row>
    <row r="20" spans="1:8" x14ac:dyDescent="0.25">
      <c r="A20" s="32" t="s">
        <v>15</v>
      </c>
      <c r="B20" s="32" t="s">
        <v>10</v>
      </c>
      <c r="C20" s="32">
        <v>5</v>
      </c>
      <c r="D20" s="35">
        <f t="shared" si="2"/>
        <v>-2.5649493574615367</v>
      </c>
      <c r="F20" s="19">
        <v>0.52</v>
      </c>
      <c r="G20" s="18">
        <v>0.04</v>
      </c>
      <c r="H20" s="17">
        <v>0.64</v>
      </c>
    </row>
    <row r="21" spans="1:8" x14ac:dyDescent="0.25">
      <c r="A21" s="30" t="s">
        <v>15</v>
      </c>
      <c r="B21" s="30" t="s">
        <v>10</v>
      </c>
      <c r="C21" s="30" t="s">
        <v>11</v>
      </c>
      <c r="D21" s="33">
        <f>AVERAGE(D16:D19)</f>
        <v>-0.4002761690390525</v>
      </c>
      <c r="F21" s="33">
        <f>AVERAGE(H16:H20)</f>
        <v>0.52</v>
      </c>
      <c r="G21" s="5">
        <f>AVERAGE(G16:G19)</f>
        <v>0.36000000000000004</v>
      </c>
    </row>
    <row r="22" spans="1:8" x14ac:dyDescent="0.25">
      <c r="A22" s="30" t="s">
        <v>15</v>
      </c>
      <c r="B22" s="30" t="s">
        <v>10</v>
      </c>
      <c r="C22" s="30" t="s">
        <v>44</v>
      </c>
      <c r="D22" s="33">
        <f>((G22^2)/(4*(G21^2)))+((F22^2)/(5*(F21^2)))</f>
        <v>2.8268439379550446E-2</v>
      </c>
      <c r="F22" s="33">
        <f>STDEV(H16:H20)</f>
        <v>0.10198039027185579</v>
      </c>
      <c r="G22" s="5">
        <f>STDEV(G16:G19)</f>
        <v>0.10327955589886431</v>
      </c>
    </row>
    <row r="23" spans="1:8" x14ac:dyDescent="0.25">
      <c r="A23" s="23" t="s">
        <v>15</v>
      </c>
      <c r="B23" s="23" t="s">
        <v>13</v>
      </c>
      <c r="C23" s="23">
        <v>1</v>
      </c>
      <c r="D23">
        <f>LN(G23/F23)</f>
        <v>-1.1786549963416462</v>
      </c>
      <c r="F23" s="2">
        <v>0.52</v>
      </c>
      <c r="G23" s="17">
        <v>0.16</v>
      </c>
      <c r="H23" s="17">
        <v>0.44</v>
      </c>
    </row>
    <row r="24" spans="1:8" x14ac:dyDescent="0.25">
      <c r="A24" s="23" t="s">
        <v>15</v>
      </c>
      <c r="B24" s="23" t="s">
        <v>13</v>
      </c>
      <c r="C24" s="23">
        <v>2</v>
      </c>
      <c r="D24">
        <f t="shared" ref="D24:D26" si="3">LN(G24/F24)</f>
        <v>-0.48550781578170077</v>
      </c>
      <c r="F24" s="2">
        <v>0.52</v>
      </c>
      <c r="G24" s="17">
        <v>0.32</v>
      </c>
      <c r="H24" s="17">
        <v>0.52</v>
      </c>
    </row>
    <row r="25" spans="1:8" x14ac:dyDescent="0.25">
      <c r="A25" s="23" t="s">
        <v>15</v>
      </c>
      <c r="B25" s="23" t="s">
        <v>13</v>
      </c>
      <c r="C25" s="23">
        <v>3</v>
      </c>
      <c r="D25">
        <f t="shared" si="3"/>
        <v>-0.3677247801253174</v>
      </c>
      <c r="F25" s="2">
        <v>0.52</v>
      </c>
      <c r="G25" s="17">
        <v>0.36</v>
      </c>
      <c r="H25" s="17">
        <v>0.6</v>
      </c>
    </row>
    <row r="26" spans="1:8" x14ac:dyDescent="0.25">
      <c r="A26" s="23" t="s">
        <v>15</v>
      </c>
      <c r="B26" s="23" t="s">
        <v>13</v>
      </c>
      <c r="C26" s="23">
        <v>4</v>
      </c>
      <c r="D26">
        <f t="shared" si="3"/>
        <v>-0.48550781578170077</v>
      </c>
      <c r="F26" s="2">
        <v>0.52</v>
      </c>
      <c r="G26" s="17">
        <v>0.32</v>
      </c>
      <c r="H26" s="17">
        <v>0.4</v>
      </c>
    </row>
    <row r="27" spans="1:8" x14ac:dyDescent="0.25">
      <c r="A27" s="23" t="s">
        <v>15</v>
      </c>
      <c r="B27" s="23" t="s">
        <v>13</v>
      </c>
      <c r="C27" s="36">
        <v>5</v>
      </c>
      <c r="D27">
        <f>LN(G27/F27)</f>
        <v>-0.61903920840622328</v>
      </c>
      <c r="F27" s="2">
        <v>0.52</v>
      </c>
      <c r="G27" s="17">
        <v>0.28000000000000003</v>
      </c>
      <c r="H27" s="17">
        <v>0.64</v>
      </c>
    </row>
    <row r="28" spans="1:8" x14ac:dyDescent="0.25">
      <c r="A28" s="31" t="s">
        <v>15</v>
      </c>
      <c r="B28" s="31" t="s">
        <v>13</v>
      </c>
      <c r="C28" s="31" t="s">
        <v>11</v>
      </c>
      <c r="D28" s="34">
        <f>AVERAGE(D23:D27)</f>
        <v>-0.62728692328731772</v>
      </c>
      <c r="F28" s="34">
        <f>AVERAGE(H23:H27)</f>
        <v>0.52</v>
      </c>
      <c r="G28" s="7">
        <f>AVERAGE(G23:G27)</f>
        <v>0.28799999999999998</v>
      </c>
    </row>
    <row r="29" spans="1:8" x14ac:dyDescent="0.25">
      <c r="A29" s="31" t="s">
        <v>15</v>
      </c>
      <c r="B29" s="31" t="s">
        <v>13</v>
      </c>
      <c r="C29" s="31" t="s">
        <v>44</v>
      </c>
      <c r="D29" s="34">
        <f>((G29^2)/(5*(G28^2)))+((F29^2)/(5*(F28^2)))</f>
        <v>2.196699905033242E-2</v>
      </c>
      <c r="F29" s="34">
        <f>STDEV(H23:H27)</f>
        <v>0.10198039027185579</v>
      </c>
      <c r="G29" s="7">
        <f>STDEV(G23:G27)</f>
        <v>7.6941536246685441E-2</v>
      </c>
    </row>
    <row r="30" spans="1:8" x14ac:dyDescent="0.25">
      <c r="A30" s="23" t="s">
        <v>16</v>
      </c>
      <c r="B30" s="23" t="s">
        <v>10</v>
      </c>
      <c r="C30" s="23">
        <v>1</v>
      </c>
      <c r="D30">
        <f t="shared" ref="D30:D34" si="4">LN(G30/F30)</f>
        <v>-0.10184920357138126</v>
      </c>
      <c r="F30" s="2">
        <v>7.4978087999999987</v>
      </c>
      <c r="G30" s="17">
        <v>6.7717640000000001</v>
      </c>
      <c r="H30" s="17">
        <v>6.0038319999999992</v>
      </c>
    </row>
    <row r="31" spans="1:8" x14ac:dyDescent="0.25">
      <c r="A31" s="23" t="s">
        <v>16</v>
      </c>
      <c r="B31" s="23" t="s">
        <v>10</v>
      </c>
      <c r="C31" s="23">
        <v>2</v>
      </c>
      <c r="D31">
        <f t="shared" si="4"/>
        <v>-1.1501996574586026</v>
      </c>
      <c r="F31" s="2">
        <v>7.4978087999999987</v>
      </c>
      <c r="G31" s="17">
        <v>2.3736079999999999</v>
      </c>
      <c r="H31" s="17">
        <v>9.3548079999999985</v>
      </c>
    </row>
    <row r="32" spans="1:8" x14ac:dyDescent="0.25">
      <c r="A32" s="23" t="s">
        <v>16</v>
      </c>
      <c r="B32" s="23" t="s">
        <v>10</v>
      </c>
      <c r="C32" s="23">
        <v>3</v>
      </c>
      <c r="D32">
        <f t="shared" si="4"/>
        <v>-0.26984093481051097</v>
      </c>
      <c r="F32" s="2">
        <v>7.4978087999999987</v>
      </c>
      <c r="G32" s="17">
        <v>5.7245840000000001</v>
      </c>
      <c r="H32" s="17">
        <v>7.9585679999999996</v>
      </c>
    </row>
    <row r="33" spans="1:8" x14ac:dyDescent="0.25">
      <c r="A33" s="23" t="s">
        <v>16</v>
      </c>
      <c r="B33" s="23" t="s">
        <v>10</v>
      </c>
      <c r="C33" s="23">
        <v>4</v>
      </c>
      <c r="D33">
        <f t="shared" si="4"/>
        <v>-0.24574338323145062</v>
      </c>
      <c r="F33" s="2">
        <v>7.4978087999999987</v>
      </c>
      <c r="G33" s="17">
        <v>5.8642079999999996</v>
      </c>
      <c r="H33" s="17">
        <v>8.2378159999999987</v>
      </c>
    </row>
    <row r="34" spans="1:8" x14ac:dyDescent="0.25">
      <c r="A34" s="32" t="s">
        <v>16</v>
      </c>
      <c r="B34" s="32" t="s">
        <v>10</v>
      </c>
      <c r="C34" s="32">
        <v>5</v>
      </c>
      <c r="D34" s="35">
        <f t="shared" si="4"/>
        <v>-3.5779478934066544</v>
      </c>
      <c r="F34" s="19">
        <v>7.4978087999999987</v>
      </c>
      <c r="G34" s="18">
        <v>0.20943599999999998</v>
      </c>
      <c r="H34" s="17">
        <v>5.9340199999999994</v>
      </c>
    </row>
    <row r="35" spans="1:8" s="33" customFormat="1" x14ac:dyDescent="0.25">
      <c r="A35" s="30" t="s">
        <v>16</v>
      </c>
      <c r="B35" s="30" t="s">
        <v>10</v>
      </c>
      <c r="C35" s="30" t="s">
        <v>11</v>
      </c>
      <c r="D35" s="33">
        <f>AVERAGE(D30:D33)</f>
        <v>-0.44190829476798632</v>
      </c>
      <c r="F35" s="5">
        <f>AVERAGE(H30:H34)</f>
        <v>7.4978087999999987</v>
      </c>
      <c r="G35" s="5">
        <f>AVERAGE(G30:G33)</f>
        <v>5.183541</v>
      </c>
    </row>
    <row r="36" spans="1:8" s="33" customFormat="1" x14ac:dyDescent="0.25">
      <c r="A36" s="30" t="s">
        <v>16</v>
      </c>
      <c r="B36" s="30" t="s">
        <v>10</v>
      </c>
      <c r="C36" s="30" t="s">
        <v>44</v>
      </c>
      <c r="D36" s="33">
        <f>((G36^2)/(4*(G35^2)))+((F36^2)/(5*(F35^2)))</f>
        <v>4.2559396223372896E-2</v>
      </c>
      <c r="F36" s="5">
        <f>STDEV(H30:H34)</f>
        <v>1.490449413363365</v>
      </c>
      <c r="G36" s="5">
        <f>STDEV(G30:G33)</f>
        <v>1.9299577590330845</v>
      </c>
    </row>
    <row r="37" spans="1:8" x14ac:dyDescent="0.25">
      <c r="A37" s="32" t="s">
        <v>16</v>
      </c>
      <c r="B37" s="32" t="s">
        <v>13</v>
      </c>
      <c r="C37" s="32">
        <v>1</v>
      </c>
      <c r="D37" s="35">
        <f t="shared" ref="D37:D41" si="5">LN(G37/F37)</f>
        <v>0.11923036352197705</v>
      </c>
      <c r="F37" s="19">
        <v>7.4978087999999987</v>
      </c>
      <c r="G37" s="18">
        <v>8.4472520000000006</v>
      </c>
      <c r="H37" s="17">
        <v>6.0038319999999992</v>
      </c>
    </row>
    <row r="38" spans="1:8" x14ac:dyDescent="0.25">
      <c r="A38" s="23" t="s">
        <v>16</v>
      </c>
      <c r="B38" s="23" t="s">
        <v>13</v>
      </c>
      <c r="C38" s="23">
        <v>2</v>
      </c>
      <c r="D38">
        <f t="shared" si="5"/>
        <v>-6.1439665233504678E-2</v>
      </c>
      <c r="F38" s="2">
        <v>7.4978087999999987</v>
      </c>
      <c r="G38" s="17">
        <v>7.0510120000000001</v>
      </c>
      <c r="H38" s="17">
        <v>9.3548079999999985</v>
      </c>
    </row>
    <row r="39" spans="1:8" x14ac:dyDescent="0.25">
      <c r="A39" s="23" t="s">
        <v>16</v>
      </c>
      <c r="B39" s="23" t="s">
        <v>13</v>
      </c>
      <c r="C39" s="23">
        <v>3</v>
      </c>
      <c r="D39">
        <f t="shared" si="5"/>
        <v>-0.53342545568323141</v>
      </c>
      <c r="F39" s="2">
        <v>7.4978087999999987</v>
      </c>
      <c r="G39" s="17">
        <v>4.3981560000000002</v>
      </c>
      <c r="H39" s="17">
        <v>7.9585679999999996</v>
      </c>
    </row>
    <row r="40" spans="1:8" x14ac:dyDescent="0.25">
      <c r="A40" s="23" t="s">
        <v>16</v>
      </c>
      <c r="B40" s="23" t="s">
        <v>13</v>
      </c>
      <c r="C40" s="23">
        <v>4</v>
      </c>
      <c r="D40">
        <f t="shared" si="5"/>
        <v>-3.2169282933391559E-2</v>
      </c>
      <c r="F40" s="2">
        <v>7.4978087999999987</v>
      </c>
      <c r="G40" s="17">
        <v>7.2604479999999993</v>
      </c>
      <c r="H40" s="17">
        <v>8.2378159999999987</v>
      </c>
    </row>
    <row r="41" spans="1:8" x14ac:dyDescent="0.25">
      <c r="A41" s="23" t="s">
        <v>16</v>
      </c>
      <c r="B41" s="23" t="s">
        <v>13</v>
      </c>
      <c r="C41" s="23">
        <v>5</v>
      </c>
      <c r="D41">
        <f t="shared" si="5"/>
        <v>-1.0930412436186543</v>
      </c>
      <c r="F41" s="2">
        <v>7.4978087999999987</v>
      </c>
      <c r="G41" s="17">
        <v>2.5132319999999999</v>
      </c>
      <c r="H41" s="17">
        <v>5.9340199999999994</v>
      </c>
    </row>
    <row r="42" spans="1:8" x14ac:dyDescent="0.25">
      <c r="A42" s="31" t="s">
        <v>16</v>
      </c>
      <c r="B42" s="31" t="s">
        <v>13</v>
      </c>
      <c r="C42" s="31" t="s">
        <v>11</v>
      </c>
      <c r="D42" s="34">
        <f>AVERAGE(D38:D41)</f>
        <v>-0.43001891186719549</v>
      </c>
      <c r="F42" s="7">
        <f>AVERAGE(H37:H41)</f>
        <v>7.4978087999999987</v>
      </c>
      <c r="G42" s="7">
        <f>AVERAGE(G38:G41)</f>
        <v>5.3057119999999998</v>
      </c>
    </row>
    <row r="43" spans="1:8" x14ac:dyDescent="0.25">
      <c r="A43" s="31" t="s">
        <v>16</v>
      </c>
      <c r="B43" s="31" t="s">
        <v>13</v>
      </c>
      <c r="C43" s="31" t="s">
        <v>44</v>
      </c>
      <c r="D43" s="34">
        <f>((G43^2)/(4*(G42^2)))+((F43^2)/(5*(F42^2)))</f>
        <v>5.375371499047623E-2</v>
      </c>
      <c r="F43" s="7">
        <f>STDEV(H37:H41)</f>
        <v>1.490449413363365</v>
      </c>
      <c r="G43" s="7">
        <f>STDEV(G38:G41)</f>
        <v>2.2721991816470077</v>
      </c>
    </row>
    <row r="44" spans="1:8" x14ac:dyDescent="0.25">
      <c r="A44" s="23" t="s">
        <v>17</v>
      </c>
      <c r="B44" s="23" t="s">
        <v>10</v>
      </c>
      <c r="C44" s="23">
        <v>1</v>
      </c>
      <c r="D44">
        <f>LN(G44/F44)</f>
        <v>-1.3083328196501787</v>
      </c>
      <c r="F44" s="2">
        <v>0.51660879999999998</v>
      </c>
      <c r="G44" s="17">
        <v>0.139624</v>
      </c>
      <c r="H44" s="17">
        <v>0.41887199999999997</v>
      </c>
    </row>
    <row r="45" spans="1:8" x14ac:dyDescent="0.25">
      <c r="A45" s="23" t="s">
        <v>17</v>
      </c>
      <c r="B45" s="23" t="s">
        <v>10</v>
      </c>
      <c r="C45" s="23">
        <v>2</v>
      </c>
      <c r="D45">
        <f t="shared" ref="D45:D48" si="6">LN(G45/F45)</f>
        <v>-1.3083328196501787</v>
      </c>
      <c r="F45" s="2">
        <v>0.51660879999999998</v>
      </c>
      <c r="G45" s="17">
        <v>0.139624</v>
      </c>
      <c r="H45" s="17">
        <v>0.62830799999999998</v>
      </c>
    </row>
    <row r="46" spans="1:8" x14ac:dyDescent="0.25">
      <c r="A46" s="23" t="s">
        <v>17</v>
      </c>
      <c r="B46" s="23" t="s">
        <v>10</v>
      </c>
      <c r="C46" s="23">
        <v>3</v>
      </c>
      <c r="D46">
        <f t="shared" si="6"/>
        <v>-1.3083328196501787</v>
      </c>
      <c r="F46" s="2">
        <v>0.51660879999999998</v>
      </c>
      <c r="G46" s="17">
        <v>0.139624</v>
      </c>
      <c r="H46" s="17">
        <v>0.48868399999999995</v>
      </c>
    </row>
    <row r="47" spans="1:8" x14ac:dyDescent="0.25">
      <c r="A47" s="23" t="s">
        <v>17</v>
      </c>
      <c r="B47" s="23" t="s">
        <v>10</v>
      </c>
      <c r="C47" s="23">
        <v>4</v>
      </c>
      <c r="D47">
        <f t="shared" si="6"/>
        <v>-0.90286771154201451</v>
      </c>
      <c r="F47" s="2">
        <v>0.51660879999999998</v>
      </c>
      <c r="G47" s="17">
        <v>0.20943599999999998</v>
      </c>
      <c r="H47" s="17">
        <v>0.62830799999999998</v>
      </c>
    </row>
    <row r="48" spans="1:8" x14ac:dyDescent="0.25">
      <c r="A48" s="23" t="s">
        <v>17</v>
      </c>
      <c r="B48" s="23" t="s">
        <v>10</v>
      </c>
      <c r="C48" s="23">
        <v>5</v>
      </c>
      <c r="D48">
        <f t="shared" si="6"/>
        <v>-2.0014800002101238</v>
      </c>
      <c r="F48" s="2">
        <v>0.51660879999999998</v>
      </c>
      <c r="G48" s="17">
        <v>6.9811999999999999E-2</v>
      </c>
      <c r="H48" s="17">
        <v>0.41887199999999997</v>
      </c>
    </row>
    <row r="49" spans="1:8" x14ac:dyDescent="0.25">
      <c r="A49" s="30" t="s">
        <v>17</v>
      </c>
      <c r="B49" s="30" t="s">
        <v>10</v>
      </c>
      <c r="C49" s="30" t="s">
        <v>11</v>
      </c>
      <c r="D49" s="33">
        <f>AVERAGE(D44:D48)</f>
        <v>-1.365869234140535</v>
      </c>
      <c r="F49" s="5">
        <f>AVERAGE(H44:H48)</f>
        <v>0.51660879999999998</v>
      </c>
      <c r="G49" s="5">
        <f>AVERAGE(G44:G48)</f>
        <v>0.139624</v>
      </c>
    </row>
    <row r="50" spans="1:8" x14ac:dyDescent="0.25">
      <c r="A50" s="30" t="s">
        <v>17</v>
      </c>
      <c r="B50" s="30" t="s">
        <v>10</v>
      </c>
      <c r="C50" s="30" t="s">
        <v>44</v>
      </c>
      <c r="D50" s="33">
        <f>((G50^2)/(5*(G49^2)))+((F50^2)/(5*(F49^2)))</f>
        <v>3.3400292184076023E-2</v>
      </c>
      <c r="F50" s="5">
        <f>STDEV(H44:H48)</f>
        <v>0.10587514010002587</v>
      </c>
      <c r="G50" s="5">
        <f>STDEV(G44:G48)</f>
        <v>4.9364538608195237E-2</v>
      </c>
    </row>
    <row r="51" spans="1:8" x14ac:dyDescent="0.25">
      <c r="A51" s="23" t="s">
        <v>17</v>
      </c>
      <c r="B51" s="23" t="s">
        <v>13</v>
      </c>
      <c r="C51" s="23">
        <v>1</v>
      </c>
      <c r="D51">
        <f t="shared" ref="D51:D55" si="7">LN(G51/F51)</f>
        <v>-1.3083328196501787</v>
      </c>
      <c r="F51" s="2">
        <v>0.51660879999999998</v>
      </c>
      <c r="G51" s="17">
        <v>0.139624</v>
      </c>
      <c r="H51" s="17">
        <v>0.41887199999999997</v>
      </c>
    </row>
    <row r="52" spans="1:8" x14ac:dyDescent="0.25">
      <c r="A52" s="32" t="s">
        <v>17</v>
      </c>
      <c r="B52" s="32" t="s">
        <v>13</v>
      </c>
      <c r="C52" s="32">
        <v>2</v>
      </c>
      <c r="D52" s="35">
        <f t="shared" si="7"/>
        <v>0.19574457712609533</v>
      </c>
      <c r="F52" s="19">
        <v>0.51660879999999998</v>
      </c>
      <c r="G52" s="18">
        <v>0.62830799999999998</v>
      </c>
      <c r="H52" s="17">
        <v>0.62830799999999998</v>
      </c>
    </row>
    <row r="53" spans="1:8" x14ac:dyDescent="0.25">
      <c r="A53" s="23" t="s">
        <v>17</v>
      </c>
      <c r="B53" s="23" t="s">
        <v>13</v>
      </c>
      <c r="C53" s="23">
        <v>3</v>
      </c>
      <c r="D53">
        <f t="shared" si="7"/>
        <v>-0.61518563909023338</v>
      </c>
      <c r="F53" s="2">
        <v>0.51660879999999998</v>
      </c>
      <c r="G53" s="17">
        <v>0.279248</v>
      </c>
      <c r="H53" s="17">
        <v>0.48868399999999995</v>
      </c>
    </row>
    <row r="54" spans="1:8" x14ac:dyDescent="0.25">
      <c r="A54" s="23" t="s">
        <v>17</v>
      </c>
      <c r="B54" s="23" t="s">
        <v>13</v>
      </c>
      <c r="C54" s="23">
        <v>4</v>
      </c>
      <c r="D54">
        <f t="shared" si="7"/>
        <v>-1.3083328196501787</v>
      </c>
      <c r="F54" s="2">
        <v>0.51660879999999998</v>
      </c>
      <c r="G54" s="17">
        <v>0.139624</v>
      </c>
      <c r="H54" s="17">
        <v>0.62830799999999998</v>
      </c>
    </row>
    <row r="55" spans="1:8" x14ac:dyDescent="0.25">
      <c r="A55" s="23" t="s">
        <v>17</v>
      </c>
      <c r="B55" s="23" t="s">
        <v>13</v>
      </c>
      <c r="C55" s="23">
        <v>5</v>
      </c>
      <c r="D55">
        <f t="shared" si="7"/>
        <v>-0.20972053098206914</v>
      </c>
      <c r="F55" s="2">
        <v>0.51660879999999998</v>
      </c>
      <c r="G55" s="17">
        <v>0.41887199999999997</v>
      </c>
      <c r="H55" s="17">
        <v>0.41887199999999997</v>
      </c>
    </row>
    <row r="56" spans="1:8" x14ac:dyDescent="0.25">
      <c r="A56" s="31" t="s">
        <v>17</v>
      </c>
      <c r="B56" s="31" t="s">
        <v>13</v>
      </c>
      <c r="C56" s="31" t="s">
        <v>11</v>
      </c>
      <c r="D56" s="34">
        <f>AVERAGE(D51,D53:D55)</f>
        <v>-0.86039295234316493</v>
      </c>
      <c r="F56" s="7">
        <f>AVERAGE(H51:H55)</f>
        <v>0.51660879999999998</v>
      </c>
      <c r="G56" s="7">
        <f>AVERAGE(G51,G53:G55)</f>
        <v>0.244342</v>
      </c>
    </row>
    <row r="57" spans="1:8" x14ac:dyDescent="0.25">
      <c r="A57" s="31" t="s">
        <v>17</v>
      </c>
      <c r="B57" s="31" t="s">
        <v>13</v>
      </c>
      <c r="C57" s="31" t="s">
        <v>44</v>
      </c>
      <c r="D57" s="34">
        <f>((G57^2)/(4*(G56^2)))+((F57^2)/(5*(F56^2)))</f>
        <v>8.3230224156865096E-2</v>
      </c>
      <c r="F57" s="7">
        <f>STDEV(H51:H55)</f>
        <v>0.10587514010002587</v>
      </c>
      <c r="G57" s="7">
        <f>STDEV(G51,G53:G55)</f>
        <v>0.13367980249337089</v>
      </c>
    </row>
    <row r="58" spans="1:8" x14ac:dyDescent="0.25">
      <c r="A58" s="23" t="s">
        <v>18</v>
      </c>
      <c r="B58" s="23" t="s">
        <v>10</v>
      </c>
      <c r="C58" s="23">
        <v>1</v>
      </c>
      <c r="D58">
        <f>LN(G58/F58)</f>
        <v>-0.20067069546215124</v>
      </c>
      <c r="F58" s="2">
        <v>2.3037960000000002</v>
      </c>
      <c r="G58" s="17">
        <v>1.884924</v>
      </c>
      <c r="H58" s="17">
        <v>2.0245479999999998</v>
      </c>
    </row>
    <row r="59" spans="1:8" x14ac:dyDescent="0.25">
      <c r="A59" s="32" t="s">
        <v>18</v>
      </c>
      <c r="B59" s="32" t="s">
        <v>10</v>
      </c>
      <c r="C59" s="32">
        <v>2</v>
      </c>
      <c r="D59" s="35">
        <f t="shared" ref="D59:D62" si="8">LN(G59/F59)</f>
        <v>0.16705408466316643</v>
      </c>
      <c r="F59" s="19">
        <v>2.3037959999999997</v>
      </c>
      <c r="G59" s="18">
        <v>2.7226680000000001</v>
      </c>
      <c r="H59" s="17">
        <v>2.5830439999999997</v>
      </c>
    </row>
    <row r="60" spans="1:8" x14ac:dyDescent="0.25">
      <c r="A60" s="23" t="s">
        <v>18</v>
      </c>
      <c r="B60" s="23" t="s">
        <v>10</v>
      </c>
      <c r="C60" s="23">
        <v>3</v>
      </c>
      <c r="D60">
        <f t="shared" si="8"/>
        <v>-6.2520356981333819E-2</v>
      </c>
      <c r="F60" s="2">
        <v>2.3037959999999997</v>
      </c>
      <c r="G60" s="17">
        <v>2.1641720000000002</v>
      </c>
      <c r="H60" s="17">
        <v>2.6528559999999999</v>
      </c>
    </row>
    <row r="61" spans="1:8" x14ac:dyDescent="0.25">
      <c r="A61" s="23" t="s">
        <v>18</v>
      </c>
      <c r="B61" s="23" t="s">
        <v>10</v>
      </c>
      <c r="C61" s="23">
        <v>4</v>
      </c>
      <c r="D61">
        <f t="shared" si="8"/>
        <v>-0.55206858230003975</v>
      </c>
      <c r="F61" s="2">
        <v>2.3037959999999997</v>
      </c>
      <c r="G61" s="17">
        <v>1.3264279999999999</v>
      </c>
      <c r="H61" s="17">
        <v>2.5132319999999999</v>
      </c>
    </row>
    <row r="62" spans="1:8" x14ac:dyDescent="0.25">
      <c r="A62" s="23" t="s">
        <v>18</v>
      </c>
      <c r="B62" s="23" t="s">
        <v>10</v>
      </c>
      <c r="C62" s="23">
        <v>5</v>
      </c>
      <c r="D62">
        <f t="shared" si="8"/>
        <v>-0.66329421741026395</v>
      </c>
      <c r="F62" s="2">
        <v>2.3037959999999997</v>
      </c>
      <c r="G62" s="17">
        <v>1.186804</v>
      </c>
      <c r="H62" s="17">
        <v>1.7452999999999999</v>
      </c>
    </row>
    <row r="63" spans="1:8" x14ac:dyDescent="0.25">
      <c r="A63" s="30" t="s">
        <v>18</v>
      </c>
      <c r="B63" s="30" t="s">
        <v>10</v>
      </c>
      <c r="C63" s="30" t="s">
        <v>11</v>
      </c>
      <c r="D63" s="33">
        <f>AVERAGE(D58,D60:D62)</f>
        <v>-0.36963846303844716</v>
      </c>
      <c r="F63" s="5">
        <f>AVERAGE(H58:H62)</f>
        <v>2.3037959999999997</v>
      </c>
      <c r="G63" s="5">
        <f>AVERAGE(G58,G60:G62)</f>
        <v>1.6405820000000002</v>
      </c>
    </row>
    <row r="64" spans="1:8" x14ac:dyDescent="0.25">
      <c r="A64" s="30" t="s">
        <v>18</v>
      </c>
      <c r="B64" s="30" t="s">
        <v>10</v>
      </c>
      <c r="C64" s="30" t="s">
        <v>44</v>
      </c>
      <c r="D64" s="33">
        <f>((G64^2)/(4*(G63^2)))+((F64^2)/(5*(F63^2)))</f>
        <v>2.5736396019123663E-2</v>
      </c>
      <c r="F64" s="5">
        <f>STDEV(H58:H62)</f>
        <v>0.39798963388510544</v>
      </c>
      <c r="G64" s="5">
        <f>STDEV(G58,G60:G62)</f>
        <v>0.46132299244094277</v>
      </c>
    </row>
    <row r="65" spans="1:8" x14ac:dyDescent="0.25">
      <c r="A65" s="32" t="s">
        <v>18</v>
      </c>
      <c r="B65" s="32" t="s">
        <v>13</v>
      </c>
      <c r="C65" s="32">
        <v>1</v>
      </c>
      <c r="D65" s="35">
        <f>LN(G65/F65)</f>
        <v>8.7011376989629893E-2</v>
      </c>
      <c r="F65" s="19">
        <v>2.3037959999999997</v>
      </c>
      <c r="G65" s="18">
        <v>2.5132319999999999</v>
      </c>
      <c r="H65" s="17">
        <v>2.0245479999999998</v>
      </c>
    </row>
    <row r="66" spans="1:8" x14ac:dyDescent="0.25">
      <c r="A66" s="23" t="s">
        <v>18</v>
      </c>
      <c r="B66" s="23" t="s">
        <v>13</v>
      </c>
      <c r="C66" s="23">
        <v>2</v>
      </c>
      <c r="D66">
        <f t="shared" ref="D66:D68" si="9">LN(G66/F66)</f>
        <v>-9.5310179804324768E-2</v>
      </c>
      <c r="F66" s="2">
        <v>2.3037959999999997</v>
      </c>
      <c r="G66" s="17">
        <v>2.09436</v>
      </c>
      <c r="H66" s="17">
        <v>2.5830439999999997</v>
      </c>
    </row>
    <row r="67" spans="1:8" x14ac:dyDescent="0.25">
      <c r="A67" s="23" t="s">
        <v>18</v>
      </c>
      <c r="B67" s="23" t="s">
        <v>13</v>
      </c>
      <c r="C67" s="23">
        <v>3</v>
      </c>
      <c r="D67">
        <f t="shared" si="9"/>
        <v>-0.3610133455373305</v>
      </c>
      <c r="F67" s="2">
        <v>2.3037959999999997</v>
      </c>
      <c r="G67" s="17">
        <v>1.6056759999999999</v>
      </c>
      <c r="H67" s="17">
        <v>2.6528559999999999</v>
      </c>
    </row>
    <row r="68" spans="1:8" x14ac:dyDescent="0.25">
      <c r="A68" s="23" t="s">
        <v>18</v>
      </c>
      <c r="B68" s="23" t="s">
        <v>13</v>
      </c>
      <c r="C68" s="23">
        <v>4</v>
      </c>
      <c r="D68">
        <f t="shared" si="9"/>
        <v>-0.2776317365982795</v>
      </c>
      <c r="F68" s="2">
        <v>2.3037959999999997</v>
      </c>
      <c r="G68" s="17">
        <v>1.7452999999999999</v>
      </c>
      <c r="H68" s="17">
        <v>2.5132319999999999</v>
      </c>
    </row>
    <row r="69" spans="1:8" x14ac:dyDescent="0.25">
      <c r="A69" s="23" t="s">
        <v>18</v>
      </c>
      <c r="B69" s="23" t="s">
        <v>13</v>
      </c>
      <c r="C69" s="23">
        <v>5</v>
      </c>
      <c r="D69">
        <f>LN(G69/F69)</f>
        <v>-0.40546510810816427</v>
      </c>
      <c r="F69" s="2">
        <v>2.3037959999999997</v>
      </c>
      <c r="G69" s="17">
        <v>1.5358640000000001</v>
      </c>
      <c r="H69" s="17">
        <v>1.7452999999999999</v>
      </c>
    </row>
    <row r="70" spans="1:8" x14ac:dyDescent="0.25">
      <c r="A70" s="31" t="s">
        <v>18</v>
      </c>
      <c r="B70" s="31" t="s">
        <v>13</v>
      </c>
      <c r="C70" s="31" t="s">
        <v>11</v>
      </c>
      <c r="D70" s="34">
        <f>AVERAGE(D66:D69)</f>
        <v>-0.28485509251202479</v>
      </c>
      <c r="F70" s="7">
        <f>AVERAGE(H65:H69)</f>
        <v>2.3037959999999997</v>
      </c>
      <c r="G70" s="7">
        <f>AVERAGE(G66:G69)</f>
        <v>1.7452999999999999</v>
      </c>
    </row>
    <row r="71" spans="1:8" x14ac:dyDescent="0.25">
      <c r="A71" s="31" t="s">
        <v>18</v>
      </c>
      <c r="B71" s="31" t="s">
        <v>13</v>
      </c>
      <c r="C71" s="31" t="s">
        <v>44</v>
      </c>
      <c r="D71" s="34">
        <f>((G71^2)/(4*(G70^2)))+((F71^2)/(5*(F70^2)))</f>
        <v>1.1035445362718138E-2</v>
      </c>
      <c r="F71" s="7">
        <f>STDEV(H65:H69)</f>
        <v>0.39798963388510544</v>
      </c>
      <c r="G71" s="7">
        <f>STDEV(G66:G69)</f>
        <v>0.2484627289769375</v>
      </c>
    </row>
    <row r="72" spans="1:8" x14ac:dyDescent="0.25">
      <c r="A72" s="23" t="s">
        <v>19</v>
      </c>
      <c r="B72" s="23" t="s">
        <v>10</v>
      </c>
      <c r="C72" s="23">
        <v>1</v>
      </c>
      <c r="D72" s="37">
        <f>LN(G72/F72)</f>
        <v>-0.95551144502743635</v>
      </c>
      <c r="F72" s="2">
        <v>0.72604479999999993</v>
      </c>
      <c r="G72" s="17">
        <v>0.279248</v>
      </c>
      <c r="H72" s="17">
        <v>0.83774399999999993</v>
      </c>
    </row>
    <row r="73" spans="1:8" x14ac:dyDescent="0.25">
      <c r="A73" s="23" t="s">
        <v>19</v>
      </c>
      <c r="B73" s="23" t="s">
        <v>10</v>
      </c>
      <c r="C73" s="23">
        <v>2</v>
      </c>
      <c r="D73" s="37">
        <f t="shared" ref="D73:D76" si="10">LN(G73/F73)</f>
        <v>-0.73236789371322653</v>
      </c>
      <c r="F73" s="2">
        <v>0.72604479999999993</v>
      </c>
      <c r="G73" s="17">
        <v>0.34905999999999998</v>
      </c>
      <c r="H73" s="17">
        <v>0.83774399999999993</v>
      </c>
    </row>
    <row r="74" spans="1:8" x14ac:dyDescent="0.25">
      <c r="A74" s="23" t="s">
        <v>19</v>
      </c>
      <c r="B74" s="23" t="s">
        <v>10</v>
      </c>
      <c r="C74" s="23">
        <v>3</v>
      </c>
      <c r="D74" s="37">
        <f t="shared" si="10"/>
        <v>-0.14458122881110755</v>
      </c>
      <c r="F74" s="2">
        <v>0.72604479999999993</v>
      </c>
      <c r="G74" s="17">
        <v>0.62830799999999998</v>
      </c>
      <c r="H74" s="17">
        <v>0.90755599999999992</v>
      </c>
    </row>
    <row r="75" spans="1:8" x14ac:dyDescent="0.25">
      <c r="A75" s="23" t="s">
        <v>19</v>
      </c>
      <c r="B75" s="23" t="s">
        <v>10</v>
      </c>
      <c r="C75" s="23">
        <v>4</v>
      </c>
      <c r="D75" s="37">
        <f t="shared" si="10"/>
        <v>-0.14458122881110755</v>
      </c>
      <c r="F75" s="2">
        <v>0.72604479999999993</v>
      </c>
      <c r="G75" s="17">
        <v>0.62830799999999998</v>
      </c>
      <c r="H75" s="17">
        <v>0.279248</v>
      </c>
    </row>
    <row r="76" spans="1:8" x14ac:dyDescent="0.25">
      <c r="A76" s="23" t="s">
        <v>19</v>
      </c>
      <c r="B76" s="23" t="s">
        <v>10</v>
      </c>
      <c r="C76" s="23">
        <v>5</v>
      </c>
      <c r="D76" s="37">
        <f t="shared" si="10"/>
        <v>-0.73236789371322653</v>
      </c>
      <c r="F76" s="2">
        <v>0.72604479999999993</v>
      </c>
      <c r="G76" s="17">
        <v>0.34905999999999998</v>
      </c>
      <c r="H76" s="17">
        <v>0.76793200000000006</v>
      </c>
    </row>
    <row r="77" spans="1:8" x14ac:dyDescent="0.25">
      <c r="A77" s="30" t="s">
        <v>19</v>
      </c>
      <c r="B77" s="30" t="s">
        <v>10</v>
      </c>
      <c r="C77" s="30" t="s">
        <v>11</v>
      </c>
      <c r="D77" s="38">
        <f>AVERAGE(D72:D76)</f>
        <v>-0.54188193801522089</v>
      </c>
      <c r="F77" s="5">
        <f>AVERAGE(H72:H76)</f>
        <v>0.72604479999999993</v>
      </c>
      <c r="G77" s="5">
        <f>AVERAGE(G72:G76)</f>
        <v>0.44679679999999999</v>
      </c>
    </row>
    <row r="78" spans="1:8" x14ac:dyDescent="0.25">
      <c r="A78" s="30" t="s">
        <v>19</v>
      </c>
      <c r="B78" s="30" t="s">
        <v>10</v>
      </c>
      <c r="C78" s="30" t="s">
        <v>44</v>
      </c>
      <c r="D78" s="33">
        <f>((G78^2)/(5*(G77^2)))+((F78^2)/(5*(F77^2)))</f>
        <v>5.2913507766272225E-2</v>
      </c>
      <c r="F78" s="5">
        <f>STDEV(H72:H76)</f>
        <v>0.25459853510026331</v>
      </c>
      <c r="G78" s="5">
        <f>STDEV(G72:G76)</f>
        <v>0.16812956014692965</v>
      </c>
    </row>
    <row r="79" spans="1:8" x14ac:dyDescent="0.25">
      <c r="A79" s="23" t="s">
        <v>19</v>
      </c>
      <c r="B79" s="23" t="s">
        <v>13</v>
      </c>
      <c r="C79" s="23">
        <v>1</v>
      </c>
      <c r="D79" s="37">
        <f>LN(G79/F79)</f>
        <v>0.43078291609245434</v>
      </c>
      <c r="F79" s="2">
        <v>0.72604479999999993</v>
      </c>
      <c r="G79" s="17">
        <v>1.116992</v>
      </c>
      <c r="H79" s="17">
        <v>0.83774399999999993</v>
      </c>
    </row>
    <row r="80" spans="1:8" x14ac:dyDescent="0.25">
      <c r="A80" s="23" t="s">
        <v>19</v>
      </c>
      <c r="B80" s="23" t="s">
        <v>13</v>
      </c>
      <c r="C80" s="23">
        <v>2</v>
      </c>
      <c r="D80" s="37">
        <f t="shared" ref="D80:D83" si="11">LN(G80/F80)</f>
        <v>-0.262364264467491</v>
      </c>
      <c r="F80" s="2">
        <v>0.72604479999999993</v>
      </c>
      <c r="G80" s="17">
        <v>0.55849599999999999</v>
      </c>
      <c r="H80" s="17">
        <v>0.83774399999999993</v>
      </c>
    </row>
    <row r="81" spans="1:8" x14ac:dyDescent="0.25">
      <c r="A81" s="23" t="s">
        <v>19</v>
      </c>
      <c r="B81" s="23" t="s">
        <v>13</v>
      </c>
      <c r="C81" s="23">
        <v>3</v>
      </c>
      <c r="D81" s="37">
        <f t="shared" si="11"/>
        <v>-0.262364264467491</v>
      </c>
      <c r="F81" s="2">
        <v>0.72604479999999993</v>
      </c>
      <c r="G81" s="17">
        <v>0.55849599999999999</v>
      </c>
      <c r="H81" s="17">
        <v>0.90755599999999992</v>
      </c>
    </row>
    <row r="82" spans="1:8" x14ac:dyDescent="0.25">
      <c r="A82" s="23" t="s">
        <v>19</v>
      </c>
      <c r="B82" s="23" t="s">
        <v>13</v>
      </c>
      <c r="C82" s="23">
        <v>4</v>
      </c>
      <c r="D82" s="37">
        <f t="shared" si="11"/>
        <v>0.3662443949548832</v>
      </c>
      <c r="F82" s="2">
        <v>0.72604479999999993</v>
      </c>
      <c r="G82" s="17">
        <v>1.04718</v>
      </c>
      <c r="H82" s="17">
        <v>0.279248</v>
      </c>
    </row>
    <row r="83" spans="1:8" x14ac:dyDescent="0.25">
      <c r="A83" s="23" t="s">
        <v>19</v>
      </c>
      <c r="B83" s="23" t="s">
        <v>13</v>
      </c>
      <c r="C83" s="23">
        <v>5</v>
      </c>
      <c r="D83" s="37">
        <f t="shared" si="11"/>
        <v>-0.55004633691927185</v>
      </c>
      <c r="F83" s="2">
        <v>0.72604479999999993</v>
      </c>
      <c r="G83" s="17">
        <v>0.41887199999999997</v>
      </c>
      <c r="H83" s="17">
        <v>0.76793200000000006</v>
      </c>
    </row>
    <row r="84" spans="1:8" x14ac:dyDescent="0.25">
      <c r="A84" s="31" t="s">
        <v>19</v>
      </c>
      <c r="B84" s="31" t="s">
        <v>13</v>
      </c>
      <c r="C84" s="31" t="s">
        <v>11</v>
      </c>
      <c r="D84" s="34">
        <f>AVERAGE(D79:D83)</f>
        <v>-5.5549510961383261E-2</v>
      </c>
      <c r="F84" s="7">
        <f>AVERAGE(H79:H83)</f>
        <v>0.72604479999999993</v>
      </c>
      <c r="G84" s="7">
        <f>AVERAGE(G79:G83)</f>
        <v>0.74000719999999998</v>
      </c>
    </row>
    <row r="85" spans="1:8" x14ac:dyDescent="0.25">
      <c r="A85" s="31" t="s">
        <v>19</v>
      </c>
      <c r="B85" s="31" t="s">
        <v>13</v>
      </c>
      <c r="C85" s="31" t="s">
        <v>44</v>
      </c>
      <c r="D85" s="34">
        <f>((G85^2)/(5*(G84^2)))+((F85^2)/(5*(F84^2)))</f>
        <v>6.1617047170864622E-2</v>
      </c>
      <c r="F85" s="7">
        <f>STDEV(H79:H83)</f>
        <v>0.25459853510026331</v>
      </c>
      <c r="G85" s="7">
        <f>STDEV(G79:G83)</f>
        <v>0.31839170710808429</v>
      </c>
    </row>
    <row r="86" spans="1:8" x14ac:dyDescent="0.25">
      <c r="A86" s="23" t="s">
        <v>20</v>
      </c>
      <c r="B86" s="23" t="s">
        <v>10</v>
      </c>
      <c r="C86" s="23">
        <v>1</v>
      </c>
      <c r="D86" s="37">
        <f>LN(G86/F86)</f>
        <v>4.1306064483444642E-2</v>
      </c>
      <c r="F86" s="2">
        <v>0.46890959999999993</v>
      </c>
      <c r="G86" s="17">
        <v>0.48868399999999995</v>
      </c>
      <c r="H86" s="17">
        <v>0.32</v>
      </c>
    </row>
    <row r="87" spans="1:8" x14ac:dyDescent="0.25">
      <c r="A87" s="23" t="s">
        <v>20</v>
      </c>
      <c r="B87" s="23" t="s">
        <v>10</v>
      </c>
      <c r="C87" s="23">
        <v>2</v>
      </c>
      <c r="D87" s="37">
        <f t="shared" ref="D87:D90" si="12">LN(G87/F87)</f>
        <v>-0.51830972345197801</v>
      </c>
      <c r="F87" s="2">
        <v>0.46890959999999993</v>
      </c>
      <c r="G87" s="17">
        <v>0.279248</v>
      </c>
      <c r="H87" s="17">
        <v>0.279248</v>
      </c>
    </row>
    <row r="88" spans="1:8" x14ac:dyDescent="0.25">
      <c r="A88" s="23" t="s">
        <v>20</v>
      </c>
      <c r="B88" s="23" t="s">
        <v>10</v>
      </c>
      <c r="C88" s="23">
        <v>3</v>
      </c>
      <c r="D88" s="37">
        <f t="shared" si="12"/>
        <v>-0.51830972345197801</v>
      </c>
      <c r="F88" s="2">
        <v>0.46890959999999993</v>
      </c>
      <c r="G88" s="17">
        <v>0.279248</v>
      </c>
      <c r="H88" s="17">
        <v>0.62830799999999998</v>
      </c>
    </row>
    <row r="89" spans="1:8" x14ac:dyDescent="0.25">
      <c r="A89" s="32" t="s">
        <v>20</v>
      </c>
      <c r="B89" s="32" t="s">
        <v>10</v>
      </c>
      <c r="C89" s="32">
        <v>4</v>
      </c>
      <c r="D89" s="35">
        <f t="shared" si="12"/>
        <v>0.86798463766791256</v>
      </c>
      <c r="F89" s="19">
        <v>0.46890959999999993</v>
      </c>
      <c r="G89" s="18">
        <v>1.116992</v>
      </c>
      <c r="H89" s="17">
        <v>0.55849599999999999</v>
      </c>
    </row>
    <row r="90" spans="1:8" x14ac:dyDescent="0.25">
      <c r="A90" s="23" t="s">
        <v>20</v>
      </c>
      <c r="B90" s="23" t="s">
        <v>10</v>
      </c>
      <c r="C90" s="23">
        <v>5</v>
      </c>
      <c r="D90" s="37">
        <f t="shared" si="12"/>
        <v>4.1306064483444642E-2</v>
      </c>
      <c r="F90" s="2">
        <v>0.46890959999999993</v>
      </c>
      <c r="G90" s="17">
        <v>0.48868399999999995</v>
      </c>
      <c r="H90" s="17">
        <v>0.55849599999999999</v>
      </c>
    </row>
    <row r="91" spans="1:8" x14ac:dyDescent="0.25">
      <c r="A91" s="30" t="s">
        <v>20</v>
      </c>
      <c r="B91" s="30" t="s">
        <v>10</v>
      </c>
      <c r="C91" s="30" t="s">
        <v>11</v>
      </c>
      <c r="D91" s="38">
        <f>AVERAGE(D86:D88,D90)</f>
        <v>-0.23850182948426668</v>
      </c>
      <c r="F91" s="5">
        <f>AVERAGE(H86:H90)</f>
        <v>0.46890959999999993</v>
      </c>
      <c r="G91" s="5">
        <f>AVERAGE(G86:G88,G90)</f>
        <v>0.38396599999999997</v>
      </c>
    </row>
    <row r="92" spans="1:8" x14ac:dyDescent="0.25">
      <c r="A92" s="30" t="s">
        <v>20</v>
      </c>
      <c r="B92" s="30" t="s">
        <v>10</v>
      </c>
      <c r="C92" s="30" t="s">
        <v>44</v>
      </c>
      <c r="D92" s="33">
        <f>((G92^2)/(4*(G91^2)))+((F92^2)/(5*(F91^2)))</f>
        <v>4.7443607430888837E-2</v>
      </c>
      <c r="F92" s="5">
        <f>STDEV(H86:H90)</f>
        <v>0.15780121002324424</v>
      </c>
      <c r="G92" s="5">
        <f>STDEV(G86:G88,G90)</f>
        <v>0.12091793097799849</v>
      </c>
    </row>
    <row r="93" spans="1:8" x14ac:dyDescent="0.25">
      <c r="A93" s="23" t="s">
        <v>20</v>
      </c>
      <c r="B93" s="23" t="s">
        <v>13</v>
      </c>
      <c r="C93" s="23">
        <v>1</v>
      </c>
      <c r="D93" s="37">
        <f>LN(G93/F93)</f>
        <v>-0.51830972345197801</v>
      </c>
      <c r="F93" s="2">
        <v>0.46890959999999993</v>
      </c>
      <c r="G93" s="17">
        <v>0.279248</v>
      </c>
      <c r="H93" s="17">
        <v>0.32</v>
      </c>
    </row>
    <row r="94" spans="1:8" x14ac:dyDescent="0.25">
      <c r="A94" s="23" t="s">
        <v>20</v>
      </c>
      <c r="B94" s="23" t="s">
        <v>13</v>
      </c>
      <c r="C94" s="23">
        <v>2</v>
      </c>
      <c r="D94" s="37">
        <f t="shared" ref="D94:D97" si="13">LN(G94/F94)</f>
        <v>-0.51830972345197801</v>
      </c>
      <c r="F94" s="2">
        <v>0.46890959999999993</v>
      </c>
      <c r="G94" s="17">
        <v>0.279248</v>
      </c>
      <c r="H94" s="17">
        <v>0.279248</v>
      </c>
    </row>
    <row r="95" spans="1:8" x14ac:dyDescent="0.25">
      <c r="A95" s="23" t="s">
        <v>20</v>
      </c>
      <c r="B95" s="23" t="s">
        <v>13</v>
      </c>
      <c r="C95" s="23">
        <v>3</v>
      </c>
      <c r="D95" s="37">
        <f t="shared" si="13"/>
        <v>-0.1128446153438137</v>
      </c>
      <c r="F95" s="2">
        <v>0.46890959999999993</v>
      </c>
      <c r="G95" s="17">
        <v>0.41887199999999997</v>
      </c>
      <c r="H95" s="17">
        <v>0.62830799999999998</v>
      </c>
    </row>
    <row r="96" spans="1:8" x14ac:dyDescent="0.25">
      <c r="A96" s="23" t="s">
        <v>20</v>
      </c>
      <c r="B96" s="23" t="s">
        <v>13</v>
      </c>
      <c r="C96" s="23">
        <v>4</v>
      </c>
      <c r="D96" s="37">
        <f t="shared" si="13"/>
        <v>-0.51830972345197801</v>
      </c>
      <c r="F96" s="2">
        <v>0.46890959999999993</v>
      </c>
      <c r="G96" s="17">
        <v>0.279248</v>
      </c>
      <c r="H96" s="17">
        <v>0.55849599999999999</v>
      </c>
    </row>
    <row r="97" spans="1:8" x14ac:dyDescent="0.25">
      <c r="A97" s="32" t="s">
        <v>20</v>
      </c>
      <c r="B97" s="32" t="s">
        <v>13</v>
      </c>
      <c r="C97" s="32">
        <v>5</v>
      </c>
      <c r="D97" s="35">
        <f t="shared" si="13"/>
        <v>0.67396367070862728</v>
      </c>
      <c r="F97" s="19">
        <v>0.46890959999999993</v>
      </c>
      <c r="G97" s="18">
        <v>0.92</v>
      </c>
      <c r="H97" s="17">
        <v>0.55849599999999999</v>
      </c>
    </row>
    <row r="98" spans="1:8" x14ac:dyDescent="0.25">
      <c r="A98" s="31" t="s">
        <v>20</v>
      </c>
      <c r="B98" s="31" t="s">
        <v>13</v>
      </c>
      <c r="C98" s="31" t="s">
        <v>11</v>
      </c>
      <c r="D98" s="34">
        <f>AVERAGE(D93:D96)</f>
        <v>-0.41694344642493691</v>
      </c>
      <c r="F98" s="7">
        <f>AVERAGE(H93:H97)</f>
        <v>0.46890959999999993</v>
      </c>
      <c r="G98" s="7">
        <f>AVERAGE(G93:G96)</f>
        <v>0.31415399999999999</v>
      </c>
    </row>
    <row r="99" spans="1:8" x14ac:dyDescent="0.25">
      <c r="A99" s="31" t="s">
        <v>20</v>
      </c>
      <c r="B99" s="31" t="s">
        <v>13</v>
      </c>
      <c r="C99" s="31" t="s">
        <v>44</v>
      </c>
      <c r="D99" s="34">
        <f>((G99^2)/(4*(G98^2)))+((F99^2)/(5*(F98^2)))</f>
        <v>3.4995898013482372E-2</v>
      </c>
      <c r="F99" s="7">
        <f>STDEV(H93:H97)</f>
        <v>0.15780121002324424</v>
      </c>
      <c r="G99" s="7">
        <f>STDEV(G93:G96)</f>
        <v>6.9811999999999846E-2</v>
      </c>
    </row>
    <row r="100" spans="1:8" x14ac:dyDescent="0.25">
      <c r="A100" s="23" t="s">
        <v>21</v>
      </c>
      <c r="B100" s="23" t="s">
        <v>10</v>
      </c>
      <c r="C100" s="23">
        <v>1</v>
      </c>
      <c r="D100" s="37">
        <f>LN(G100/F100)</f>
        <v>-0.30748469974796089</v>
      </c>
      <c r="F100" s="2">
        <v>0.94944320000000015</v>
      </c>
      <c r="G100" s="17">
        <v>0.69811999999999996</v>
      </c>
      <c r="H100" s="17">
        <v>1.116992</v>
      </c>
    </row>
    <row r="101" spans="1:8" x14ac:dyDescent="0.25">
      <c r="A101" s="23" t="s">
        <v>21</v>
      </c>
      <c r="B101" s="23" t="s">
        <v>10</v>
      </c>
      <c r="C101" s="23">
        <v>2</v>
      </c>
      <c r="D101" s="37">
        <f t="shared" ref="D101:D104" si="14">LN(G101/F101)</f>
        <v>-0.41284521540578711</v>
      </c>
      <c r="F101" s="2">
        <v>0.94944320000000015</v>
      </c>
      <c r="G101" s="17">
        <v>0.62830799999999998</v>
      </c>
      <c r="H101" s="17">
        <v>1.116992</v>
      </c>
    </row>
    <row r="102" spans="1:8" x14ac:dyDescent="0.25">
      <c r="A102" s="23" t="s">
        <v>21</v>
      </c>
      <c r="B102" s="23" t="s">
        <v>10</v>
      </c>
      <c r="C102" s="23">
        <v>3</v>
      </c>
      <c r="D102" s="37">
        <f t="shared" si="14"/>
        <v>-0.66415964368669334</v>
      </c>
      <c r="F102" s="2">
        <v>0.94944320000000015</v>
      </c>
      <c r="G102" s="17">
        <v>0.48868399999999995</v>
      </c>
      <c r="H102" s="17">
        <v>0.48868399999999995</v>
      </c>
    </row>
    <row r="103" spans="1:8" x14ac:dyDescent="0.25">
      <c r="A103" s="23" t="s">
        <v>21</v>
      </c>
      <c r="B103" s="23" t="s">
        <v>10</v>
      </c>
      <c r="C103" s="23">
        <v>4</v>
      </c>
      <c r="D103" s="37">
        <f t="shared" si="14"/>
        <v>-0.5306282510621706</v>
      </c>
      <c r="F103" s="2">
        <v>0.94944320000000015</v>
      </c>
      <c r="G103" s="17">
        <v>0.55849599999999999</v>
      </c>
      <c r="H103" s="17">
        <v>1.3264279999999999</v>
      </c>
    </row>
    <row r="104" spans="1:8" x14ac:dyDescent="0.25">
      <c r="A104" s="23" t="s">
        <v>21</v>
      </c>
      <c r="B104" s="23" t="s">
        <v>10</v>
      </c>
      <c r="C104" s="23">
        <v>5</v>
      </c>
      <c r="D104" s="37">
        <f t="shared" si="14"/>
        <v>-0.66415964368669334</v>
      </c>
      <c r="F104" s="2">
        <v>0.94944320000000015</v>
      </c>
      <c r="G104" s="17">
        <v>0.48868399999999995</v>
      </c>
      <c r="H104" s="17">
        <v>0.69811999999999996</v>
      </c>
    </row>
    <row r="105" spans="1:8" x14ac:dyDescent="0.25">
      <c r="A105" s="30" t="s">
        <v>21</v>
      </c>
      <c r="B105" s="30" t="s">
        <v>10</v>
      </c>
      <c r="C105" s="30" t="s">
        <v>11</v>
      </c>
      <c r="D105" s="38">
        <f>AVERAGE(D100:D104)</f>
        <v>-0.51585549071786108</v>
      </c>
      <c r="F105" s="5">
        <f>AVERAGE(H100:H104)</f>
        <v>0.94944320000000015</v>
      </c>
      <c r="G105" s="5">
        <f>AVERAGE(G100:G104)</f>
        <v>0.57245840000000003</v>
      </c>
    </row>
    <row r="106" spans="1:8" x14ac:dyDescent="0.25">
      <c r="A106" s="30" t="s">
        <v>21</v>
      </c>
      <c r="B106" s="30" t="s">
        <v>10</v>
      </c>
      <c r="C106" s="30" t="s">
        <v>44</v>
      </c>
      <c r="D106" s="33">
        <f>((G106^2)/(5*(G105^2)))+((F106^2)/(5*(F105^2)))</f>
        <v>3.1332465536867256E-2</v>
      </c>
      <c r="F106" s="5">
        <f>STDEV(H100:H104)</f>
        <v>0.34413846466095527</v>
      </c>
      <c r="G106" s="5">
        <f>STDEV(G100:G104)</f>
        <v>9.1023711662401391E-2</v>
      </c>
    </row>
    <row r="107" spans="1:8" x14ac:dyDescent="0.25">
      <c r="A107" s="32" t="s">
        <v>21</v>
      </c>
      <c r="B107" s="32" t="s">
        <v>13</v>
      </c>
      <c r="C107" s="32">
        <v>1</v>
      </c>
      <c r="D107" s="35">
        <f>LN(G107/F107)</f>
        <v>2.8987536873251972E-2</v>
      </c>
      <c r="F107" s="19">
        <v>0.94944320000000015</v>
      </c>
      <c r="G107" s="18">
        <v>0.9773679999999999</v>
      </c>
      <c r="H107" s="17">
        <v>1.116992</v>
      </c>
    </row>
    <row r="108" spans="1:8" x14ac:dyDescent="0.25">
      <c r="A108" s="23" t="s">
        <v>21</v>
      </c>
      <c r="B108" s="23" t="s">
        <v>13</v>
      </c>
      <c r="C108" s="23">
        <v>2</v>
      </c>
      <c r="D108" s="37">
        <f t="shared" ref="D108:D111" si="15">LN(G108/F108)</f>
        <v>-0.30748469974796089</v>
      </c>
      <c r="F108" s="2">
        <v>0.94944320000000015</v>
      </c>
      <c r="G108" s="17">
        <v>0.69811999999999996</v>
      </c>
      <c r="H108" s="17">
        <v>1.116992</v>
      </c>
    </row>
    <row r="109" spans="1:8" x14ac:dyDescent="0.25">
      <c r="A109" s="32" t="s">
        <v>21</v>
      </c>
      <c r="B109" s="32" t="s">
        <v>13</v>
      </c>
      <c r="C109" s="32">
        <v>3</v>
      </c>
      <c r="D109" s="35">
        <f t="shared" si="15"/>
        <v>0.28030196515415817</v>
      </c>
      <c r="F109" s="19">
        <v>0.94944320000000015</v>
      </c>
      <c r="G109" s="18">
        <v>1.256616</v>
      </c>
      <c r="H109" s="17">
        <v>0.48868399999999995</v>
      </c>
    </row>
    <row r="110" spans="1:8" x14ac:dyDescent="0.25">
      <c r="A110" s="23" t="s">
        <v>21</v>
      </c>
      <c r="B110" s="23" t="s">
        <v>13</v>
      </c>
      <c r="C110" s="23">
        <v>4</v>
      </c>
      <c r="D110" s="37">
        <f t="shared" si="15"/>
        <v>-0.30748469974796089</v>
      </c>
      <c r="F110" s="2">
        <v>0.94944320000000015</v>
      </c>
      <c r="G110" s="17">
        <v>0.69811999999999996</v>
      </c>
      <c r="H110" s="17">
        <v>1.3264279999999999</v>
      </c>
    </row>
    <row r="111" spans="1:8" x14ac:dyDescent="0.25">
      <c r="A111" s="23" t="s">
        <v>21</v>
      </c>
      <c r="B111" s="23" t="s">
        <v>13</v>
      </c>
      <c r="C111" s="23">
        <v>5</v>
      </c>
      <c r="D111" s="37">
        <f t="shared" si="15"/>
        <v>-0.30748469974796089</v>
      </c>
      <c r="F111" s="2">
        <v>0.94944320000000015</v>
      </c>
      <c r="G111" s="17">
        <v>0.69811999999999996</v>
      </c>
      <c r="H111" s="17">
        <v>0.69811999999999996</v>
      </c>
    </row>
    <row r="112" spans="1:8" x14ac:dyDescent="0.25">
      <c r="A112" s="31" t="s">
        <v>21</v>
      </c>
      <c r="B112" s="31" t="s">
        <v>13</v>
      </c>
      <c r="C112" s="31" t="s">
        <v>11</v>
      </c>
      <c r="D112" s="34">
        <f>AVERAGE(D108,D110:D111)</f>
        <v>-0.30748469974796089</v>
      </c>
      <c r="F112" s="7">
        <f>AVERAGE(H107:H111)</f>
        <v>0.94944320000000015</v>
      </c>
      <c r="G112" s="7">
        <f>AVERAGE(G108,G110:G111)</f>
        <v>0.69811999999999996</v>
      </c>
    </row>
    <row r="113" spans="1:8" x14ac:dyDescent="0.25">
      <c r="A113" s="31" t="s">
        <v>21</v>
      </c>
      <c r="B113" s="31" t="s">
        <v>13</v>
      </c>
      <c r="C113" s="31" t="s">
        <v>44</v>
      </c>
      <c r="D113" s="34">
        <f>((G113^2)/(3*(G112^2)))+((F113^2)/(5*(F112^2)))</f>
        <v>2.6275951557093322E-2</v>
      </c>
      <c r="F113" s="7">
        <f>STDEV(H107:H111)</f>
        <v>0.34413846466095527</v>
      </c>
      <c r="G113" s="7">
        <f>STDEV(G108,G110:G111)</f>
        <v>0</v>
      </c>
    </row>
    <row r="114" spans="1:8" x14ac:dyDescent="0.25">
      <c r="A114" s="32" t="s">
        <v>22</v>
      </c>
      <c r="B114" s="32" t="s">
        <v>10</v>
      </c>
      <c r="C114" s="32">
        <v>1</v>
      </c>
      <c r="D114" s="35" t="e">
        <f>LN(G114/F114)</f>
        <v>#NUM!</v>
      </c>
      <c r="F114" s="19">
        <v>0.57245839999999992</v>
      </c>
      <c r="G114" s="18">
        <v>0</v>
      </c>
      <c r="H114" s="17">
        <v>6.9811999999999999E-2</v>
      </c>
    </row>
    <row r="115" spans="1:8" x14ac:dyDescent="0.25">
      <c r="A115" s="32" t="s">
        <v>22</v>
      </c>
      <c r="B115" s="32" t="s">
        <v>10</v>
      </c>
      <c r="C115" s="32">
        <v>2</v>
      </c>
      <c r="D115" s="35" t="e">
        <f t="shared" ref="D115:D118" si="16">LN(G115/F115)</f>
        <v>#NUM!</v>
      </c>
      <c r="F115" s="19">
        <v>0.57245839999999992</v>
      </c>
      <c r="G115" s="18">
        <v>0</v>
      </c>
      <c r="H115" s="17">
        <v>0.83774399999999993</v>
      </c>
    </row>
    <row r="116" spans="1:8" x14ac:dyDescent="0.25">
      <c r="A116" s="23" t="s">
        <v>22</v>
      </c>
      <c r="B116" s="23" t="s">
        <v>10</v>
      </c>
      <c r="C116" s="23">
        <v>3</v>
      </c>
      <c r="D116" s="37">
        <f t="shared" si="16"/>
        <v>-0.31237468504215232</v>
      </c>
      <c r="F116" s="2">
        <v>0.57245839999999992</v>
      </c>
      <c r="G116" s="17">
        <v>0.41887199999999997</v>
      </c>
      <c r="H116" s="17">
        <v>0.90755599999999992</v>
      </c>
    </row>
    <row r="117" spans="1:8" x14ac:dyDescent="0.25">
      <c r="A117" s="23" t="s">
        <v>22</v>
      </c>
      <c r="B117" s="23" t="s">
        <v>10</v>
      </c>
      <c r="C117" s="23">
        <v>4</v>
      </c>
      <c r="D117" s="37">
        <f t="shared" si="16"/>
        <v>-0.49469624183610689</v>
      </c>
      <c r="F117" s="2">
        <v>0.57245839999999992</v>
      </c>
      <c r="G117" s="17">
        <v>0.34905999999999998</v>
      </c>
      <c r="H117" s="17">
        <v>0.48868399999999995</v>
      </c>
    </row>
    <row r="118" spans="1:8" x14ac:dyDescent="0.25">
      <c r="A118" s="32" t="s">
        <v>22</v>
      </c>
      <c r="B118" s="32" t="s">
        <v>10</v>
      </c>
      <c r="C118" s="32">
        <v>5</v>
      </c>
      <c r="D118" s="35">
        <f t="shared" si="16"/>
        <v>0.19845093872383843</v>
      </c>
      <c r="F118" s="19">
        <v>0.57245839999999992</v>
      </c>
      <c r="G118" s="18">
        <v>0.69811999999999996</v>
      </c>
      <c r="H118" s="17">
        <v>0.55849599999999999</v>
      </c>
    </row>
    <row r="119" spans="1:8" x14ac:dyDescent="0.25">
      <c r="A119" s="30" t="s">
        <v>22</v>
      </c>
      <c r="B119" s="30" t="s">
        <v>10</v>
      </c>
      <c r="C119" s="30" t="s">
        <v>11</v>
      </c>
      <c r="D119" s="38">
        <f>AVERAGE(D116:D117)</f>
        <v>-0.4035354634391296</v>
      </c>
      <c r="F119" s="5">
        <f>AVERAGE(H114:H118)</f>
        <v>0.57245839999999992</v>
      </c>
      <c r="G119" s="5">
        <f>AVERAGE(G116:G117)</f>
        <v>0.38396599999999997</v>
      </c>
    </row>
    <row r="120" spans="1:8" x14ac:dyDescent="0.25">
      <c r="A120" s="30" t="s">
        <v>22</v>
      </c>
      <c r="B120" s="30" t="s">
        <v>10</v>
      </c>
      <c r="C120" s="30" t="s">
        <v>44</v>
      </c>
      <c r="D120" s="33">
        <f>((G120^2)/(2*(G119^2)))+((F120^2)/(5*(F119^2)))</f>
        <v>7.5783796539840076E-2</v>
      </c>
      <c r="F120" s="5">
        <f>STDEV(H114:H118)</f>
        <v>0.332615902068437</v>
      </c>
      <c r="G120" s="5">
        <f>STDEV(G116:G117)</f>
        <v>4.9364538608195244E-2</v>
      </c>
    </row>
    <row r="121" spans="1:8" x14ac:dyDescent="0.25">
      <c r="A121" s="32" t="s">
        <v>22</v>
      </c>
      <c r="B121" s="32" t="s">
        <v>13</v>
      </c>
      <c r="C121" s="32">
        <v>1</v>
      </c>
      <c r="D121" s="35">
        <f>LN(G121/F121)</f>
        <v>0.60391604683200284</v>
      </c>
      <c r="F121" s="19">
        <v>0.57245839999999992</v>
      </c>
      <c r="G121" s="18">
        <v>1.04718</v>
      </c>
      <c r="H121" s="17">
        <v>6.9811999999999999E-2</v>
      </c>
    </row>
    <row r="122" spans="1:8" x14ac:dyDescent="0.25">
      <c r="A122" s="23" t="s">
        <v>22</v>
      </c>
      <c r="B122" s="23" t="s">
        <v>13</v>
      </c>
      <c r="C122" s="23">
        <v>2</v>
      </c>
      <c r="D122" s="37">
        <f>LN(G122/F122)</f>
        <v>-2.4692612590371411E-2</v>
      </c>
      <c r="F122" s="2">
        <v>0.57245839999999992</v>
      </c>
      <c r="G122" s="17">
        <v>0.55849599999999999</v>
      </c>
      <c r="H122" s="17">
        <v>0.83774399999999993</v>
      </c>
    </row>
    <row r="123" spans="1:8" x14ac:dyDescent="0.25">
      <c r="A123" s="23" t="s">
        <v>22</v>
      </c>
      <c r="B123" s="23" t="s">
        <v>13</v>
      </c>
      <c r="C123" s="23">
        <v>3</v>
      </c>
      <c r="D123" s="37">
        <f t="shared" ref="D123:D125" si="17">LN(G123/F123)</f>
        <v>9.3090423066012035E-2</v>
      </c>
      <c r="F123" s="2">
        <v>0.57245839999999992</v>
      </c>
      <c r="G123" s="17">
        <v>0.62830799999999998</v>
      </c>
      <c r="H123" s="17">
        <v>0.90755599999999992</v>
      </c>
    </row>
    <row r="124" spans="1:8" x14ac:dyDescent="0.25">
      <c r="A124" s="23" t="s">
        <v>22</v>
      </c>
      <c r="B124" s="23" t="s">
        <v>13</v>
      </c>
      <c r="C124" s="23">
        <v>4</v>
      </c>
      <c r="D124" s="37">
        <f t="shared" si="17"/>
        <v>-0.49469624183610689</v>
      </c>
      <c r="F124" s="2">
        <v>0.57245839999999992</v>
      </c>
      <c r="G124" s="17">
        <v>0.34905999999999998</v>
      </c>
      <c r="H124" s="17">
        <v>0.48868399999999995</v>
      </c>
    </row>
    <row r="125" spans="1:8" x14ac:dyDescent="0.25">
      <c r="A125" s="23" t="s">
        <v>22</v>
      </c>
      <c r="B125" s="23" t="s">
        <v>13</v>
      </c>
      <c r="C125" s="23">
        <v>5</v>
      </c>
      <c r="D125" s="37">
        <f t="shared" si="17"/>
        <v>-2.4692612590371411E-2</v>
      </c>
      <c r="F125" s="2">
        <v>0.57245839999999992</v>
      </c>
      <c r="G125" s="17">
        <v>0.55849599999999999</v>
      </c>
      <c r="H125" s="17">
        <v>0.55849599999999999</v>
      </c>
    </row>
    <row r="126" spans="1:8" x14ac:dyDescent="0.25">
      <c r="A126" s="31" t="s">
        <v>22</v>
      </c>
      <c r="B126" s="31" t="s">
        <v>13</v>
      </c>
      <c r="C126" s="31" t="s">
        <v>11</v>
      </c>
      <c r="D126" s="34">
        <f>AVERAGE(D122:D125)</f>
        <v>-0.11274776098770942</v>
      </c>
      <c r="F126" s="7">
        <f>AVERAGE(H121:H125)</f>
        <v>0.57245839999999992</v>
      </c>
      <c r="G126" s="7">
        <f>AVERAGE(G122:G125)</f>
        <v>0.52359</v>
      </c>
    </row>
    <row r="127" spans="1:8" x14ac:dyDescent="0.25">
      <c r="A127" s="31" t="s">
        <v>22</v>
      </c>
      <c r="B127" s="31" t="s">
        <v>13</v>
      </c>
      <c r="C127" s="31" t="s">
        <v>44</v>
      </c>
      <c r="D127" s="34">
        <f>((G127^2)/(4*(G126^2)))+((F127^2)/(5*(F126^2)))</f>
        <v>8.0852667063256098E-2</v>
      </c>
      <c r="F127" s="7">
        <f>STDEV(H121:H125)</f>
        <v>0.332615902068437</v>
      </c>
      <c r="G127" s="7">
        <f>STDEV(G122:G125)</f>
        <v>0.12091793097799863</v>
      </c>
    </row>
    <row r="128" spans="1:8" x14ac:dyDescent="0.25">
      <c r="A128" s="23" t="s">
        <v>23</v>
      </c>
      <c r="B128" s="23" t="s">
        <v>10</v>
      </c>
      <c r="C128" s="23">
        <v>1</v>
      </c>
      <c r="D128" s="37">
        <f>LN(G128/F128)</f>
        <v>-0.12502489810450954</v>
      </c>
      <c r="F128" s="2">
        <v>1.0878496</v>
      </c>
      <c r="G128" s="17">
        <v>0.96</v>
      </c>
      <c r="H128" s="17">
        <v>2.44</v>
      </c>
    </row>
    <row r="129" spans="1:8" x14ac:dyDescent="0.25">
      <c r="A129" s="23" t="s">
        <v>23</v>
      </c>
      <c r="B129" s="23" t="s">
        <v>10</v>
      </c>
      <c r="C129" s="23">
        <v>2</v>
      </c>
      <c r="D129" s="37">
        <f t="shared" ref="D129:D132" si="18">LN(G129/F129)</f>
        <v>-1.5113192592244002</v>
      </c>
      <c r="F129" s="2">
        <v>1.0878496</v>
      </c>
      <c r="G129" s="17">
        <v>0.24</v>
      </c>
      <c r="H129" s="17">
        <v>0.8</v>
      </c>
    </row>
    <row r="130" spans="1:8" x14ac:dyDescent="0.25">
      <c r="A130" s="23" t="s">
        <v>23</v>
      </c>
      <c r="B130" s="23" t="s">
        <v>10</v>
      </c>
      <c r="C130" s="23">
        <v>3</v>
      </c>
      <c r="D130" s="37">
        <f t="shared" si="18"/>
        <v>-1.0004936354584093</v>
      </c>
      <c r="F130" s="2">
        <v>1.0878496</v>
      </c>
      <c r="G130" s="17">
        <v>0.4</v>
      </c>
      <c r="H130" s="17">
        <v>1.1200000000000001</v>
      </c>
    </row>
    <row r="131" spans="1:8" x14ac:dyDescent="0.25">
      <c r="A131" s="23" t="s">
        <v>23</v>
      </c>
      <c r="B131" s="23" t="s">
        <v>10</v>
      </c>
      <c r="C131" s="23">
        <v>4</v>
      </c>
      <c r="D131" s="37">
        <f t="shared" si="18"/>
        <v>-1.5113192592244002</v>
      </c>
      <c r="F131" s="2">
        <v>1.0878496</v>
      </c>
      <c r="G131" s="17">
        <v>0.24</v>
      </c>
      <c r="H131" s="17">
        <v>0.8</v>
      </c>
    </row>
    <row r="132" spans="1:8" x14ac:dyDescent="0.25">
      <c r="A132" s="23" t="s">
        <v>23</v>
      </c>
      <c r="B132" s="23" t="s">
        <v>10</v>
      </c>
      <c r="C132" s="23">
        <v>5</v>
      </c>
      <c r="D132" s="37">
        <f t="shared" si="18"/>
        <v>-1.9167843673325646</v>
      </c>
      <c r="F132" s="2">
        <v>1.0878496</v>
      </c>
      <c r="G132" s="17">
        <v>0.16</v>
      </c>
      <c r="H132" s="17">
        <v>0.279248</v>
      </c>
    </row>
    <row r="133" spans="1:8" x14ac:dyDescent="0.25">
      <c r="A133" s="30" t="s">
        <v>23</v>
      </c>
      <c r="B133" s="30" t="s">
        <v>10</v>
      </c>
      <c r="C133" s="30" t="s">
        <v>11</v>
      </c>
      <c r="D133" s="38">
        <f>AVERAGE(D128:D132)</f>
        <v>-1.212988283868857</v>
      </c>
      <c r="F133" s="5">
        <f>AVERAGE(H128:H132)</f>
        <v>1.0878496</v>
      </c>
      <c r="G133" s="5">
        <f>AVERAGE(G128:G132)</f>
        <v>0.4</v>
      </c>
    </row>
    <row r="134" spans="1:8" x14ac:dyDescent="0.25">
      <c r="A134" s="30" t="s">
        <v>23</v>
      </c>
      <c r="B134" s="30" t="s">
        <v>10</v>
      </c>
      <c r="C134" s="30" t="s">
        <v>44</v>
      </c>
      <c r="D134" s="33">
        <f>((G134^2)/(5*(G133^2)))+((F134^2)/(5*(F133^2)))</f>
        <v>0.24391728017343495</v>
      </c>
      <c r="F134" s="5">
        <f>STDEV(H128:H132)</f>
        <v>0.81377141821324772</v>
      </c>
      <c r="G134" s="5">
        <f>STDEV(G128:G132)</f>
        <v>0.32496153618543844</v>
      </c>
    </row>
    <row r="135" spans="1:8" x14ac:dyDescent="0.25">
      <c r="A135" s="32" t="s">
        <v>23</v>
      </c>
      <c r="B135" s="32" t="s">
        <v>13</v>
      </c>
      <c r="C135" s="32">
        <v>1</v>
      </c>
      <c r="D135" s="35" t="e">
        <f>LN(G135/F135)</f>
        <v>#NUM!</v>
      </c>
      <c r="F135" s="19">
        <v>1.0878496</v>
      </c>
      <c r="G135" s="18">
        <v>0</v>
      </c>
      <c r="H135" s="17">
        <v>2.44</v>
      </c>
    </row>
    <row r="136" spans="1:8" x14ac:dyDescent="0.25">
      <c r="A136" s="32" t="s">
        <v>23</v>
      </c>
      <c r="B136" s="32" t="s">
        <v>13</v>
      </c>
      <c r="C136" s="32">
        <v>2</v>
      </c>
      <c r="D136" s="35" t="e">
        <f t="shared" ref="D136:D139" si="19">LN(G136/F136)</f>
        <v>#NUM!</v>
      </c>
      <c r="F136" s="19">
        <v>1.0878496</v>
      </c>
      <c r="G136" s="18">
        <v>0</v>
      </c>
      <c r="H136" s="17">
        <v>0.8</v>
      </c>
    </row>
    <row r="137" spans="1:8" x14ac:dyDescent="0.25">
      <c r="A137" s="23" t="s">
        <v>23</v>
      </c>
      <c r="B137" s="23" t="s">
        <v>13</v>
      </c>
      <c r="C137" s="23">
        <v>3</v>
      </c>
      <c r="D137" s="37">
        <f t="shared" si="19"/>
        <v>-2.0530050872438559</v>
      </c>
      <c r="F137" s="2">
        <v>1.0878496</v>
      </c>
      <c r="G137" s="17">
        <v>0.139624</v>
      </c>
      <c r="H137" s="17">
        <v>1.1200000000000001</v>
      </c>
    </row>
    <row r="138" spans="1:8" x14ac:dyDescent="0.25">
      <c r="A138" s="32" t="s">
        <v>23</v>
      </c>
      <c r="B138" s="32" t="s">
        <v>13</v>
      </c>
      <c r="C138" s="32">
        <v>4</v>
      </c>
      <c r="D138" s="35" t="e">
        <f t="shared" si="19"/>
        <v>#NUM!</v>
      </c>
      <c r="F138" s="19">
        <v>1.0878496</v>
      </c>
      <c r="G138" s="18">
        <v>0</v>
      </c>
      <c r="H138" s="17">
        <v>0.8</v>
      </c>
    </row>
    <row r="139" spans="1:8" x14ac:dyDescent="0.25">
      <c r="A139" s="23" t="s">
        <v>23</v>
      </c>
      <c r="B139" s="23" t="s">
        <v>13</v>
      </c>
      <c r="C139" s="23">
        <v>5</v>
      </c>
      <c r="D139" s="37">
        <f t="shared" si="19"/>
        <v>-0.6667107261239652</v>
      </c>
      <c r="F139" s="2">
        <v>1.0878496</v>
      </c>
      <c r="G139" s="17">
        <v>0.55849599999999999</v>
      </c>
      <c r="H139" s="17">
        <v>0.279248</v>
      </c>
    </row>
    <row r="140" spans="1:8" x14ac:dyDescent="0.25">
      <c r="A140" s="31" t="s">
        <v>23</v>
      </c>
      <c r="B140" s="31" t="s">
        <v>13</v>
      </c>
      <c r="C140" s="31" t="s">
        <v>11</v>
      </c>
      <c r="D140" s="39">
        <f>AVERAGE(D137,D139)</f>
        <v>-1.3598579066839105</v>
      </c>
      <c r="F140" s="7">
        <f>AVERAGE(H135:H139)</f>
        <v>1.0878496</v>
      </c>
      <c r="G140" s="7">
        <f>AVERAGE(G137,G139)</f>
        <v>0.34905999999999998</v>
      </c>
    </row>
    <row r="141" spans="1:8" x14ac:dyDescent="0.25">
      <c r="A141" s="31" t="s">
        <v>23</v>
      </c>
      <c r="B141" s="31" t="s">
        <v>13</v>
      </c>
      <c r="C141" s="31" t="s">
        <v>44</v>
      </c>
      <c r="D141" s="34">
        <f>((G141^2)/(2*(G140^2)))+((F141^2)/(5*(F140^2)))</f>
        <v>0.47191728017343498</v>
      </c>
      <c r="F141" s="7">
        <f>STDEV(H135:H139)</f>
        <v>0.81377141821324772</v>
      </c>
      <c r="G141" s="7">
        <f>STDEV(G137,G139)</f>
        <v>0.29618723164917155</v>
      </c>
    </row>
    <row r="142" spans="1:8" x14ac:dyDescent="0.25">
      <c r="A142" s="23" t="s">
        <v>24</v>
      </c>
      <c r="B142" s="23" t="s">
        <v>10</v>
      </c>
      <c r="C142" s="23">
        <v>1</v>
      </c>
      <c r="D142" s="37">
        <f>LN(G142/F142)</f>
        <v>-1.0279776976259714</v>
      </c>
      <c r="F142" s="2">
        <v>2.5717743999999998</v>
      </c>
      <c r="G142" s="17">
        <v>0.92</v>
      </c>
      <c r="H142" s="17">
        <v>2.68</v>
      </c>
    </row>
    <row r="143" spans="1:8" x14ac:dyDescent="0.25">
      <c r="A143" s="23" t="s">
        <v>24</v>
      </c>
      <c r="B143" s="23" t="s">
        <v>10</v>
      </c>
      <c r="C143" s="23">
        <v>2</v>
      </c>
      <c r="D143" s="37">
        <f t="shared" ref="D143:D146" si="20">LN(G143/F143)</f>
        <v>-0.83126740337991711</v>
      </c>
      <c r="F143" s="2">
        <v>2.5717743999999998</v>
      </c>
      <c r="G143" s="17">
        <v>1.1200000000000001</v>
      </c>
      <c r="H143" s="17">
        <v>3.4</v>
      </c>
    </row>
    <row r="144" spans="1:8" x14ac:dyDescent="0.25">
      <c r="A144" s="23" t="s">
        <v>24</v>
      </c>
      <c r="B144" s="23" t="s">
        <v>10</v>
      </c>
      <c r="C144" s="23">
        <v>3</v>
      </c>
      <c r="D144" s="37">
        <f t="shared" si="20"/>
        <v>-1.5244145839398624</v>
      </c>
      <c r="F144" s="2">
        <v>2.5717743999999998</v>
      </c>
      <c r="G144" s="17">
        <v>0.56000000000000005</v>
      </c>
      <c r="H144" s="17">
        <v>2.36</v>
      </c>
    </row>
    <row r="145" spans="1:8" x14ac:dyDescent="0.25">
      <c r="A145" s="23" t="s">
        <v>24</v>
      </c>
      <c r="B145" s="23" t="s">
        <v>10</v>
      </c>
      <c r="C145" s="23">
        <v>4</v>
      </c>
      <c r="D145" s="37">
        <f t="shared" si="20"/>
        <v>-0.94459608868692035</v>
      </c>
      <c r="F145" s="2">
        <v>2.5717743999999998</v>
      </c>
      <c r="G145" s="17">
        <v>1</v>
      </c>
      <c r="H145" s="17">
        <v>4</v>
      </c>
    </row>
    <row r="146" spans="1:8" x14ac:dyDescent="0.25">
      <c r="A146" s="23" t="s">
        <v>24</v>
      </c>
      <c r="B146" s="23" t="s">
        <v>10</v>
      </c>
      <c r="C146" s="23">
        <v>5</v>
      </c>
      <c r="D146" s="37">
        <f t="shared" si="20"/>
        <v>-1.2086501801080967</v>
      </c>
      <c r="F146" s="2">
        <v>2.5717743999999998</v>
      </c>
      <c r="G146" s="17">
        <v>0.76793200000000006</v>
      </c>
      <c r="H146" s="17">
        <v>0.41887199999999997</v>
      </c>
    </row>
    <row r="147" spans="1:8" x14ac:dyDescent="0.25">
      <c r="A147" s="30" t="s">
        <v>24</v>
      </c>
      <c r="B147" s="30" t="s">
        <v>10</v>
      </c>
      <c r="C147" s="30" t="s">
        <v>11</v>
      </c>
      <c r="D147" s="38">
        <f>AVERAGE(D142:D146)</f>
        <v>-1.1073811907481537</v>
      </c>
      <c r="F147" s="5">
        <f>AVERAGE(H142:H146)</f>
        <v>2.5717743999999998</v>
      </c>
      <c r="G147" s="5">
        <f>AVERAGE(G142:G146)</f>
        <v>0.87358639999999999</v>
      </c>
    </row>
    <row r="148" spans="1:8" x14ac:dyDescent="0.25">
      <c r="A148" s="30" t="s">
        <v>24</v>
      </c>
      <c r="B148" s="30" t="s">
        <v>10</v>
      </c>
      <c r="C148" s="30" t="s">
        <v>44</v>
      </c>
      <c r="D148" s="33">
        <f>((G148^2)/(5*(G147^2)))+((F148^2)/(5*(F147^2)))</f>
        <v>6.8413278312185244E-2</v>
      </c>
      <c r="F148" s="5">
        <f>STDEV(H142:H146)</f>
        <v>1.3617393225124987</v>
      </c>
      <c r="G148" s="5">
        <f>STDEV(G142:G146)</f>
        <v>0.21699859751804881</v>
      </c>
    </row>
    <row r="149" spans="1:8" x14ac:dyDescent="0.25">
      <c r="A149" s="23" t="s">
        <v>24</v>
      </c>
      <c r="B149" s="23" t="s">
        <v>13</v>
      </c>
      <c r="C149" s="23">
        <v>1</v>
      </c>
      <c r="D149" s="37">
        <f>LN(G149/F149)</f>
        <v>-1.0415960954449306</v>
      </c>
      <c r="F149" s="2">
        <v>2.5717743999999998</v>
      </c>
      <c r="G149" s="17">
        <v>0.90755599999999992</v>
      </c>
      <c r="H149" s="17">
        <v>2.68</v>
      </c>
    </row>
    <row r="150" spans="1:8" x14ac:dyDescent="0.25">
      <c r="A150" s="23" t="s">
        <v>24</v>
      </c>
      <c r="B150" s="23" t="s">
        <v>13</v>
      </c>
      <c r="C150" s="23">
        <v>2</v>
      </c>
      <c r="D150" s="37">
        <f t="shared" ref="D150:D153" si="21">LN(G150/F150)</f>
        <v>-1.2086501801080967</v>
      </c>
      <c r="F150" s="2">
        <v>2.5717743999999998</v>
      </c>
      <c r="G150" s="17">
        <v>0.76793200000000006</v>
      </c>
      <c r="H150" s="17">
        <v>3.4</v>
      </c>
    </row>
    <row r="151" spans="1:8" x14ac:dyDescent="0.25">
      <c r="A151" s="23" t="s">
        <v>24</v>
      </c>
      <c r="B151" s="23" t="s">
        <v>13</v>
      </c>
      <c r="C151" s="23">
        <v>3</v>
      </c>
      <c r="D151" s="37">
        <f t="shared" si="21"/>
        <v>-1.2086501801080967</v>
      </c>
      <c r="F151" s="2">
        <v>2.5717743999999998</v>
      </c>
      <c r="G151" s="17">
        <v>0.76793200000000006</v>
      </c>
      <c r="H151" s="17">
        <v>2.36</v>
      </c>
    </row>
    <row r="152" spans="1:8" x14ac:dyDescent="0.25">
      <c r="A152" s="23" t="s">
        <v>24</v>
      </c>
      <c r="B152" s="23" t="s">
        <v>13</v>
      </c>
      <c r="C152" s="23">
        <v>4</v>
      </c>
      <c r="D152" s="37">
        <f t="shared" si="21"/>
        <v>-1.5271039112266314</v>
      </c>
      <c r="F152" s="2">
        <v>2.5717743999999998</v>
      </c>
      <c r="G152" s="17">
        <v>0.55849599999999999</v>
      </c>
      <c r="H152" s="17">
        <v>4</v>
      </c>
    </row>
    <row r="153" spans="1:8" x14ac:dyDescent="0.25">
      <c r="A153" s="32" t="s">
        <v>24</v>
      </c>
      <c r="B153" s="32" t="s">
        <v>13</v>
      </c>
      <c r="C153" s="32">
        <v>5</v>
      </c>
      <c r="D153" s="35">
        <f t="shared" si="21"/>
        <v>-0.21222819497369363</v>
      </c>
      <c r="F153" s="19">
        <v>2.5717743999999998</v>
      </c>
      <c r="G153" s="18">
        <v>2.08</v>
      </c>
      <c r="H153" s="17">
        <v>0.41887199999999997</v>
      </c>
    </row>
    <row r="154" spans="1:8" x14ac:dyDescent="0.25">
      <c r="A154" s="31" t="s">
        <v>24</v>
      </c>
      <c r="B154" s="31" t="s">
        <v>13</v>
      </c>
      <c r="C154" s="31" t="s">
        <v>11</v>
      </c>
      <c r="D154" s="39">
        <f>AVERAGE(D149:D152)</f>
        <v>-1.2465000917219389</v>
      </c>
      <c r="F154" s="7">
        <f>AVERAGE(H149:H153)</f>
        <v>2.5717743999999998</v>
      </c>
      <c r="G154" s="7">
        <f>AVERAGE(G149:G152)</f>
        <v>0.75047900000000001</v>
      </c>
    </row>
    <row r="155" spans="1:8" x14ac:dyDescent="0.25">
      <c r="A155" s="31" t="s">
        <v>24</v>
      </c>
      <c r="B155" s="31" t="s">
        <v>13</v>
      </c>
      <c r="C155" s="31" t="s">
        <v>44</v>
      </c>
      <c r="D155" s="34">
        <f>((G155^2)/(4*(G154^2)))+((F155^2)/(5*(F154^2)))</f>
        <v>6.5266955371394625E-2</v>
      </c>
      <c r="F155" s="7">
        <f>STDEV(H149:H153)</f>
        <v>1.3617393225124987</v>
      </c>
      <c r="G155" s="7">
        <f>STDEV(G149:G152)</f>
        <v>0.14392112496781045</v>
      </c>
    </row>
    <row r="156" spans="1:8" x14ac:dyDescent="0.25">
      <c r="A156" s="23" t="s">
        <v>25</v>
      </c>
      <c r="B156" s="23" t="s">
        <v>10</v>
      </c>
      <c r="C156" s="23">
        <v>1</v>
      </c>
      <c r="D156" s="37">
        <f t="shared" ref="D156:D160" si="22">LN(G156/F156)</f>
        <v>-0.24116205681688796</v>
      </c>
      <c r="F156" s="2">
        <v>0.9773679999999999</v>
      </c>
      <c r="G156" s="17">
        <v>0.76793200000000006</v>
      </c>
      <c r="H156" s="17">
        <v>1.116992</v>
      </c>
    </row>
    <row r="157" spans="1:8" x14ac:dyDescent="0.25">
      <c r="A157" s="32" t="s">
        <v>25</v>
      </c>
      <c r="B157" s="32" t="s">
        <v>10</v>
      </c>
      <c r="C157" s="32">
        <v>2</v>
      </c>
      <c r="D157" s="35">
        <f t="shared" si="22"/>
        <v>-7.4107972153721849E-2</v>
      </c>
      <c r="F157" s="19">
        <v>0.9773679999999999</v>
      </c>
      <c r="G157" s="18">
        <v>0.90755599999999992</v>
      </c>
      <c r="H157" s="17">
        <v>1.3264279999999999</v>
      </c>
    </row>
    <row r="158" spans="1:8" x14ac:dyDescent="0.25">
      <c r="A158" s="23" t="s">
        <v>25</v>
      </c>
      <c r="B158" s="23" t="s">
        <v>10</v>
      </c>
      <c r="C158" s="23">
        <v>3</v>
      </c>
      <c r="D158" s="37">
        <f t="shared" si="22"/>
        <v>-0.44183275227903918</v>
      </c>
      <c r="F158" s="2">
        <v>0.9773679999999999</v>
      </c>
      <c r="G158" s="17">
        <v>0.62830799999999998</v>
      </c>
      <c r="H158" s="17">
        <v>0.69811999999999996</v>
      </c>
    </row>
    <row r="159" spans="1:8" x14ac:dyDescent="0.25">
      <c r="A159" s="23" t="s">
        <v>25</v>
      </c>
      <c r="B159" s="23" t="s">
        <v>10</v>
      </c>
      <c r="C159" s="23">
        <v>4</v>
      </c>
      <c r="D159" s="37">
        <f t="shared" si="22"/>
        <v>-0.33647223662121289</v>
      </c>
      <c r="F159" s="2">
        <v>0.9773679999999999</v>
      </c>
      <c r="G159" s="17">
        <v>0.69811999999999996</v>
      </c>
      <c r="H159" s="17">
        <v>0.69811999999999996</v>
      </c>
    </row>
    <row r="160" spans="1:8" x14ac:dyDescent="0.25">
      <c r="A160" s="23" t="s">
        <v>25</v>
      </c>
      <c r="B160" s="23" t="s">
        <v>10</v>
      </c>
      <c r="C160" s="23">
        <v>5</v>
      </c>
      <c r="D160" s="37">
        <f t="shared" si="22"/>
        <v>-0.69314718055994529</v>
      </c>
      <c r="F160" s="2">
        <v>0.9773679999999999</v>
      </c>
      <c r="G160" s="17">
        <v>0.48868399999999995</v>
      </c>
      <c r="H160" s="17">
        <v>1.04718</v>
      </c>
    </row>
    <row r="161" spans="1:8" x14ac:dyDescent="0.25">
      <c r="A161" s="30" t="s">
        <v>25</v>
      </c>
      <c r="B161" s="30" t="s">
        <v>10</v>
      </c>
      <c r="C161" s="30" t="s">
        <v>11</v>
      </c>
      <c r="D161" s="38">
        <f>AVERAGE(D156,D158:D160)</f>
        <v>-0.42815355656927134</v>
      </c>
      <c r="F161" s="5">
        <f>AVERAGE(H156:H160)</f>
        <v>0.9773679999999999</v>
      </c>
      <c r="G161" s="5">
        <f>AVERAGE(G156,G158:G160)</f>
        <v>0.64576100000000003</v>
      </c>
    </row>
    <row r="162" spans="1:8" x14ac:dyDescent="0.25">
      <c r="A162" s="30" t="s">
        <v>25</v>
      </c>
      <c r="B162" s="30" t="s">
        <v>10</v>
      </c>
      <c r="C162" s="30" t="s">
        <v>44</v>
      </c>
      <c r="D162" s="33">
        <f>((G162^2)/(4*(G161^2)))+((F162^2)/(5*(F161^2)))</f>
        <v>2.4338362079674804E-2</v>
      </c>
      <c r="F162" s="5">
        <f>STDEV(H156:H160)</f>
        <v>0.27485011885025623</v>
      </c>
      <c r="G162" s="5">
        <f>STDEV(G156,G158:G160)</f>
        <v>0.11922668781219514</v>
      </c>
    </row>
    <row r="163" spans="1:8" x14ac:dyDescent="0.25">
      <c r="A163" s="23" t="s">
        <v>25</v>
      </c>
      <c r="B163" s="23" t="s">
        <v>13</v>
      </c>
      <c r="C163" s="23">
        <v>1</v>
      </c>
      <c r="D163" s="37">
        <f t="shared" ref="D163:D167" si="23">LN(G163/F163)</f>
        <v>-0.69314718055994529</v>
      </c>
      <c r="F163" s="2">
        <v>0.9773679999999999</v>
      </c>
      <c r="G163" s="17">
        <v>0.48868399999999995</v>
      </c>
      <c r="H163" s="17">
        <v>1.116992</v>
      </c>
    </row>
    <row r="164" spans="1:8" x14ac:dyDescent="0.25">
      <c r="A164" s="32" t="s">
        <v>25</v>
      </c>
      <c r="B164" s="32" t="s">
        <v>13</v>
      </c>
      <c r="C164" s="32">
        <v>2</v>
      </c>
      <c r="D164" s="35">
        <f t="shared" si="23"/>
        <v>-7.4107972153721849E-2</v>
      </c>
      <c r="F164" s="19">
        <v>0.9773679999999999</v>
      </c>
      <c r="G164" s="18">
        <v>0.90755599999999992</v>
      </c>
      <c r="H164" s="17">
        <v>1.3264279999999999</v>
      </c>
    </row>
    <row r="165" spans="1:8" x14ac:dyDescent="0.25">
      <c r="A165" s="32" t="s">
        <v>25</v>
      </c>
      <c r="B165" s="32" t="s">
        <v>13</v>
      </c>
      <c r="C165" s="32">
        <v>3</v>
      </c>
      <c r="D165" s="35">
        <f t="shared" si="23"/>
        <v>-7.4107972153721849E-2</v>
      </c>
      <c r="F165" s="19">
        <v>0.9773679999999999</v>
      </c>
      <c r="G165" s="18">
        <v>0.90755599999999992</v>
      </c>
      <c r="H165" s="17">
        <v>0.69811999999999996</v>
      </c>
    </row>
    <row r="166" spans="1:8" x14ac:dyDescent="0.25">
      <c r="A166" s="23" t="s">
        <v>25</v>
      </c>
      <c r="B166" s="23" t="s">
        <v>13</v>
      </c>
      <c r="C166" s="23">
        <v>4</v>
      </c>
      <c r="D166" s="37">
        <f t="shared" si="23"/>
        <v>-0.69314718055994529</v>
      </c>
      <c r="F166" s="2">
        <v>0.9773679999999999</v>
      </c>
      <c r="G166" s="17">
        <v>0.48868399999999995</v>
      </c>
      <c r="H166" s="17">
        <v>0.69811999999999996</v>
      </c>
    </row>
    <row r="167" spans="1:8" x14ac:dyDescent="0.25">
      <c r="A167" s="23" t="s">
        <v>25</v>
      </c>
      <c r="B167" s="23" t="s">
        <v>13</v>
      </c>
      <c r="C167" s="23">
        <v>5</v>
      </c>
      <c r="D167" s="37">
        <f t="shared" si="23"/>
        <v>-0.55961578793542255</v>
      </c>
      <c r="F167" s="2">
        <v>0.9773679999999999</v>
      </c>
      <c r="G167" s="17">
        <v>0.55849599999999999</v>
      </c>
      <c r="H167" s="17">
        <v>1.04718</v>
      </c>
    </row>
    <row r="168" spans="1:8" x14ac:dyDescent="0.25">
      <c r="A168" s="31" t="s">
        <v>25</v>
      </c>
      <c r="B168" s="31" t="s">
        <v>13</v>
      </c>
      <c r="C168" s="31" t="s">
        <v>11</v>
      </c>
      <c r="D168" s="39">
        <f>AVERAGE(D163,D166:D167)</f>
        <v>-0.648636716351771</v>
      </c>
      <c r="F168" s="7">
        <f>AVERAGE(H163:H167)</f>
        <v>0.9773679999999999</v>
      </c>
      <c r="G168" s="7">
        <f>AVERAGE(G163,G166:G167)</f>
        <v>0.51195466666666667</v>
      </c>
    </row>
    <row r="169" spans="1:8" x14ac:dyDescent="0.25">
      <c r="A169" s="31" t="s">
        <v>25</v>
      </c>
      <c r="B169" s="31" t="s">
        <v>13</v>
      </c>
      <c r="C169" s="31" t="s">
        <v>44</v>
      </c>
      <c r="D169" s="34">
        <f>((G169^2)/(3*(G168^2)))+((F169^2)/(5*(F168^2)))</f>
        <v>1.7882442233091586E-2</v>
      </c>
      <c r="F169" s="7">
        <f>STDEV(H163:H167)</f>
        <v>0.27485011885025623</v>
      </c>
      <c r="G169" s="7">
        <f>STDEV(G163,G166:G167)</f>
        <v>4.0305976992666179E-2</v>
      </c>
    </row>
    <row r="170" spans="1:8" x14ac:dyDescent="0.25">
      <c r="A170" s="23" t="s">
        <v>26</v>
      </c>
      <c r="B170" s="23" t="s">
        <v>10</v>
      </c>
      <c r="C170" s="23">
        <v>1</v>
      </c>
      <c r="D170" s="37">
        <f t="shared" ref="D170:D174" si="24">LN(G170/F170)</f>
        <v>-0.19153821189887871</v>
      </c>
      <c r="F170" s="2">
        <v>1.5219016000000001</v>
      </c>
      <c r="G170" s="17">
        <v>1.256616</v>
      </c>
      <c r="H170" s="17">
        <v>1.186804</v>
      </c>
    </row>
    <row r="171" spans="1:8" x14ac:dyDescent="0.25">
      <c r="A171" s="32" t="s">
        <v>26</v>
      </c>
      <c r="B171" s="32" t="s">
        <v>10</v>
      </c>
      <c r="C171" s="32">
        <v>2</v>
      </c>
      <c r="D171" s="35">
        <f t="shared" si="24"/>
        <v>1.3125391848773955</v>
      </c>
      <c r="F171" s="19">
        <v>1.5219016000000001</v>
      </c>
      <c r="G171" s="18">
        <v>5.6547720000000004</v>
      </c>
      <c r="H171" s="17">
        <v>1.5358640000000001</v>
      </c>
    </row>
    <row r="172" spans="1:8" x14ac:dyDescent="0.25">
      <c r="A172" s="32" t="s">
        <v>26</v>
      </c>
      <c r="B172" s="32" t="s">
        <v>10</v>
      </c>
      <c r="C172" s="32">
        <v>3</v>
      </c>
      <c r="D172" s="35">
        <f t="shared" si="24"/>
        <v>1.0769731135646283</v>
      </c>
      <c r="F172" s="19">
        <v>1.5219016000000001</v>
      </c>
      <c r="G172" s="18">
        <v>4.4679679999999999</v>
      </c>
      <c r="H172" s="17">
        <v>1.6754879999999999</v>
      </c>
    </row>
    <row r="173" spans="1:8" x14ac:dyDescent="0.25">
      <c r="A173" s="23" t="s">
        <v>26</v>
      </c>
      <c r="B173" s="23" t="s">
        <v>10</v>
      </c>
      <c r="C173" s="23">
        <v>4</v>
      </c>
      <c r="D173" s="37">
        <f t="shared" si="24"/>
        <v>-1.4724720573609431</v>
      </c>
      <c r="F173" s="2">
        <v>1.5219016000000001</v>
      </c>
      <c r="G173" s="17">
        <v>0.34905999999999998</v>
      </c>
      <c r="H173" s="17">
        <v>1.4660519999999999</v>
      </c>
    </row>
    <row r="174" spans="1:8" x14ac:dyDescent="0.25">
      <c r="A174" s="23" t="s">
        <v>26</v>
      </c>
      <c r="B174" s="23" t="s">
        <v>10</v>
      </c>
      <c r="C174" s="23">
        <v>5</v>
      </c>
      <c r="D174" s="37">
        <f t="shared" si="24"/>
        <v>-0.51696061233350676</v>
      </c>
      <c r="F174" s="2">
        <v>1.5219016000000001</v>
      </c>
      <c r="G174" s="17">
        <v>0.90755599999999992</v>
      </c>
      <c r="H174" s="17">
        <v>1.7452999999999999</v>
      </c>
    </row>
    <row r="175" spans="1:8" x14ac:dyDescent="0.25">
      <c r="A175" s="30" t="s">
        <v>26</v>
      </c>
      <c r="B175" s="30" t="s">
        <v>10</v>
      </c>
      <c r="C175" s="30" t="s">
        <v>11</v>
      </c>
      <c r="D175" s="38">
        <f>AVERAGE(D170,D173:D174)</f>
        <v>-0.7269902938644428</v>
      </c>
      <c r="F175" s="5">
        <f>AVERAGE(H170:H174)</f>
        <v>1.5219016000000001</v>
      </c>
      <c r="G175" s="5">
        <f>AVERAGE(G170,G173:G174)</f>
        <v>0.83774399999999993</v>
      </c>
    </row>
    <row r="176" spans="1:8" x14ac:dyDescent="0.25">
      <c r="A176" s="30" t="s">
        <v>26</v>
      </c>
      <c r="B176" s="30" t="s">
        <v>10</v>
      </c>
      <c r="C176" s="30" t="s">
        <v>44</v>
      </c>
      <c r="D176" s="33">
        <f>((G176^2)/(3*(G175^2)))+((F176^2)/(5*(F175^2)))</f>
        <v>0.10361918500437982</v>
      </c>
      <c r="F176" s="5">
        <f>STDEV(H170:H174)</f>
        <v>0.21742823836107386</v>
      </c>
      <c r="G176" s="5">
        <f>STDEV(G170,G173:G174)</f>
        <v>0.45778789825857114</v>
      </c>
    </row>
    <row r="177" spans="1:8" x14ac:dyDescent="0.25">
      <c r="A177" s="23" t="s">
        <v>26</v>
      </c>
      <c r="B177" s="23" t="s">
        <v>13</v>
      </c>
      <c r="C177" s="23">
        <v>1</v>
      </c>
      <c r="D177" s="37">
        <f t="shared" ref="D177:D181" si="25">LN(G177/F177)</f>
        <v>-8.6177696241052398E-2</v>
      </c>
      <c r="F177" s="2">
        <v>1.5219016000000001</v>
      </c>
      <c r="G177" s="17">
        <v>1.3962399999999999</v>
      </c>
      <c r="H177" s="17">
        <v>1.186804</v>
      </c>
    </row>
    <row r="178" spans="1:8" x14ac:dyDescent="0.25">
      <c r="A178" s="23" t="s">
        <v>26</v>
      </c>
      <c r="B178" s="23" t="s">
        <v>13</v>
      </c>
      <c r="C178" s="23">
        <v>2</v>
      </c>
      <c r="D178" s="37">
        <f t="shared" si="25"/>
        <v>-0.37385976869283327</v>
      </c>
      <c r="F178" s="2">
        <v>1.5219016000000001</v>
      </c>
      <c r="G178" s="17">
        <v>1.04718</v>
      </c>
      <c r="H178" s="17">
        <v>1.5358640000000001</v>
      </c>
    </row>
    <row r="179" spans="1:8" x14ac:dyDescent="0.25">
      <c r="A179" s="23" t="s">
        <v>26</v>
      </c>
      <c r="B179" s="23" t="s">
        <v>13</v>
      </c>
      <c r="C179" s="23">
        <v>3</v>
      </c>
      <c r="D179" s="37">
        <f t="shared" si="25"/>
        <v>-8.6177696241052398E-2</v>
      </c>
      <c r="F179" s="2">
        <v>1.5219016000000001</v>
      </c>
      <c r="G179" s="17">
        <v>1.3962399999999999</v>
      </c>
      <c r="H179" s="17">
        <v>1.6754879999999999</v>
      </c>
    </row>
    <row r="180" spans="1:8" x14ac:dyDescent="0.25">
      <c r="A180" s="23" t="s">
        <v>26</v>
      </c>
      <c r="B180" s="23" t="s">
        <v>13</v>
      </c>
      <c r="C180" s="23">
        <v>4</v>
      </c>
      <c r="D180" s="37">
        <f t="shared" si="25"/>
        <v>-0.24869662573882725</v>
      </c>
      <c r="F180" s="2">
        <v>1.5219016000000001</v>
      </c>
      <c r="G180" s="17">
        <v>1.186804</v>
      </c>
      <c r="H180" s="17">
        <v>1.4660519999999999</v>
      </c>
    </row>
    <row r="181" spans="1:8" x14ac:dyDescent="0.25">
      <c r="A181" s="23" t="s">
        <v>26</v>
      </c>
      <c r="B181" s="23" t="s">
        <v>13</v>
      </c>
      <c r="C181" s="23">
        <v>5</v>
      </c>
      <c r="D181" s="37">
        <f t="shared" si="25"/>
        <v>-0.13747099062860299</v>
      </c>
      <c r="F181" s="2">
        <v>1.5219016000000001</v>
      </c>
      <c r="G181" s="17">
        <v>1.3264279999999999</v>
      </c>
      <c r="H181" s="17">
        <v>1.7452999999999999</v>
      </c>
    </row>
    <row r="182" spans="1:8" x14ac:dyDescent="0.25">
      <c r="A182" s="31" t="s">
        <v>26</v>
      </c>
      <c r="B182" s="31" t="s">
        <v>13</v>
      </c>
      <c r="C182" s="31" t="s">
        <v>11</v>
      </c>
      <c r="D182" s="39">
        <f>AVERAGE(D177:D181)</f>
        <v>-0.18647655550847367</v>
      </c>
      <c r="F182" s="7">
        <f>AVERAGE(H177:H181)</f>
        <v>1.5219016000000001</v>
      </c>
      <c r="G182" s="7">
        <f>AVERAGE(G177:G181)</f>
        <v>1.2705783999999998</v>
      </c>
    </row>
    <row r="183" spans="1:8" x14ac:dyDescent="0.25">
      <c r="A183" s="31" t="s">
        <v>26</v>
      </c>
      <c r="B183" s="31" t="s">
        <v>13</v>
      </c>
      <c r="C183" s="31" t="s">
        <v>44</v>
      </c>
      <c r="D183" s="34">
        <f>((G183^2)/(5*(G182^2)))+((F183^2)/(5*(F182^2)))</f>
        <v>6.9199694864830446E-3</v>
      </c>
      <c r="F183" s="7">
        <f>STDEV(H177:H181)</f>
        <v>0.21742823836107386</v>
      </c>
      <c r="G183" s="7">
        <f>STDEV(G177:G181)</f>
        <v>0.15134880943304527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</vt:lpstr>
      <vt:lpstr>IR</vt:lpstr>
      <vt:lpstr>EffectSize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2021-10-27T10:08:41Z</dcterms:created>
  <dcterms:modified xsi:type="dcterms:W3CDTF">2021-11-02T08:27:39Z</dcterms:modified>
</cp:coreProperties>
</file>