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Library/WebServer/Documents/kaskecil/public/"/>
    </mc:Choice>
  </mc:AlternateContent>
  <bookViews>
    <workbookView xWindow="0" yWindow="460" windowWidth="32000" windowHeight="17460" tabRatio="636"/>
  </bookViews>
  <sheets>
    <sheet name="Sheet1" sheetId="18" r:id="rId1"/>
    <sheet name="inv-ctl blm hbs" sheetId="4" state="hidden" r:id="rId2"/>
    <sheet name="inv-tk.pasdn blm hbs" sheetId="5" state="hidden" r:id="rId3"/>
    <sheet name="inv-koper blm hbs" sheetId="7" state="hidden" r:id="rId4"/>
    <sheet name="inv-MW blm hbs" sheetId="8" state="hidden" r:id="rId5"/>
    <sheet name="inv-tki blm hbs" sheetId="10" state="hidden" r:id="rId6"/>
    <sheet name="penghpsn juni'14 &amp; juni'15" sheetId="13" state="hidden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" l="1"/>
  <c r="H7" i="4"/>
  <c r="L7" i="4"/>
  <c r="J7" i="4"/>
  <c r="K7" i="4"/>
  <c r="M7" i="4"/>
  <c r="N7" i="4"/>
  <c r="G8" i="4"/>
  <c r="H8" i="4"/>
  <c r="L8" i="4"/>
  <c r="J8" i="4"/>
  <c r="K8" i="4"/>
  <c r="M8" i="4"/>
  <c r="N8" i="4"/>
  <c r="G9" i="4"/>
  <c r="H9" i="4"/>
  <c r="L9" i="4"/>
  <c r="J9" i="4"/>
  <c r="K9" i="4"/>
  <c r="M9" i="4"/>
  <c r="N9" i="4"/>
  <c r="G10" i="4"/>
  <c r="H10" i="4"/>
  <c r="L10" i="4"/>
  <c r="J10" i="4"/>
  <c r="K10" i="4"/>
  <c r="M10" i="4"/>
  <c r="N10" i="4"/>
  <c r="G11" i="4"/>
  <c r="H11" i="4"/>
  <c r="L11" i="4"/>
  <c r="J11" i="4"/>
  <c r="K11" i="4"/>
  <c r="M11" i="4"/>
  <c r="N11" i="4"/>
  <c r="G12" i="4"/>
  <c r="H12" i="4"/>
  <c r="L12" i="4"/>
  <c r="J12" i="4"/>
  <c r="K12" i="4"/>
  <c r="M12" i="4"/>
  <c r="N12" i="4"/>
  <c r="G13" i="4"/>
  <c r="H13" i="4"/>
  <c r="K13" i="4"/>
  <c r="M13" i="4"/>
  <c r="N13" i="4"/>
  <c r="G14" i="4"/>
  <c r="H14" i="4"/>
  <c r="K14" i="4"/>
  <c r="M14" i="4"/>
  <c r="N14" i="4"/>
  <c r="G15" i="4"/>
  <c r="H15" i="4"/>
  <c r="K15" i="4"/>
  <c r="M15" i="4"/>
  <c r="N15" i="4"/>
  <c r="G16" i="4"/>
  <c r="H16" i="4"/>
  <c r="K16" i="4"/>
  <c r="M16" i="4"/>
  <c r="N16" i="4"/>
  <c r="G17" i="4"/>
  <c r="H17" i="4"/>
  <c r="K17" i="4"/>
  <c r="M17" i="4"/>
  <c r="N17" i="4"/>
  <c r="G18" i="4"/>
  <c r="H18" i="4"/>
  <c r="L18" i="4"/>
  <c r="J18" i="4"/>
  <c r="K18" i="4"/>
  <c r="M18" i="4"/>
  <c r="N18" i="4"/>
  <c r="G19" i="4"/>
  <c r="H19" i="4"/>
  <c r="L19" i="4"/>
  <c r="J19" i="4"/>
  <c r="K19" i="4"/>
  <c r="M19" i="4"/>
  <c r="N19" i="4"/>
  <c r="G20" i="4"/>
  <c r="H20" i="4"/>
  <c r="L20" i="4"/>
  <c r="J20" i="4"/>
  <c r="K20" i="4"/>
  <c r="M20" i="4"/>
  <c r="N20" i="4"/>
  <c r="G21" i="4"/>
  <c r="H21" i="4"/>
  <c r="L21" i="4"/>
  <c r="J21" i="4"/>
  <c r="K21" i="4"/>
  <c r="M21" i="4"/>
  <c r="N21" i="4"/>
  <c r="G22" i="4"/>
  <c r="L22" i="4"/>
  <c r="J22" i="4"/>
  <c r="K22" i="4"/>
  <c r="M22" i="4"/>
  <c r="N22" i="4"/>
  <c r="L23" i="4"/>
  <c r="J23" i="4"/>
  <c r="K23" i="4"/>
  <c r="M23" i="4"/>
  <c r="N23" i="4"/>
  <c r="G24" i="4"/>
  <c r="H24" i="4"/>
  <c r="L24" i="4"/>
  <c r="J24" i="4"/>
  <c r="K24" i="4"/>
  <c r="M24" i="4"/>
  <c r="N24" i="4"/>
  <c r="G25" i="4"/>
  <c r="H25" i="4"/>
  <c r="L25" i="4"/>
  <c r="J25" i="4"/>
  <c r="K25" i="4"/>
  <c r="M25" i="4"/>
  <c r="N25" i="4"/>
  <c r="W25" i="4"/>
  <c r="X25" i="4"/>
  <c r="AD25" i="4"/>
  <c r="AM25" i="4"/>
  <c r="AN25" i="4"/>
  <c r="AT25" i="4"/>
  <c r="BC25" i="4"/>
  <c r="BD25" i="4"/>
  <c r="BJ25" i="4"/>
  <c r="BS25" i="4"/>
  <c r="BT25" i="4"/>
  <c r="BZ25" i="4"/>
  <c r="CI25" i="4"/>
  <c r="CJ25" i="4"/>
  <c r="CP25" i="4"/>
  <c r="CY25" i="4"/>
  <c r="CZ25" i="4"/>
  <c r="DF25" i="4"/>
  <c r="DO25" i="4"/>
  <c r="DP25" i="4"/>
  <c r="DV25" i="4"/>
  <c r="EE25" i="4"/>
  <c r="EF25" i="4"/>
  <c r="EL25" i="4"/>
  <c r="EU25" i="4"/>
  <c r="EV25" i="4"/>
  <c r="FB25" i="4"/>
  <c r="FK25" i="4"/>
  <c r="FL25" i="4"/>
  <c r="FR25" i="4"/>
  <c r="GA25" i="4"/>
  <c r="GB25" i="4"/>
  <c r="GH25" i="4"/>
  <c r="GQ25" i="4"/>
  <c r="GR25" i="4"/>
  <c r="GX25" i="4"/>
  <c r="HG25" i="4"/>
  <c r="HH25" i="4"/>
  <c r="HN25" i="4"/>
  <c r="HW25" i="4"/>
  <c r="HX25" i="4"/>
  <c r="ID25" i="4"/>
  <c r="IM25" i="4"/>
  <c r="IN25" i="4"/>
  <c r="IT25" i="4"/>
  <c r="G26" i="4"/>
  <c r="H26" i="4"/>
  <c r="L26" i="4"/>
  <c r="J26" i="4"/>
  <c r="K26" i="4"/>
  <c r="M26" i="4"/>
  <c r="N26" i="4"/>
  <c r="G27" i="4"/>
  <c r="H27" i="4"/>
  <c r="L27" i="4"/>
  <c r="J27" i="4"/>
  <c r="K27" i="4"/>
  <c r="M27" i="4"/>
  <c r="N27" i="4"/>
  <c r="G28" i="4"/>
  <c r="H28" i="4"/>
  <c r="N28" i="4"/>
  <c r="G29" i="4"/>
  <c r="H29" i="4"/>
  <c r="N29" i="4"/>
  <c r="G30" i="4"/>
  <c r="H30" i="4"/>
  <c r="L30" i="4"/>
  <c r="J30" i="4"/>
  <c r="K30" i="4"/>
  <c r="M30" i="4"/>
  <c r="N30" i="4"/>
  <c r="G31" i="4"/>
  <c r="H31" i="4"/>
  <c r="L31" i="4"/>
  <c r="J31" i="4"/>
  <c r="K31" i="4"/>
  <c r="M31" i="4"/>
  <c r="N31" i="4"/>
  <c r="L32" i="4"/>
  <c r="J32" i="4"/>
  <c r="K32" i="4"/>
  <c r="M32" i="4"/>
  <c r="N32" i="4"/>
  <c r="I34" i="4"/>
  <c r="J34" i="4"/>
  <c r="K34" i="4"/>
  <c r="L34" i="4"/>
  <c r="M34" i="4"/>
  <c r="N34" i="4"/>
  <c r="L7" i="5"/>
  <c r="J7" i="5"/>
  <c r="M7" i="5"/>
  <c r="L8" i="5"/>
  <c r="J8" i="5"/>
  <c r="M8" i="5"/>
  <c r="L9" i="5"/>
  <c r="J9" i="5"/>
  <c r="M9" i="5"/>
  <c r="L10" i="5"/>
  <c r="J10" i="5"/>
  <c r="M10" i="5"/>
  <c r="L11" i="5"/>
  <c r="J11" i="5"/>
  <c r="M11" i="5"/>
  <c r="M13" i="5"/>
  <c r="L7" i="7"/>
  <c r="J7" i="7"/>
  <c r="M7" i="7"/>
  <c r="L8" i="7"/>
  <c r="J8" i="7"/>
  <c r="M8" i="7"/>
  <c r="L9" i="7"/>
  <c r="J9" i="7"/>
  <c r="M9" i="7"/>
  <c r="L10" i="7"/>
  <c r="J10" i="7"/>
  <c r="M10" i="7"/>
  <c r="L11" i="7"/>
  <c r="J11" i="7"/>
  <c r="M11" i="7"/>
  <c r="L12" i="7"/>
  <c r="J12" i="7"/>
  <c r="M12" i="7"/>
  <c r="L13" i="7"/>
  <c r="J13" i="7"/>
  <c r="M13" i="7"/>
  <c r="L14" i="7"/>
  <c r="J14" i="7"/>
  <c r="M14" i="7"/>
  <c r="L15" i="7"/>
  <c r="J15" i="7"/>
  <c r="M15" i="7"/>
  <c r="L16" i="7"/>
  <c r="J16" i="7"/>
  <c r="M16" i="7"/>
  <c r="L17" i="7"/>
  <c r="J17" i="7"/>
  <c r="M17" i="7"/>
  <c r="L18" i="7"/>
  <c r="J18" i="7"/>
  <c r="M18" i="7"/>
  <c r="L19" i="7"/>
  <c r="J19" i="7"/>
  <c r="M19" i="7"/>
  <c r="M20" i="7"/>
  <c r="M21" i="7"/>
  <c r="L22" i="7"/>
  <c r="J22" i="7"/>
  <c r="M22" i="7"/>
  <c r="L23" i="7"/>
  <c r="J23" i="7"/>
  <c r="M23" i="7"/>
  <c r="L24" i="7"/>
  <c r="J24" i="7"/>
  <c r="M24" i="7"/>
  <c r="L25" i="7"/>
  <c r="J25" i="7"/>
  <c r="M25" i="7"/>
  <c r="L26" i="7"/>
  <c r="J26" i="7"/>
  <c r="M26" i="7"/>
  <c r="L27" i="7"/>
  <c r="J27" i="7"/>
  <c r="M27" i="7"/>
  <c r="L28" i="7"/>
  <c r="J28" i="7"/>
  <c r="M28" i="7"/>
  <c r="L29" i="7"/>
  <c r="J29" i="7"/>
  <c r="M29" i="7"/>
  <c r="L30" i="7"/>
  <c r="J30" i="7"/>
  <c r="M30" i="7"/>
  <c r="L31" i="7"/>
  <c r="J31" i="7"/>
  <c r="M31" i="7"/>
  <c r="L32" i="7"/>
  <c r="M32" i="7"/>
  <c r="L33" i="7"/>
  <c r="M33" i="7"/>
  <c r="L34" i="7"/>
  <c r="M34" i="7"/>
  <c r="L37" i="7"/>
  <c r="J37" i="7"/>
  <c r="M37" i="7"/>
  <c r="L38" i="7"/>
  <c r="J38" i="7"/>
  <c r="M38" i="7"/>
  <c r="L39" i="7"/>
  <c r="J39" i="7"/>
  <c r="M39" i="7"/>
  <c r="L40" i="7"/>
  <c r="J40" i="7"/>
  <c r="M40" i="7"/>
  <c r="L41" i="7"/>
  <c r="J41" i="7"/>
  <c r="M41" i="7"/>
  <c r="M51" i="7"/>
  <c r="L7" i="8"/>
  <c r="J7" i="8"/>
  <c r="M7" i="8"/>
  <c r="L8" i="8"/>
  <c r="J8" i="8"/>
  <c r="M8" i="8"/>
  <c r="L9" i="8"/>
  <c r="J9" i="8"/>
  <c r="M9" i="8"/>
  <c r="L10" i="8"/>
  <c r="J10" i="8"/>
  <c r="M10" i="8"/>
  <c r="L11" i="8"/>
  <c r="J11" i="8"/>
  <c r="M11" i="8"/>
  <c r="L12" i="8"/>
  <c r="J12" i="8"/>
  <c r="M12" i="8"/>
  <c r="L13" i="8"/>
  <c r="J13" i="8"/>
  <c r="M13" i="8"/>
  <c r="L14" i="8"/>
  <c r="J14" i="8"/>
  <c r="M14" i="8"/>
  <c r="L15" i="8"/>
  <c r="J15" i="8"/>
  <c r="M15" i="8"/>
  <c r="L16" i="8"/>
  <c r="J16" i="8"/>
  <c r="M16" i="8"/>
  <c r="L17" i="8"/>
  <c r="J17" i="8"/>
  <c r="M17" i="8"/>
  <c r="L18" i="8"/>
  <c r="J18" i="8"/>
  <c r="M18" i="8"/>
  <c r="L19" i="8"/>
  <c r="J19" i="8"/>
  <c r="M19" i="8"/>
  <c r="L20" i="8"/>
  <c r="J20" i="8"/>
  <c r="M20" i="8"/>
  <c r="L21" i="8"/>
  <c r="J21" i="8"/>
  <c r="M21" i="8"/>
  <c r="L22" i="8"/>
  <c r="J22" i="8"/>
  <c r="M22" i="8"/>
  <c r="L23" i="8"/>
  <c r="J23" i="8"/>
  <c r="M23" i="8"/>
  <c r="L24" i="8"/>
  <c r="J24" i="8"/>
  <c r="M24" i="8"/>
  <c r="L25" i="8"/>
  <c r="J25" i="8"/>
  <c r="M25" i="8"/>
  <c r="L26" i="8"/>
  <c r="J26" i="8"/>
  <c r="M26" i="8"/>
  <c r="L27" i="8"/>
  <c r="J27" i="8"/>
  <c r="M27" i="8"/>
  <c r="L28" i="8"/>
  <c r="J28" i="8"/>
  <c r="M28" i="8"/>
  <c r="L29" i="8"/>
  <c r="J29" i="8"/>
  <c r="M29" i="8"/>
  <c r="L30" i="8"/>
  <c r="J30" i="8"/>
  <c r="M30" i="8"/>
  <c r="L31" i="8"/>
  <c r="J31" i="8"/>
  <c r="M31" i="8"/>
  <c r="L32" i="8"/>
  <c r="J32" i="8"/>
  <c r="M32" i="8"/>
  <c r="L33" i="8"/>
  <c r="J33" i="8"/>
  <c r="M33" i="8"/>
  <c r="L34" i="8"/>
  <c r="J34" i="8"/>
  <c r="M34" i="8"/>
  <c r="L35" i="8"/>
  <c r="J35" i="8"/>
  <c r="M35" i="8"/>
  <c r="L36" i="8"/>
  <c r="J36" i="8"/>
  <c r="M36" i="8"/>
  <c r="L37" i="8"/>
  <c r="J37" i="8"/>
  <c r="M37" i="8"/>
  <c r="L38" i="8"/>
  <c r="J38" i="8"/>
  <c r="M38" i="8"/>
  <c r="L39" i="8"/>
  <c r="J39" i="8"/>
  <c r="M39" i="8"/>
  <c r="L40" i="8"/>
  <c r="J40" i="8"/>
  <c r="M40" i="8"/>
  <c r="L41" i="8"/>
  <c r="J41" i="8"/>
  <c r="M41" i="8"/>
  <c r="L42" i="8"/>
  <c r="J42" i="8"/>
  <c r="M42" i="8"/>
  <c r="L43" i="8"/>
  <c r="J43" i="8"/>
  <c r="M43" i="8"/>
  <c r="L44" i="8"/>
  <c r="J44" i="8"/>
  <c r="M44" i="8"/>
  <c r="L45" i="8"/>
  <c r="J45" i="8"/>
  <c r="M45" i="8"/>
  <c r="L46" i="8"/>
  <c r="J46" i="8"/>
  <c r="M46" i="8"/>
  <c r="L47" i="8"/>
  <c r="J47" i="8"/>
  <c r="M47" i="8"/>
  <c r="L48" i="8"/>
  <c r="J48" i="8"/>
  <c r="M48" i="8"/>
  <c r="L49" i="8"/>
  <c r="J49" i="8"/>
  <c r="M49" i="8"/>
  <c r="L50" i="8"/>
  <c r="J50" i="8"/>
  <c r="M50" i="8"/>
  <c r="L51" i="8"/>
  <c r="J51" i="8"/>
  <c r="M51" i="8"/>
  <c r="L52" i="8"/>
  <c r="J52" i="8"/>
  <c r="M52" i="8"/>
  <c r="L53" i="8"/>
  <c r="J53" i="8"/>
  <c r="M53" i="8"/>
  <c r="L54" i="8"/>
  <c r="J54" i="8"/>
  <c r="M54" i="8"/>
  <c r="L55" i="8"/>
  <c r="J55" i="8"/>
  <c r="M55" i="8"/>
  <c r="L56" i="8"/>
  <c r="J56" i="8"/>
  <c r="M56" i="8"/>
  <c r="L57" i="8"/>
  <c r="J57" i="8"/>
  <c r="M57" i="8"/>
  <c r="L58" i="8"/>
  <c r="J58" i="8"/>
  <c r="M58" i="8"/>
  <c r="M81" i="8"/>
  <c r="L7" i="10"/>
  <c r="J7" i="10"/>
  <c r="M7" i="10"/>
  <c r="L8" i="10"/>
  <c r="J8" i="10"/>
  <c r="M8" i="10"/>
  <c r="M9" i="10"/>
  <c r="L10" i="10"/>
  <c r="J10" i="10"/>
  <c r="M10" i="10"/>
  <c r="L11" i="10"/>
  <c r="J11" i="10"/>
  <c r="M11" i="10"/>
  <c r="L12" i="10"/>
  <c r="J12" i="10"/>
  <c r="M12" i="10"/>
  <c r="L13" i="10"/>
  <c r="J13" i="10"/>
  <c r="M13" i="10"/>
  <c r="M14" i="10"/>
  <c r="L15" i="10"/>
  <c r="J15" i="10"/>
  <c r="M15" i="10"/>
  <c r="L16" i="10"/>
  <c r="J16" i="10"/>
  <c r="M16" i="10"/>
  <c r="L17" i="10"/>
  <c r="J17" i="10"/>
  <c r="M17" i="10"/>
  <c r="L18" i="10"/>
  <c r="J18" i="10"/>
  <c r="M18" i="10"/>
  <c r="L19" i="10"/>
  <c r="J19" i="10"/>
  <c r="M19" i="10"/>
  <c r="L20" i="10"/>
  <c r="J20" i="10"/>
  <c r="M20" i="10"/>
  <c r="L21" i="10"/>
  <c r="M21" i="10"/>
  <c r="M26" i="10"/>
  <c r="L28" i="10"/>
  <c r="J28" i="10"/>
  <c r="M28" i="10"/>
  <c r="L29" i="10"/>
  <c r="J29" i="10"/>
  <c r="M29" i="10"/>
  <c r="M30" i="10"/>
  <c r="M32" i="10"/>
  <c r="M36" i="4"/>
  <c r="M37" i="4"/>
  <c r="G7" i="5"/>
  <c r="H7" i="5"/>
  <c r="K7" i="5"/>
  <c r="N7" i="5"/>
  <c r="G8" i="5"/>
  <c r="H8" i="5"/>
  <c r="K8" i="5"/>
  <c r="N8" i="5"/>
  <c r="G9" i="5"/>
  <c r="H9" i="5"/>
  <c r="K9" i="5"/>
  <c r="N9" i="5"/>
  <c r="G10" i="5"/>
  <c r="H10" i="5"/>
  <c r="K10" i="5"/>
  <c r="N10" i="5"/>
  <c r="G11" i="5"/>
  <c r="K11" i="5"/>
  <c r="N11" i="5"/>
  <c r="I13" i="5"/>
  <c r="J13" i="5"/>
  <c r="K13" i="5"/>
  <c r="L13" i="5"/>
  <c r="N13" i="5"/>
  <c r="G7" i="7"/>
  <c r="H7" i="7"/>
  <c r="K7" i="7"/>
  <c r="N7" i="7"/>
  <c r="G8" i="7"/>
  <c r="H8" i="7"/>
  <c r="K8" i="7"/>
  <c r="N8" i="7"/>
  <c r="G9" i="7"/>
  <c r="H9" i="7"/>
  <c r="K9" i="7"/>
  <c r="N9" i="7"/>
  <c r="G10" i="7"/>
  <c r="H10" i="7"/>
  <c r="K10" i="7"/>
  <c r="N10" i="7"/>
  <c r="G11" i="7"/>
  <c r="H11" i="7"/>
  <c r="K11" i="7"/>
  <c r="N11" i="7"/>
  <c r="G12" i="7"/>
  <c r="H12" i="7"/>
  <c r="K12" i="7"/>
  <c r="N12" i="7"/>
  <c r="G13" i="7"/>
  <c r="H13" i="7"/>
  <c r="K13" i="7"/>
  <c r="N13" i="7"/>
  <c r="G14" i="7"/>
  <c r="H14" i="7"/>
  <c r="K14" i="7"/>
  <c r="N14" i="7"/>
  <c r="G15" i="7"/>
  <c r="H15" i="7"/>
  <c r="K15" i="7"/>
  <c r="N15" i="7"/>
  <c r="G16" i="7"/>
  <c r="H16" i="7"/>
  <c r="K16" i="7"/>
  <c r="N16" i="7"/>
  <c r="G17" i="7"/>
  <c r="H17" i="7"/>
  <c r="K17" i="7"/>
  <c r="N17" i="7"/>
  <c r="G18" i="7"/>
  <c r="H18" i="7"/>
  <c r="K18" i="7"/>
  <c r="N18" i="7"/>
  <c r="G19" i="7"/>
  <c r="H19" i="7"/>
  <c r="K19" i="7"/>
  <c r="N19" i="7"/>
  <c r="G20" i="7"/>
  <c r="H20" i="7"/>
  <c r="K20" i="7"/>
  <c r="N20" i="7"/>
  <c r="G21" i="7"/>
  <c r="H21" i="7"/>
  <c r="K21" i="7"/>
  <c r="N21" i="7"/>
  <c r="G22" i="7"/>
  <c r="H22" i="7"/>
  <c r="K22" i="7"/>
  <c r="N22" i="7"/>
  <c r="G23" i="7"/>
  <c r="K23" i="7"/>
  <c r="N23" i="7"/>
  <c r="G24" i="7"/>
  <c r="H24" i="7"/>
  <c r="K24" i="7"/>
  <c r="N24" i="7"/>
  <c r="G25" i="7"/>
  <c r="K25" i="7"/>
  <c r="G26" i="7"/>
  <c r="K26" i="7"/>
  <c r="G27" i="7"/>
  <c r="H27" i="7"/>
  <c r="K27" i="7"/>
  <c r="N27" i="7"/>
  <c r="G28" i="7"/>
  <c r="H28" i="7"/>
  <c r="K28" i="7"/>
  <c r="N28" i="7"/>
  <c r="G29" i="7"/>
  <c r="H29" i="7"/>
  <c r="K29" i="7"/>
  <c r="N29" i="7"/>
  <c r="G30" i="7"/>
  <c r="H30" i="7"/>
  <c r="K30" i="7"/>
  <c r="N30" i="7"/>
  <c r="G31" i="7"/>
  <c r="H31" i="7"/>
  <c r="K31" i="7"/>
  <c r="N31" i="7"/>
  <c r="G32" i="7"/>
  <c r="H32" i="7"/>
  <c r="K32" i="7"/>
  <c r="N32" i="7"/>
  <c r="G33" i="7"/>
  <c r="H33" i="7"/>
  <c r="K33" i="7"/>
  <c r="N33" i="7"/>
  <c r="G34" i="7"/>
  <c r="H34" i="7"/>
  <c r="K34" i="7"/>
  <c r="N34" i="7"/>
  <c r="G35" i="7"/>
  <c r="H35" i="7"/>
  <c r="N35" i="7"/>
  <c r="G37" i="7"/>
  <c r="H37" i="7"/>
  <c r="K37" i="7"/>
  <c r="N37" i="7"/>
  <c r="G38" i="7"/>
  <c r="H38" i="7"/>
  <c r="K38" i="7"/>
  <c r="N38" i="7"/>
  <c r="K39" i="7"/>
  <c r="N39" i="7"/>
  <c r="G40" i="7"/>
  <c r="H40" i="7"/>
  <c r="K40" i="7"/>
  <c r="N40" i="7"/>
  <c r="G41" i="7"/>
  <c r="H41" i="7"/>
  <c r="K41" i="7"/>
  <c r="N41" i="7"/>
  <c r="I51" i="7"/>
  <c r="J51" i="7"/>
  <c r="K51" i="7"/>
  <c r="L51" i="7"/>
  <c r="N51" i="7"/>
  <c r="G7" i="8"/>
  <c r="H7" i="8"/>
  <c r="K7" i="8"/>
  <c r="N7" i="8"/>
  <c r="G8" i="8"/>
  <c r="H8" i="8"/>
  <c r="K8" i="8"/>
  <c r="N8" i="8"/>
  <c r="G9" i="8"/>
  <c r="H9" i="8"/>
  <c r="K9" i="8"/>
  <c r="N9" i="8"/>
  <c r="G10" i="8"/>
  <c r="H10" i="8"/>
  <c r="K10" i="8"/>
  <c r="N10" i="8"/>
  <c r="G11" i="8"/>
  <c r="H11" i="8"/>
  <c r="K11" i="8"/>
  <c r="N11" i="8"/>
  <c r="G12" i="8"/>
  <c r="H12" i="8"/>
  <c r="K12" i="8"/>
  <c r="N12" i="8"/>
  <c r="G13" i="8"/>
  <c r="H13" i="8"/>
  <c r="K13" i="8"/>
  <c r="N13" i="8"/>
  <c r="G14" i="8"/>
  <c r="H14" i="8"/>
  <c r="K14" i="8"/>
  <c r="N14" i="8"/>
  <c r="G15" i="8"/>
  <c r="H15" i="8"/>
  <c r="K15" i="8"/>
  <c r="N15" i="8"/>
  <c r="G16" i="8"/>
  <c r="H16" i="8"/>
  <c r="K16" i="8"/>
  <c r="N16" i="8"/>
  <c r="G17" i="8"/>
  <c r="H17" i="8"/>
  <c r="K17" i="8"/>
  <c r="N17" i="8"/>
  <c r="G18" i="8"/>
  <c r="H18" i="8"/>
  <c r="K18" i="8"/>
  <c r="N18" i="8"/>
  <c r="G19" i="8"/>
  <c r="H19" i="8"/>
  <c r="K19" i="8"/>
  <c r="N19" i="8"/>
  <c r="G20" i="8"/>
  <c r="H20" i="8"/>
  <c r="K20" i="8"/>
  <c r="N20" i="8"/>
  <c r="G21" i="8"/>
  <c r="H21" i="8"/>
  <c r="K21" i="8"/>
  <c r="N21" i="8"/>
  <c r="G22" i="8"/>
  <c r="H22" i="8"/>
  <c r="K22" i="8"/>
  <c r="N22" i="8"/>
  <c r="G23" i="8"/>
  <c r="H23" i="8"/>
  <c r="K23" i="8"/>
  <c r="N23" i="8"/>
  <c r="G24" i="8"/>
  <c r="H24" i="8"/>
  <c r="K24" i="8"/>
  <c r="N24" i="8"/>
  <c r="G25" i="8"/>
  <c r="H25" i="8"/>
  <c r="K25" i="8"/>
  <c r="N25" i="8"/>
  <c r="G26" i="8"/>
  <c r="H26" i="8"/>
  <c r="K26" i="8"/>
  <c r="N26" i="8"/>
  <c r="G27" i="8"/>
  <c r="H27" i="8"/>
  <c r="K27" i="8"/>
  <c r="N27" i="8"/>
  <c r="G28" i="8"/>
  <c r="H28" i="8"/>
  <c r="K28" i="8"/>
  <c r="N28" i="8"/>
  <c r="G29" i="8"/>
  <c r="H29" i="8"/>
  <c r="K29" i="8"/>
  <c r="N29" i="8"/>
  <c r="G30" i="8"/>
  <c r="H30" i="8"/>
  <c r="K30" i="8"/>
  <c r="N30" i="8"/>
  <c r="G31" i="8"/>
  <c r="H31" i="8"/>
  <c r="K31" i="8"/>
  <c r="N31" i="8"/>
  <c r="G32" i="8"/>
  <c r="H32" i="8"/>
  <c r="K32" i="8"/>
  <c r="N32" i="8"/>
  <c r="G33" i="8"/>
  <c r="H33" i="8"/>
  <c r="K33" i="8"/>
  <c r="N33" i="8"/>
  <c r="G34" i="8"/>
  <c r="H34" i="8"/>
  <c r="K34" i="8"/>
  <c r="N34" i="8"/>
  <c r="G35" i="8"/>
  <c r="H35" i="8"/>
  <c r="K35" i="8"/>
  <c r="N35" i="8"/>
  <c r="G36" i="8"/>
  <c r="H36" i="8"/>
  <c r="K36" i="8"/>
  <c r="N36" i="8"/>
  <c r="G37" i="8"/>
  <c r="H37" i="8"/>
  <c r="K37" i="8"/>
  <c r="N37" i="8"/>
  <c r="G38" i="8"/>
  <c r="K38" i="8"/>
  <c r="N38" i="8"/>
  <c r="G39" i="8"/>
  <c r="K39" i="8"/>
  <c r="N39" i="8"/>
  <c r="G40" i="8"/>
  <c r="K40" i="8"/>
  <c r="N40" i="8"/>
  <c r="G41" i="8"/>
  <c r="K41" i="8"/>
  <c r="N41" i="8"/>
  <c r="G42" i="8"/>
  <c r="K42" i="8"/>
  <c r="N42" i="8"/>
  <c r="G43" i="8"/>
  <c r="K43" i="8"/>
  <c r="N43" i="8"/>
  <c r="G44" i="8"/>
  <c r="H44" i="8"/>
  <c r="K44" i="8"/>
  <c r="N44" i="8"/>
  <c r="G45" i="8"/>
  <c r="H45" i="8"/>
  <c r="K45" i="8"/>
  <c r="N45" i="8"/>
  <c r="G46" i="8"/>
  <c r="H46" i="8"/>
  <c r="K46" i="8"/>
  <c r="N46" i="8"/>
  <c r="G47" i="8"/>
  <c r="K47" i="8"/>
  <c r="N47" i="8"/>
  <c r="G48" i="8"/>
  <c r="K48" i="8"/>
  <c r="N48" i="8"/>
  <c r="G49" i="8"/>
  <c r="K49" i="8"/>
  <c r="N49" i="8"/>
  <c r="G50" i="8"/>
  <c r="K50" i="8"/>
  <c r="N50" i="8"/>
  <c r="G51" i="8"/>
  <c r="K51" i="8"/>
  <c r="N51" i="8"/>
  <c r="G52" i="8"/>
  <c r="H52" i="8"/>
  <c r="K52" i="8"/>
  <c r="N52" i="8"/>
  <c r="G53" i="8"/>
  <c r="H53" i="8"/>
  <c r="K53" i="8"/>
  <c r="N53" i="8"/>
  <c r="G54" i="8"/>
  <c r="K54" i="8"/>
  <c r="G55" i="8"/>
  <c r="H55" i="8"/>
  <c r="K55" i="8"/>
  <c r="N55" i="8"/>
  <c r="G56" i="8"/>
  <c r="H56" i="8"/>
  <c r="K56" i="8"/>
  <c r="N56" i="8"/>
  <c r="G57" i="8"/>
  <c r="H57" i="8"/>
  <c r="K57" i="8"/>
  <c r="N57" i="8"/>
  <c r="G58" i="8"/>
  <c r="H58" i="8"/>
  <c r="K58" i="8"/>
  <c r="N58" i="8"/>
  <c r="G60" i="8"/>
  <c r="H60" i="8"/>
  <c r="L60" i="8"/>
  <c r="J60" i="8"/>
  <c r="K60" i="8"/>
  <c r="M60" i="8"/>
  <c r="N60" i="8"/>
  <c r="L61" i="8"/>
  <c r="J61" i="8"/>
  <c r="K61" i="8"/>
  <c r="M61" i="8"/>
  <c r="N61" i="8"/>
  <c r="L62" i="8"/>
  <c r="J62" i="8"/>
  <c r="K62" i="8"/>
  <c r="M62" i="8"/>
  <c r="N62" i="8"/>
  <c r="L63" i="8"/>
  <c r="J63" i="8"/>
  <c r="K63" i="8"/>
  <c r="M63" i="8"/>
  <c r="N63" i="8"/>
  <c r="L64" i="8"/>
  <c r="J64" i="8"/>
  <c r="K64" i="8"/>
  <c r="M64" i="8"/>
  <c r="N64" i="8"/>
  <c r="G65" i="8"/>
  <c r="H65" i="8"/>
  <c r="L65" i="8"/>
  <c r="J65" i="8"/>
  <c r="K65" i="8"/>
  <c r="M65" i="8"/>
  <c r="N65" i="8"/>
  <c r="G66" i="8"/>
  <c r="H66" i="8"/>
  <c r="L66" i="8"/>
  <c r="J66" i="8"/>
  <c r="K66" i="8"/>
  <c r="M66" i="8"/>
  <c r="N66" i="8"/>
  <c r="I81" i="8"/>
  <c r="J81" i="8"/>
  <c r="K81" i="8"/>
  <c r="L81" i="8"/>
  <c r="N81" i="8"/>
  <c r="G7" i="10"/>
  <c r="H7" i="10"/>
  <c r="K7" i="10"/>
  <c r="N7" i="10"/>
  <c r="G8" i="10"/>
  <c r="H8" i="10"/>
  <c r="K8" i="10"/>
  <c r="N8" i="10"/>
  <c r="G9" i="10"/>
  <c r="H9" i="10"/>
  <c r="K9" i="10"/>
  <c r="N9" i="10"/>
  <c r="G10" i="10"/>
  <c r="H10" i="10"/>
  <c r="K10" i="10"/>
  <c r="N10" i="10"/>
  <c r="G11" i="10"/>
  <c r="H11" i="10"/>
  <c r="K11" i="10"/>
  <c r="N11" i="10"/>
  <c r="G12" i="10"/>
  <c r="H12" i="10"/>
  <c r="K12" i="10"/>
  <c r="N12" i="10"/>
  <c r="G13" i="10"/>
  <c r="H13" i="10"/>
  <c r="K13" i="10"/>
  <c r="N13" i="10"/>
  <c r="G14" i="10"/>
  <c r="H14" i="10"/>
  <c r="K14" i="10"/>
  <c r="N14" i="10"/>
  <c r="G15" i="10"/>
  <c r="H15" i="10"/>
  <c r="K15" i="10"/>
  <c r="N15" i="10"/>
  <c r="G16" i="10"/>
  <c r="H16" i="10"/>
  <c r="K16" i="10"/>
  <c r="N16" i="10"/>
  <c r="G17" i="10"/>
  <c r="H17" i="10"/>
  <c r="K17" i="10"/>
  <c r="N17" i="10"/>
  <c r="G18" i="10"/>
  <c r="K18" i="10"/>
  <c r="N18" i="10"/>
  <c r="G19" i="10"/>
  <c r="K19" i="10"/>
  <c r="N19" i="10"/>
  <c r="G20" i="10"/>
  <c r="H20" i="10"/>
  <c r="K20" i="10"/>
  <c r="N20" i="10"/>
  <c r="G21" i="10"/>
  <c r="H21" i="10"/>
  <c r="K21" i="10"/>
  <c r="N21" i="10"/>
  <c r="G23" i="10"/>
  <c r="H23" i="10"/>
  <c r="L23" i="10"/>
  <c r="J23" i="10"/>
  <c r="K23" i="10"/>
  <c r="M23" i="10"/>
  <c r="N23" i="10"/>
  <c r="I26" i="10"/>
  <c r="J26" i="10"/>
  <c r="K26" i="10"/>
  <c r="L26" i="10"/>
  <c r="N26" i="10"/>
  <c r="G28" i="10"/>
  <c r="H28" i="10"/>
  <c r="K28" i="10"/>
  <c r="N28" i="10"/>
  <c r="G29" i="10"/>
  <c r="H29" i="10"/>
  <c r="K29" i="10"/>
  <c r="N29" i="10"/>
  <c r="I30" i="10"/>
  <c r="J30" i="10"/>
  <c r="K30" i="10"/>
  <c r="L30" i="10"/>
  <c r="N30" i="10"/>
  <c r="I32" i="10"/>
  <c r="J32" i="10"/>
  <c r="K32" i="10"/>
  <c r="L32" i="10"/>
  <c r="N32" i="10"/>
  <c r="J43" i="13"/>
  <c r="K43" i="13"/>
  <c r="L43" i="13"/>
  <c r="N43" i="13"/>
  <c r="O43" i="13"/>
  <c r="P43" i="13"/>
  <c r="Q43" i="13"/>
  <c r="J90" i="13"/>
  <c r="K90" i="13"/>
  <c r="L90" i="13"/>
  <c r="N90" i="13"/>
  <c r="O90" i="13"/>
  <c r="P90" i="13"/>
  <c r="Q90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43" i="13"/>
  <c r="A145" i="13"/>
  <c r="A148" i="13"/>
  <c r="A149" i="13"/>
  <c r="A150" i="13"/>
  <c r="A151" i="13"/>
  <c r="A152" i="13"/>
  <c r="A154" i="13"/>
  <c r="A161" i="13"/>
  <c r="A162" i="13"/>
  <c r="A163" i="13"/>
  <c r="J165" i="13"/>
  <c r="K165" i="13"/>
  <c r="L165" i="13"/>
  <c r="N165" i="13"/>
  <c r="O165" i="13"/>
  <c r="P165" i="13"/>
  <c r="Q165" i="13"/>
  <c r="A167" i="13"/>
  <c r="A168" i="13"/>
  <c r="A171" i="13"/>
  <c r="J174" i="13"/>
  <c r="K174" i="13"/>
  <c r="L174" i="13"/>
  <c r="N174" i="13"/>
  <c r="O174" i="13"/>
  <c r="P174" i="13"/>
  <c r="Q174" i="13"/>
  <c r="J203" i="13"/>
  <c r="K203" i="13"/>
  <c r="L203" i="13"/>
  <c r="N203" i="13"/>
  <c r="O203" i="13"/>
  <c r="P203" i="13"/>
  <c r="Q203" i="13"/>
  <c r="J204" i="13"/>
  <c r="K204" i="13"/>
  <c r="L204" i="13"/>
  <c r="N204" i="13"/>
  <c r="O204" i="13"/>
  <c r="P204" i="13"/>
  <c r="Q204" i="13"/>
  <c r="J208" i="13"/>
  <c r="K208" i="13"/>
  <c r="L208" i="13"/>
  <c r="N208" i="13"/>
  <c r="J209" i="13"/>
  <c r="K209" i="13"/>
  <c r="L209" i="13"/>
  <c r="N209" i="13"/>
  <c r="J210" i="13"/>
  <c r="K210" i="13"/>
  <c r="L210" i="13"/>
  <c r="N210" i="13"/>
  <c r="O210" i="13"/>
  <c r="J211" i="13"/>
  <c r="K211" i="13"/>
  <c r="L211" i="13"/>
  <c r="N211" i="13"/>
  <c r="J212" i="13"/>
  <c r="K212" i="13"/>
  <c r="L212" i="13"/>
  <c r="N212" i="13"/>
  <c r="J213" i="13"/>
  <c r="K213" i="13"/>
  <c r="L213" i="13"/>
  <c r="H216" i="13"/>
  <c r="L216" i="13"/>
  <c r="H217" i="13"/>
  <c r="L217" i="13"/>
  <c r="H218" i="13"/>
  <c r="L218" i="13"/>
  <c r="H219" i="13"/>
  <c r="L219" i="13"/>
  <c r="H220" i="13"/>
  <c r="L220" i="13"/>
  <c r="J221" i="13"/>
  <c r="K221" i="13"/>
  <c r="L221" i="13"/>
  <c r="N221" i="13"/>
</calcChain>
</file>

<file path=xl/sharedStrings.xml><?xml version="1.0" encoding="utf-8"?>
<sst xmlns="http://schemas.openxmlformats.org/spreadsheetml/2006/main" count="891" uniqueCount="415">
  <si>
    <t>No</t>
  </si>
  <si>
    <t>INVENTARIS BELUM LUNAS</t>
  </si>
  <si>
    <t>KOMPUTER</t>
  </si>
  <si>
    <t>INV079</t>
  </si>
  <si>
    <t>BPS-CTL</t>
  </si>
  <si>
    <t>MEKAR WANGI</t>
  </si>
  <si>
    <t>KOPER</t>
  </si>
  <si>
    <t>CIATEUL</t>
  </si>
  <si>
    <t>SMP KOPER</t>
  </si>
  <si>
    <t>SMP MW</t>
  </si>
  <si>
    <t>TK KOPER</t>
  </si>
  <si>
    <t>SD KOPER</t>
  </si>
  <si>
    <t>TKI</t>
  </si>
  <si>
    <t>MW</t>
  </si>
  <si>
    <t>KEYBOARD</t>
  </si>
  <si>
    <t>INV080</t>
  </si>
  <si>
    <t>MEJA-KURSI SMP MW</t>
  </si>
  <si>
    <t>INV161</t>
  </si>
  <si>
    <t>GENIUS G-PEN 450 (CIATEUL)</t>
  </si>
  <si>
    <t>INV155</t>
  </si>
  <si>
    <t>GENIUS G-PEN 40 (KOPER)</t>
  </si>
  <si>
    <t>INV156</t>
  </si>
  <si>
    <t>M.WANGI</t>
  </si>
  <si>
    <t>KURSI CHITOSE</t>
  </si>
  <si>
    <t>INV077</t>
  </si>
  <si>
    <t>BAHAN MEJA + KURSI MARCO (MW)</t>
  </si>
  <si>
    <t>INV110</t>
  </si>
  <si>
    <t>RANGKA MEJA + KURSI KOPER</t>
  </si>
  <si>
    <t>INV103a</t>
  </si>
  <si>
    <t>INV162</t>
  </si>
  <si>
    <t>AC (MW)</t>
  </si>
  <si>
    <t>INV088</t>
  </si>
  <si>
    <t>KOMPTR (LABKOM-SMP KOPER)</t>
  </si>
  <si>
    <t>INV106</t>
  </si>
  <si>
    <t>KOMPUTER (LAB MW)</t>
  </si>
  <si>
    <t>INV169</t>
  </si>
  <si>
    <t>INV085</t>
  </si>
  <si>
    <t>KURSI CHITOSE MW</t>
  </si>
  <si>
    <t>INV178</t>
  </si>
  <si>
    <t>KEYBOARD DI M.WANGI</t>
  </si>
  <si>
    <t>INV180</t>
  </si>
  <si>
    <t>UNIT AC DI R.AUDIO-VISUAL (KOPER)</t>
  </si>
  <si>
    <t>INV183</t>
  </si>
  <si>
    <t>DP U/ ESTEGER 10 SUSUN</t>
  </si>
  <si>
    <t>INV187</t>
  </si>
  <si>
    <t>INV192</t>
  </si>
  <si>
    <t>KOSTUM BINATANG (TKI)</t>
  </si>
  <si>
    <t>INV193</t>
  </si>
  <si>
    <t>SD CTL</t>
  </si>
  <si>
    <t>BULAN JULI 2013</t>
  </si>
  <si>
    <t>Jenis Aktiva</t>
  </si>
  <si>
    <t>Q</t>
  </si>
  <si>
    <t>Tanggal Beli</t>
  </si>
  <si>
    <t>Maks / thn</t>
  </si>
  <si>
    <t>Pemakaian s/d 01 2013  (Bln)</t>
  </si>
  <si>
    <t>Pemakaian s/d 01 2013</t>
  </si>
  <si>
    <t>Sisa Awal s/d 01-02-2013</t>
  </si>
  <si>
    <t>Harga Perolehan</t>
  </si>
  <si>
    <t>Akumulasi penyusutan s/d 01-2013</t>
  </si>
  <si>
    <t>Nilai Sisa Buku Awal s/d 01-02-2013</t>
  </si>
  <si>
    <t>Penyusutan s/d 30-02-2013</t>
  </si>
  <si>
    <t>Akumulasi Penyusutan s/d 30-02-2013</t>
  </si>
  <si>
    <t>Nilai Sisa Buku Akhir s/d 02-2013</t>
  </si>
  <si>
    <t>Kode Barang</t>
  </si>
  <si>
    <t>Letak</t>
  </si>
  <si>
    <t>YAYASAN (M.WANGI)</t>
  </si>
  <si>
    <t>TK PASUNDAN</t>
  </si>
  <si>
    <t>TK TKI</t>
  </si>
  <si>
    <t>SMP M.WANGI</t>
  </si>
  <si>
    <t>SMA M.WANGI</t>
  </si>
  <si>
    <t>KULKAS LG (SUMB.DR U.ADM.09/10-TKI)</t>
  </si>
  <si>
    <t>INV236</t>
  </si>
  <si>
    <t>KURSI DAKHA (SUMB.DR U.ADM.09/10-TKI)</t>
  </si>
  <si>
    <t>INV237</t>
  </si>
  <si>
    <t>koper</t>
  </si>
  <si>
    <t>KURSI LIPAT U/MEKAR (@RP.183.000)</t>
  </si>
  <si>
    <t>pas</t>
  </si>
  <si>
    <t>tki</t>
  </si>
  <si>
    <t>KIPAS ANGIN U/KLS SD CTL</t>
  </si>
  <si>
    <t>INV272</t>
  </si>
  <si>
    <t>TANGGA ALUMUNIUM SIOUX (3M)</t>
  </si>
  <si>
    <t>INV281</t>
  </si>
  <si>
    <t>KURSI LIPAT GBR TK CTL(@RP.17.000)</t>
  </si>
  <si>
    <t>INV258</t>
  </si>
  <si>
    <t>TK CTL</t>
  </si>
  <si>
    <t>BANGKU SENDER PLASTIK TK CTL</t>
  </si>
  <si>
    <t>INV259</t>
  </si>
  <si>
    <t>BOLA KARET+POMPA BOLA TK CTL</t>
  </si>
  <si>
    <t>INV260</t>
  </si>
  <si>
    <t>KACA BESAR U/ TK CTL</t>
  </si>
  <si>
    <t>INV261</t>
  </si>
  <si>
    <t>SPEAKER U/ TK CTL</t>
  </si>
  <si>
    <t>INV262</t>
  </si>
  <si>
    <t>MESIN LAMINATING TK CTL</t>
  </si>
  <si>
    <t>2/30/2012</t>
  </si>
  <si>
    <t>INV267</t>
  </si>
  <si>
    <t>PRINTER U/TK CIATEUL</t>
  </si>
  <si>
    <t>INV273</t>
  </si>
  <si>
    <t>TIANG U/NET BADMINTON M.WANGI</t>
  </si>
  <si>
    <t>INV287</t>
  </si>
  <si>
    <t>AULA MW</t>
  </si>
  <si>
    <t>GORDEN+REL U/AULA M.WANGI</t>
  </si>
  <si>
    <t>INV289</t>
  </si>
  <si>
    <t>NET U/BADMINTON GOR MW</t>
  </si>
  <si>
    <t>INV277</t>
  </si>
  <si>
    <t>PRINTER U/SMA M.WANGI</t>
  </si>
  <si>
    <t>INV278</t>
  </si>
  <si>
    <t>BHN2 MEJA &amp; KURSI U/KANTIN M.WANGI</t>
  </si>
  <si>
    <t>INV221</t>
  </si>
  <si>
    <t>LEMARI ES LG U/LAB.MEKARWANGI</t>
  </si>
  <si>
    <t>KOMPUTER U/ SCANER (SMA M.WANGI)</t>
  </si>
  <si>
    <t>INV216</t>
  </si>
  <si>
    <t>KOMPUTER U/ R.TU SMA M.WANGI (DESY)</t>
  </si>
  <si>
    <t>INV217</t>
  </si>
  <si>
    <t>KOMPUTER U/ SCANER UJIAN (SMP M.WANGI)</t>
  </si>
  <si>
    <t>INV215</t>
  </si>
  <si>
    <t>KIPAS ANGIN U/KLS SMP MEKAR</t>
  </si>
  <si>
    <t>INV276</t>
  </si>
  <si>
    <t>MESIN SERUT MAKTEC MT 190</t>
  </si>
  <si>
    <t>INV275</t>
  </si>
  <si>
    <t>YYS (MW)</t>
  </si>
  <si>
    <t>PRINTER HP LASER JET P1102(M.TIN)</t>
  </si>
  <si>
    <t>INV286</t>
  </si>
  <si>
    <t>YYS-(MW)</t>
  </si>
  <si>
    <t>PRINTER+PARKIR (T.U SD KOPER)</t>
  </si>
  <si>
    <t>INV296</t>
  </si>
  <si>
    <t>KOMPUTER U/SCANER UJIAN (SMP KOPER)</t>
  </si>
  <si>
    <t>INV211</t>
  </si>
  <si>
    <t>EXHOUSE FAN U/ GOR SMP KOPER</t>
  </si>
  <si>
    <t>INV265</t>
  </si>
  <si>
    <t>KAMERA U/ TK KOPER (I.EHRLENA)</t>
  </si>
  <si>
    <t>INV198</t>
  </si>
  <si>
    <t>SPEAKER U/ TK KOPER</t>
  </si>
  <si>
    <t>INV264</t>
  </si>
  <si>
    <t>SPEAKER U/ TK TKI</t>
  </si>
  <si>
    <t>INV266</t>
  </si>
  <si>
    <t>KAMERA U/TK TKI</t>
  </si>
  <si>
    <t>INV279</t>
  </si>
  <si>
    <t>PRINTER U/TK TKI</t>
  </si>
  <si>
    <t>INV280</t>
  </si>
  <si>
    <t>AC U/ AULA CIATEUL</t>
  </si>
  <si>
    <t>INV224</t>
  </si>
  <si>
    <t>AC+PERLENGKAPAN (U/R.KOM.CTL)</t>
  </si>
  <si>
    <t>INV238</t>
  </si>
  <si>
    <t>AMPLIFIER + PERLENGKAPAN</t>
  </si>
  <si>
    <t>INV249</t>
  </si>
  <si>
    <t>KURSI TUNGGU CTL (@RP 1.250.000)</t>
  </si>
  <si>
    <t>INV263</t>
  </si>
  <si>
    <t>KEYBOARD YAMAHA PSR710 TK CTL</t>
  </si>
  <si>
    <t>INV268</t>
  </si>
  <si>
    <t>BANGKU EXPANA(PLASTIK) LAB.IPA</t>
  </si>
  <si>
    <t>INV297</t>
  </si>
  <si>
    <t>KAYU U/PAPAN BASKET CIATEUL</t>
  </si>
  <si>
    <t>INV310</t>
  </si>
  <si>
    <t>FOXCON DUALCORE6630(KEPSEK)TK CTL</t>
  </si>
  <si>
    <t>INV311</t>
  </si>
  <si>
    <t>TK CIATEUL</t>
  </si>
  <si>
    <t>FOXCON DUALCORE6630(KEPSEK)SD CTL</t>
  </si>
  <si>
    <t>INV312</t>
  </si>
  <si>
    <t>SD CIATEUL</t>
  </si>
  <si>
    <t>FOXCON DUALCORE6630(GURU)SD CTL</t>
  </si>
  <si>
    <t>INV313</t>
  </si>
  <si>
    <t>POHON NATAL TK CIATEUL</t>
  </si>
  <si>
    <t>2/30/2013</t>
  </si>
  <si>
    <t>INV327</t>
  </si>
  <si>
    <t>PRINTER LAZER JET P1102 (TK CTL)</t>
  </si>
  <si>
    <t>INV328</t>
  </si>
  <si>
    <t>MSN ABSEN SOLUTION X-100 (FINGERPRINT)</t>
  </si>
  <si>
    <t>INV334</t>
  </si>
  <si>
    <t>KURSI+MEJA (KARYA SEMPURNA) @479RB/BH</t>
  </si>
  <si>
    <t>INV339</t>
  </si>
  <si>
    <t>MEJA+KURSI SD KOPER (BIRU) @479.000</t>
  </si>
  <si>
    <t>INV341</t>
  </si>
  <si>
    <t>SPEAKER C112 YAMAHA (SMP KOPER)</t>
  </si>
  <si>
    <t>INV220</t>
  </si>
  <si>
    <t>INFOCUS (PROYEKTOR) TK KOPER</t>
  </si>
  <si>
    <t>INV250</t>
  </si>
  <si>
    <t>LAPTOP TK KOPER</t>
  </si>
  <si>
    <t>INV251</t>
  </si>
  <si>
    <t>INFOCUS (PROYEKTOR) SMP KOPER</t>
  </si>
  <si>
    <t>INV252</t>
  </si>
  <si>
    <t>SOUND SYSTEM+PERLENG. SD KOPER</t>
  </si>
  <si>
    <t>INV253</t>
  </si>
  <si>
    <t xml:space="preserve">AC LABKOM SD KOPER + OKS PSG </t>
  </si>
  <si>
    <t>INV274</t>
  </si>
  <si>
    <t>GORDEN+REL U/SMP KOPER</t>
  </si>
  <si>
    <t>INV283</t>
  </si>
  <si>
    <t>KARPET U/AULA SD KOPER</t>
  </si>
  <si>
    <t>INV306</t>
  </si>
  <si>
    <t>MICROSCOPE U/SMP KOPER</t>
  </si>
  <si>
    <t>INV307</t>
  </si>
  <si>
    <t>FOXCON DUALCORE6630(KEP+TU)SD KOPER</t>
  </si>
  <si>
    <t>INV314</t>
  </si>
  <si>
    <t>FOXCON DUALCORE6630(TU)TK KOPER</t>
  </si>
  <si>
    <t>INV315</t>
  </si>
  <si>
    <t>FOXCON DUALCORE6630(KEPSEK)SMP KOPER</t>
  </si>
  <si>
    <t>INV316</t>
  </si>
  <si>
    <t>LCD PROYEKTOR HITACHI CPRX93(SMP KOPER)</t>
  </si>
  <si>
    <t>INV317</t>
  </si>
  <si>
    <t>KIPAS ANGIN U/TK KOPER</t>
  </si>
  <si>
    <t>INV318</t>
  </si>
  <si>
    <t>1 SET MEJA PINGPONG(U.EKSKUL 11-12)</t>
  </si>
  <si>
    <t>INV323</t>
  </si>
  <si>
    <t>DRUM HOLLYROCK (U.EKSKUL 10-11)</t>
  </si>
  <si>
    <t>INV324</t>
  </si>
  <si>
    <t>KASUR + SARUNGNYA SMP KOPER</t>
  </si>
  <si>
    <t>INV325</t>
  </si>
  <si>
    <t>PRINTER LAZER JET P1102 (SD KOPER)</t>
  </si>
  <si>
    <t>INV329</t>
  </si>
  <si>
    <t>INFOCUS IN 114</t>
  </si>
  <si>
    <t>INV330</t>
  </si>
  <si>
    <t>KURSI CHIFO VIOS (BIRU)</t>
  </si>
  <si>
    <t>INV331</t>
  </si>
  <si>
    <t>INV335</t>
  </si>
  <si>
    <t>INV338</t>
  </si>
  <si>
    <t>INV340</t>
  </si>
  <si>
    <t>PELUNASAN ESTEGER 10 SUSUN</t>
  </si>
  <si>
    <t xml:space="preserve">POHON NATAL U/ LOBI+AULA M.WANGI </t>
  </si>
  <si>
    <t>INV200</t>
  </si>
  <si>
    <t>1 SET POMPA AIR &amp; BHN2 U/SUMUR BARU (MW)</t>
  </si>
  <si>
    <t>INV209</t>
  </si>
  <si>
    <t>AC+PERLENGKAPAN (U/R.RAPAT MW)</t>
  </si>
  <si>
    <t>INV239</t>
  </si>
  <si>
    <t>DP KURSI PUTAR MEKAR (LUFO)</t>
  </si>
  <si>
    <t>INV242</t>
  </si>
  <si>
    <t>UNIT2 (T.U)</t>
  </si>
  <si>
    <t>PELUNASAN KURSI PUTAR (LUFO)</t>
  </si>
  <si>
    <t>INV243</t>
  </si>
  <si>
    <t>LAPTOP U/IBU ELISABETH (YYS)</t>
  </si>
  <si>
    <t>INV254</t>
  </si>
  <si>
    <t>MEKAR (YYS)</t>
  </si>
  <si>
    <t>INFOCUS (PROYEKTOR) SMP MEKAR</t>
  </si>
  <si>
    <t>INV255</t>
  </si>
  <si>
    <t>SMP MEKAR</t>
  </si>
  <si>
    <t>LAPTOP U/IBU HERLIN (YYS)</t>
  </si>
  <si>
    <t>INV257</t>
  </si>
  <si>
    <t>AC U/PERPUSTAKAAN M.WANGI</t>
  </si>
  <si>
    <t>INV269</t>
  </si>
  <si>
    <t>ALAT ABSEN FINGER PRINT M.WANGI</t>
  </si>
  <si>
    <t>INV270</t>
  </si>
  <si>
    <t>PICNOMETER 10ML/50ML (LAB)</t>
  </si>
  <si>
    <t>INV298</t>
  </si>
  <si>
    <t>MICROSCOPE BINOCULAR (LAB)</t>
  </si>
  <si>
    <t>INV299</t>
  </si>
  <si>
    <t>KIPAS ANGIN+PERLENGK.(SMP MW)</t>
  </si>
  <si>
    <t>INV300</t>
  </si>
  <si>
    <t>COFFEE MAKER EAST BEND</t>
  </si>
  <si>
    <t>INV301</t>
  </si>
  <si>
    <t>WIRELESS MIC (AULA MW)</t>
  </si>
  <si>
    <t>INV304</t>
  </si>
  <si>
    <t>FOXCON DUALCORE6630(KEPSEK)SMP MW</t>
  </si>
  <si>
    <t>INV319</t>
  </si>
  <si>
    <t>FOXCON DUALCORE6630(KEPSEK)SMA MW</t>
  </si>
  <si>
    <t>INV320</t>
  </si>
  <si>
    <t>INFOCUS IN 114 (AULA MW)</t>
  </si>
  <si>
    <t>INV332</t>
  </si>
  <si>
    <t>SCREEN TRIPOD 96 BRITE (EPROJECTOR CENTER)</t>
  </si>
  <si>
    <t>INV333</t>
  </si>
  <si>
    <t>POMPA AIR (GRUNDFOS 500w)</t>
  </si>
  <si>
    <t>INV336</t>
  </si>
  <si>
    <t>FILLING CBINET UTK BPS</t>
  </si>
  <si>
    <t>INV342</t>
  </si>
  <si>
    <t>BPS</t>
  </si>
  <si>
    <t>AC SPLIT (AUX 0.5PK) UTK R.BPS</t>
  </si>
  <si>
    <t>INV343</t>
  </si>
  <si>
    <t>BRANKAS KRISBOW KW20-94 (R.BP)</t>
  </si>
  <si>
    <t>INV344</t>
  </si>
  <si>
    <t>KURSI LUFO L410 BIRU Rp.420RB/BH</t>
  </si>
  <si>
    <t>INV345</t>
  </si>
  <si>
    <t>INFOCUS (PROYEKTOR) TK PASUNDAN</t>
  </si>
  <si>
    <t>INV247</t>
  </si>
  <si>
    <t>LAPTOP TK PASUNDAN</t>
  </si>
  <si>
    <t>INV248</t>
  </si>
  <si>
    <t>ANGKLUNG + TIANG (TK TKI)</t>
  </si>
  <si>
    <t>INV202</t>
  </si>
  <si>
    <t>GORDEN (TK TKI)</t>
  </si>
  <si>
    <t>INV203</t>
  </si>
  <si>
    <t>LAPTOP ASUS (SUMB.DR U.ADM.09/10-TKI)</t>
  </si>
  <si>
    <t>INV235</t>
  </si>
  <si>
    <t>INFOCUS (PROYEKTOR) TK TKI II</t>
  </si>
  <si>
    <t>AC U/TK TKI</t>
  </si>
  <si>
    <t>INV271</t>
  </si>
  <si>
    <t>PRINTER EPSON T13E(T.U TKI)</t>
  </si>
  <si>
    <t>INV303</t>
  </si>
  <si>
    <t>PRINTER HP LASER JET P1102(TU TKI)</t>
  </si>
  <si>
    <t>INV322</t>
  </si>
  <si>
    <t>KASUR + SARUNGNYA TK TKI II</t>
  </si>
  <si>
    <t>INV326</t>
  </si>
  <si>
    <t>INV337</t>
  </si>
  <si>
    <t>SD TKI</t>
  </si>
  <si>
    <t>No.</t>
  </si>
  <si>
    <t>Penyusutan / Bulan</t>
  </si>
  <si>
    <t>BANG. M. WANGI</t>
  </si>
  <si>
    <t>PERIJINAN BANG. M.WANGI</t>
  </si>
  <si>
    <t>BANG.M.WANGI</t>
  </si>
  <si>
    <t>BANG. M.WANGI</t>
  </si>
  <si>
    <t>BANG. M.WANGI (SMP)</t>
  </si>
  <si>
    <t>BANG. M.WANGI(SMP)</t>
  </si>
  <si>
    <t>BANG.M.WANGI(SMP)</t>
  </si>
  <si>
    <t>BANG.M.WANGI (smp)</t>
  </si>
  <si>
    <t>BANG.M.WANGI (SMP)</t>
  </si>
  <si>
    <t>BANGUNAN M.WANGI</t>
  </si>
  <si>
    <t>ONGKOS BANGUNAN BP.WAHYU (MW)</t>
  </si>
  <si>
    <t>BANGUNAN  MEKAR WANGI</t>
  </si>
  <si>
    <t>ONGKOS TUK.BANGUNAN  MEKAR WANGI (WAHYU)</t>
  </si>
  <si>
    <t>BANGUNAN MEKAR WANGI</t>
  </si>
  <si>
    <t>ONGKOS TUKANG BANGUNAN MEKAR WANGI</t>
  </si>
  <si>
    <t>ONGKOS TUKANG BANGUNAN MW (BP.WAHYU)</t>
  </si>
  <si>
    <t>BANG. MW (SMP)</t>
  </si>
  <si>
    <t>ONGKOS TK.BANG.MW (SMP)</t>
  </si>
  <si>
    <t>BANG.MW (SMP)</t>
  </si>
  <si>
    <t>ONGKOS TUKANG BANG. MW (SMP)</t>
  </si>
  <si>
    <t>ONGKOS TUKANG ( WAHYU )</t>
  </si>
  <si>
    <t>ONGKOS TKG BANG.MW (SMP)</t>
  </si>
  <si>
    <t>BHN BANG.MW (SMP)</t>
  </si>
  <si>
    <t>ONGKOS BANG. MW (SMP)</t>
  </si>
  <si>
    <t>BAHAN BANGUNAN MW( SMP)</t>
  </si>
  <si>
    <t>TUKANG BANG. MW ( SMP )</t>
  </si>
  <si>
    <t>BHN. BANG. MW TAHAP 3</t>
  </si>
  <si>
    <t>ONGKOS TUKANG BANG</t>
  </si>
  <si>
    <t>BANG. MW TAHAP3</t>
  </si>
  <si>
    <t>ONGKOS TUKANG BANG TAHAP 3</t>
  </si>
  <si>
    <t>BAHAN2 BANG MW</t>
  </si>
  <si>
    <t>ONGKOS TKG BANG (WAHYU)</t>
  </si>
  <si>
    <t>ONGKOS BHN BANG MW (WAHYU)</t>
  </si>
  <si>
    <t>BAHAN2 BANG MW THP 3</t>
  </si>
  <si>
    <t>ONGKOS TUKANG BANG.(WAHYU)</t>
  </si>
  <si>
    <t>BAHAN2 BANG.MW THP 3</t>
  </si>
  <si>
    <t>ONGKOS BANG MW (WAHYU)</t>
  </si>
  <si>
    <t>ONGKOS2 TKG BANG. MW</t>
  </si>
  <si>
    <t>DP I BANG/RENOV.SAMSUDIN-CTL(SUHANDY)</t>
  </si>
  <si>
    <t>BAHAN2 BANG. MW</t>
  </si>
  <si>
    <t>ONGKOS TUKANG BANG. MW</t>
  </si>
  <si>
    <t>BANG. SD CIATEUL (BANG.LAMA)</t>
  </si>
  <si>
    <t>BANG. TK KOPER (BANG.LAMA)</t>
  </si>
  <si>
    <t>BANG. SD &amp; SMP KOPER (BANG.LAMA)</t>
  </si>
  <si>
    <t>BANG. TKI (BANG.LAMA)</t>
  </si>
  <si>
    <t>DP I. BANG/RENOV.CIATEUL (SUHANDY)</t>
  </si>
  <si>
    <t>ONGKOS TUKANG BANG.MW</t>
  </si>
  <si>
    <t>PENAMB. BANG.THP 1 MW (WASTAFEL)</t>
  </si>
  <si>
    <t>DP II BANG/RENOV.SAMSUDIN-CTL(SUHANDY)</t>
  </si>
  <si>
    <t>PELUNASAN BANG/RENOV.SAMSUDIN-CTL(SUHANDY)</t>
  </si>
  <si>
    <t>DP II BANG/RENOV.CIATEUL  (SUHANDY)</t>
  </si>
  <si>
    <t>PELUN. BANG/RENOV.CIATEUL (SUHANDY)</t>
  </si>
  <si>
    <t>PELUNASAN MAINAN TK PASUNDAN</t>
  </si>
  <si>
    <t>INV282</t>
  </si>
  <si>
    <t>MEJA &amp; KURSI(BHN2+OKS) M.WANGI</t>
  </si>
  <si>
    <t>INV284</t>
  </si>
  <si>
    <t>PMBYRN I CCTV MEKAR (2 ROLL KABEL)</t>
  </si>
  <si>
    <t>INV302</t>
  </si>
  <si>
    <t>PMBYRN II CCTV MEKAR</t>
  </si>
  <si>
    <t>INV305</t>
  </si>
  <si>
    <t>PMBYRN III PEMASANGAN CCTV MEKAR</t>
  </si>
  <si>
    <t>INV308</t>
  </si>
  <si>
    <t>PMBYRN IV CCTV MEKAR(BACKUP CCTV)</t>
  </si>
  <si>
    <t>INV309</t>
  </si>
  <si>
    <t>DP I MAINAN TK PASUNDAN (I.PRISKA)</t>
  </si>
  <si>
    <t>INV246</t>
  </si>
  <si>
    <t>DP II MAINAN TK PASUNDAN (I.PRISKA)</t>
  </si>
  <si>
    <t>INV256</t>
  </si>
  <si>
    <t>TOTAL INVENTARIS BELUM LUNAS</t>
  </si>
  <si>
    <t>Total</t>
  </si>
  <si>
    <t>KACA CERMIN U/AULA MW (PRIONO)</t>
  </si>
  <si>
    <t>INV288</t>
  </si>
  <si>
    <t>KOMPUTER TABLET (BP.HANDY)</t>
  </si>
  <si>
    <t>INV285</t>
  </si>
  <si>
    <t>BPS-MW</t>
  </si>
  <si>
    <t>SOUND SYSTEM U/AULA MEKAR</t>
  </si>
  <si>
    <t>SOUND SYSTEM U/AULA MEKAR(BRAGA MUSIC)</t>
  </si>
  <si>
    <t>INV295</t>
  </si>
  <si>
    <t>SCANNER(PLUSTEK PS283)SMA MW</t>
  </si>
  <si>
    <t>INV321</t>
  </si>
  <si>
    <t>KURSI SISWA KS-452 (R.AUDIO-VISUAL)</t>
  </si>
  <si>
    <t>INV218</t>
  </si>
  <si>
    <t>KOMPUTER U/M.WANGI+BI.TRANSFER</t>
  </si>
  <si>
    <t>INV231</t>
  </si>
  <si>
    <t>INV244</t>
  </si>
  <si>
    <t>KEYBOARD U/TK TKI</t>
  </si>
  <si>
    <t>INV292</t>
  </si>
  <si>
    <t>KULKAS LG (SUMB.DR U.ADM.09/10-TKI)-kesalahan input</t>
  </si>
  <si>
    <t>KURSI DAKHA (SUMB.DR U.ADM.09/10-TKI)-kesalahan input</t>
  </si>
  <si>
    <t>G.Total</t>
  </si>
  <si>
    <t>Pemakaian s/d 3-2015  (Bln)</t>
  </si>
  <si>
    <t>Pemakaian s/d 3-2015</t>
  </si>
  <si>
    <t>Sisa Awal s/d 01-04-2015</t>
  </si>
  <si>
    <t>Akumulasi penyusutan s/d 03-2015</t>
  </si>
  <si>
    <t>Nilai Sisa Buku Awal s/d 01-04-2015</t>
  </si>
  <si>
    <t>Penyusutan 01-04-2015 s/d 30-06-2015</t>
  </si>
  <si>
    <t>Akumulasi Penyusutan s/d 30-06-2015</t>
  </si>
  <si>
    <t>Nilai Sisa Buku Akhir s/d 06-2015</t>
  </si>
  <si>
    <t>Grand Total Ciateul</t>
  </si>
  <si>
    <t>Grand Total Koper</t>
  </si>
  <si>
    <t>mw</t>
  </si>
  <si>
    <t>Grand Total MW</t>
  </si>
  <si>
    <t>Grand Total Pasdn</t>
  </si>
  <si>
    <t>Grand Total TKI</t>
  </si>
  <si>
    <t>di lap. xl</t>
  </si>
  <si>
    <t>hbs</t>
  </si>
  <si>
    <t>Blm hbs</t>
  </si>
  <si>
    <t>total</t>
  </si>
  <si>
    <t>Ciateul</t>
  </si>
  <si>
    <t>Koper</t>
  </si>
  <si>
    <t>Pasundan</t>
  </si>
  <si>
    <t>di D-ger</t>
  </si>
  <si>
    <t>D</t>
  </si>
  <si>
    <t>FD</t>
  </si>
  <si>
    <t>ja</t>
  </si>
  <si>
    <t>q</t>
  </si>
  <si>
    <t>hp</t>
  </si>
  <si>
    <t>tglbeli</t>
  </si>
  <si>
    <t>maks</t>
  </si>
  <si>
    <t>penyusutan</t>
  </si>
  <si>
    <t>pemakaian</t>
  </si>
  <si>
    <t>lok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</si>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</sst>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yyyy\-mm\-dd;@"/>
  </numFmts>
  <fonts count="8" x14ac:knownFonts="1">
    <font>
      <sz val="11"/>
      <color indexed="8"/>
      <name val="Calibri"/>
      <family val="2"/>
    </font>
    <font>
      <b/>
      <sz val="9"/>
      <color indexed="8"/>
      <name val="Cambria"/>
      <family val="1"/>
    </font>
    <font>
      <sz val="9"/>
      <color indexed="8"/>
      <name val="Cambria"/>
      <family val="1"/>
    </font>
    <font>
      <b/>
      <sz val="9"/>
      <name val="Cambria"/>
      <family val="1"/>
    </font>
    <font>
      <sz val="9"/>
      <color indexed="10"/>
      <name val="Cambria"/>
      <family val="1"/>
    </font>
    <font>
      <b/>
      <sz val="11"/>
      <color indexed="8"/>
      <name val="Calibri"/>
      <family val="2"/>
    </font>
    <font>
      <sz val="9"/>
      <name val="Cambria"/>
      <family val="1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99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6" xfId="0" applyFont="1" applyBorder="1"/>
    <xf numFmtId="0" fontId="2" fillId="0" borderId="6" xfId="0" applyFont="1" applyBorder="1"/>
    <xf numFmtId="14" fontId="2" fillId="0" borderId="6" xfId="0" applyNumberFormat="1" applyFont="1" applyBorder="1" applyAlignment="1">
      <alignment horizontal="center"/>
    </xf>
    <xf numFmtId="165" fontId="2" fillId="0" borderId="6" xfId="1" applyNumberFormat="1" applyFont="1" applyBorder="1"/>
    <xf numFmtId="165" fontId="2" fillId="0" borderId="6" xfId="1" applyNumberFormat="1" applyFont="1" applyFill="1" applyBorder="1"/>
    <xf numFmtId="164" fontId="2" fillId="0" borderId="6" xfId="1" applyFont="1" applyFill="1" applyBorder="1"/>
    <xf numFmtId="0" fontId="2" fillId="0" borderId="7" xfId="0" applyFont="1" applyBorder="1"/>
    <xf numFmtId="0" fontId="2" fillId="7" borderId="7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8" xfId="0" applyFont="1" applyFill="1" applyBorder="1" applyAlignment="1">
      <alignment horizontal="center"/>
    </xf>
    <xf numFmtId="14" fontId="2" fillId="8" borderId="8" xfId="0" applyNumberFormat="1" applyFont="1" applyFill="1" applyBorder="1" applyAlignment="1">
      <alignment horizontal="center"/>
    </xf>
    <xf numFmtId="165" fontId="2" fillId="8" borderId="8" xfId="1" applyNumberFormat="1" applyFont="1" applyFill="1" applyBorder="1"/>
    <xf numFmtId="164" fontId="2" fillId="8" borderId="8" xfId="1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/>
    </xf>
    <xf numFmtId="165" fontId="2" fillId="0" borderId="8" xfId="1" applyNumberFormat="1" applyFont="1" applyBorder="1"/>
    <xf numFmtId="165" fontId="2" fillId="0" borderId="9" xfId="1" applyNumberFormat="1" applyFont="1" applyFill="1" applyBorder="1"/>
    <xf numFmtId="165" fontId="2" fillId="0" borderId="0" xfId="1" applyNumberFormat="1" applyFont="1" applyFill="1" applyBorder="1"/>
    <xf numFmtId="164" fontId="1" fillId="9" borderId="10" xfId="1" applyFont="1" applyFill="1" applyBorder="1"/>
    <xf numFmtId="165" fontId="2" fillId="0" borderId="8" xfId="1" applyNumberFormat="1" applyFont="1" applyFill="1" applyBorder="1"/>
    <xf numFmtId="165" fontId="2" fillId="0" borderId="11" xfId="1" applyNumberFormat="1" applyFont="1" applyFill="1" applyBorder="1"/>
    <xf numFmtId="164" fontId="2" fillId="9" borderId="11" xfId="1" applyFont="1" applyFill="1" applyBorder="1"/>
    <xf numFmtId="0" fontId="2" fillId="0" borderId="7" xfId="0" applyFont="1" applyFill="1" applyBorder="1"/>
    <xf numFmtId="164" fontId="2" fillId="8" borderId="12" xfId="1" applyFont="1" applyFill="1" applyBorder="1"/>
    <xf numFmtId="164" fontId="1" fillId="9" borderId="13" xfId="1" applyFont="1" applyFill="1" applyBorder="1"/>
    <xf numFmtId="164" fontId="1" fillId="0" borderId="13" xfId="1" applyFont="1" applyFill="1" applyBorder="1"/>
    <xf numFmtId="164" fontId="2" fillId="0" borderId="11" xfId="1" applyFont="1" applyFill="1" applyBorder="1"/>
    <xf numFmtId="164" fontId="2" fillId="0" borderId="14" xfId="1" applyFont="1" applyFill="1" applyBorder="1"/>
    <xf numFmtId="0" fontId="2" fillId="0" borderId="6" xfId="0" applyFont="1" applyFill="1" applyBorder="1"/>
    <xf numFmtId="0" fontId="2" fillId="0" borderId="15" xfId="0" applyFont="1" applyFill="1" applyBorder="1"/>
    <xf numFmtId="0" fontId="2" fillId="8" borderId="16" xfId="0" applyFont="1" applyFill="1" applyBorder="1"/>
    <xf numFmtId="164" fontId="1" fillId="0" borderId="17" xfId="1" applyFont="1" applyFill="1" applyBorder="1"/>
    <xf numFmtId="0" fontId="2" fillId="0" borderId="18" xfId="0" applyFont="1" applyFill="1" applyBorder="1"/>
    <xf numFmtId="0" fontId="2" fillId="0" borderId="16" xfId="0" applyFont="1" applyFill="1" applyBorder="1"/>
    <xf numFmtId="0" fontId="2" fillId="8" borderId="19" xfId="0" applyFont="1" applyFill="1" applyBorder="1"/>
    <xf numFmtId="0" fontId="2" fillId="0" borderId="19" xfId="0" applyFont="1" applyBorder="1"/>
    <xf numFmtId="165" fontId="2" fillId="0" borderId="20" xfId="1" applyNumberFormat="1" applyFont="1" applyFill="1" applyBorder="1"/>
    <xf numFmtId="164" fontId="2" fillId="9" borderId="8" xfId="1" applyFont="1" applyFill="1" applyBorder="1"/>
    <xf numFmtId="164" fontId="2" fillId="0" borderId="8" xfId="1" applyFont="1" applyFill="1" applyBorder="1"/>
    <xf numFmtId="164" fontId="2" fillId="0" borderId="12" xfId="1" applyFont="1" applyFill="1" applyBorder="1"/>
    <xf numFmtId="0" fontId="2" fillId="6" borderId="12" xfId="0" applyFont="1" applyFill="1" applyBorder="1"/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165" fontId="2" fillId="0" borderId="12" xfId="1" applyNumberFormat="1" applyFont="1" applyBorder="1"/>
    <xf numFmtId="165" fontId="2" fillId="0" borderId="12" xfId="1" applyNumberFormat="1" applyFont="1" applyFill="1" applyBorder="1"/>
    <xf numFmtId="164" fontId="2" fillId="9" borderId="12" xfId="1" applyFont="1" applyFill="1" applyBorder="1"/>
    <xf numFmtId="0" fontId="2" fillId="0" borderId="19" xfId="0" applyFont="1" applyFill="1" applyBorder="1"/>
    <xf numFmtId="164" fontId="2" fillId="6" borderId="12" xfId="1" applyFont="1" applyFill="1" applyBorder="1"/>
    <xf numFmtId="0" fontId="2" fillId="0" borderId="12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4" fillId="0" borderId="8" xfId="0" applyFont="1" applyFill="1" applyBorder="1"/>
    <xf numFmtId="14" fontId="2" fillId="0" borderId="8" xfId="0" applyNumberFormat="1" applyFont="1" applyFill="1" applyBorder="1"/>
    <xf numFmtId="164" fontId="1" fillId="0" borderId="20" xfId="1" applyFont="1" applyFill="1" applyBorder="1"/>
    <xf numFmtId="0" fontId="2" fillId="0" borderId="22" xfId="0" applyFont="1" applyBorder="1"/>
    <xf numFmtId="0" fontId="2" fillId="3" borderId="23" xfId="0" applyFont="1" applyFill="1" applyBorder="1"/>
    <xf numFmtId="0" fontId="4" fillId="3" borderId="24" xfId="0" applyFont="1" applyFill="1" applyBorder="1"/>
    <xf numFmtId="0" fontId="2" fillId="3" borderId="24" xfId="0" applyFont="1" applyFill="1" applyBorder="1" applyAlignment="1">
      <alignment horizontal="center"/>
    </xf>
    <xf numFmtId="14" fontId="2" fillId="3" borderId="24" xfId="0" applyNumberFormat="1" applyFont="1" applyFill="1" applyBorder="1"/>
    <xf numFmtId="165" fontId="2" fillId="3" borderId="24" xfId="1" applyNumberFormat="1" applyFont="1" applyFill="1" applyBorder="1"/>
    <xf numFmtId="164" fontId="2" fillId="3" borderId="24" xfId="1" applyFont="1" applyFill="1" applyBorder="1"/>
    <xf numFmtId="164" fontId="1" fillId="0" borderId="0" xfId="1" applyFont="1" applyFill="1" applyBorder="1" applyAlignment="1">
      <alignment horizontal="center"/>
    </xf>
    <xf numFmtId="164" fontId="1" fillId="0" borderId="25" xfId="1" applyFont="1" applyFill="1" applyBorder="1" applyAlignment="1">
      <alignment horizontal="center"/>
    </xf>
    <xf numFmtId="164" fontId="1" fillId="0" borderId="26" xfId="1" applyFont="1" applyFill="1" applyBorder="1" applyAlignment="1">
      <alignment horizontal="center"/>
    </xf>
    <xf numFmtId="165" fontId="0" fillId="0" borderId="0" xfId="1" applyNumberFormat="1" applyFont="1"/>
    <xf numFmtId="164" fontId="4" fillId="0" borderId="11" xfId="1" applyFont="1" applyFill="1" applyBorder="1"/>
    <xf numFmtId="164" fontId="3" fillId="3" borderId="24" xfId="1" applyFont="1" applyFill="1" applyBorder="1"/>
    <xf numFmtId="164" fontId="1" fillId="0" borderId="27" xfId="1" applyFont="1" applyFill="1" applyBorder="1"/>
    <xf numFmtId="164" fontId="1" fillId="0" borderId="0" xfId="1" applyFont="1" applyFill="1" applyBorder="1"/>
    <xf numFmtId="164" fontId="1" fillId="0" borderId="26" xfId="1" applyFont="1" applyFill="1" applyBorder="1"/>
    <xf numFmtId="0" fontId="0" fillId="0" borderId="12" xfId="0" applyBorder="1"/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/>
    <xf numFmtId="164" fontId="0" fillId="0" borderId="12" xfId="1" applyFont="1" applyBorder="1"/>
    <xf numFmtId="164" fontId="5" fillId="9" borderId="12" xfId="1" applyFont="1" applyFill="1" applyBorder="1"/>
    <xf numFmtId="164" fontId="5" fillId="9" borderId="0" xfId="1" applyFont="1" applyFill="1"/>
    <xf numFmtId="164" fontId="0" fillId="0" borderId="0" xfId="1" applyFont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5" fillId="0" borderId="0" xfId="0" applyFont="1"/>
    <xf numFmtId="0" fontId="2" fillId="0" borderId="12" xfId="0" applyFont="1" applyBorder="1" applyAlignment="1">
      <alignment horizontal="left"/>
    </xf>
    <xf numFmtId="165" fontId="2" fillId="0" borderId="12" xfId="1" applyNumberFormat="1" applyFont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164" fontId="2" fillId="9" borderId="12" xfId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left"/>
    </xf>
    <xf numFmtId="14" fontId="2" fillId="3" borderId="12" xfId="0" applyNumberFormat="1" applyFont="1" applyFill="1" applyBorder="1" applyAlignment="1">
      <alignment horizontal="center"/>
    </xf>
    <xf numFmtId="165" fontId="2" fillId="3" borderId="12" xfId="1" applyNumberFormat="1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Fill="1" applyBorder="1" applyAlignment="1">
      <alignment horizontal="center"/>
    </xf>
    <xf numFmtId="164" fontId="4" fillId="9" borderId="12" xfId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165" fontId="2" fillId="0" borderId="14" xfId="1" applyNumberFormat="1" applyFont="1" applyFill="1" applyBorder="1" applyAlignment="1">
      <alignment horizontal="center"/>
    </xf>
    <xf numFmtId="164" fontId="2" fillId="9" borderId="14" xfId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4" fontId="2" fillId="0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7" xfId="0" applyFont="1" applyFill="1" applyBorder="1"/>
    <xf numFmtId="0" fontId="4" fillId="3" borderId="12" xfId="0" applyFont="1" applyFill="1" applyBorder="1"/>
    <xf numFmtId="14" fontId="2" fillId="3" borderId="12" xfId="0" applyNumberFormat="1" applyFont="1" applyFill="1" applyBorder="1"/>
    <xf numFmtId="165" fontId="2" fillId="3" borderId="12" xfId="1" applyNumberFormat="1" applyFont="1" applyFill="1" applyBorder="1"/>
    <xf numFmtId="164" fontId="2" fillId="3" borderId="12" xfId="1" applyFont="1" applyFill="1" applyBorder="1"/>
    <xf numFmtId="0" fontId="2" fillId="3" borderId="29" xfId="0" applyFont="1" applyFill="1" applyBorder="1"/>
    <xf numFmtId="0" fontId="4" fillId="3" borderId="30" xfId="0" applyFont="1" applyFill="1" applyBorder="1"/>
    <xf numFmtId="0" fontId="2" fillId="3" borderId="30" xfId="0" applyFont="1" applyFill="1" applyBorder="1" applyAlignment="1">
      <alignment horizontal="center"/>
    </xf>
    <xf numFmtId="14" fontId="2" fillId="3" borderId="30" xfId="0" applyNumberFormat="1" applyFont="1" applyFill="1" applyBorder="1"/>
    <xf numFmtId="165" fontId="2" fillId="3" borderId="30" xfId="1" applyNumberFormat="1" applyFont="1" applyFill="1" applyBorder="1"/>
    <xf numFmtId="164" fontId="2" fillId="3" borderId="30" xfId="1" applyFont="1" applyFill="1" applyBorder="1"/>
    <xf numFmtId="0" fontId="5" fillId="0" borderId="31" xfId="0" applyFont="1" applyBorder="1"/>
    <xf numFmtId="164" fontId="2" fillId="0" borderId="12" xfId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164" fontId="4" fillId="0" borderId="12" xfId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4" fontId="4" fillId="3" borderId="12" xfId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164" fontId="2" fillId="0" borderId="14" xfId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1" fillId="0" borderId="12" xfId="0" applyNumberFormat="1" applyFont="1" applyBorder="1"/>
    <xf numFmtId="0" fontId="1" fillId="0" borderId="12" xfId="0" applyFont="1" applyBorder="1"/>
    <xf numFmtId="164" fontId="4" fillId="3" borderId="12" xfId="1" applyFont="1" applyFill="1" applyBorder="1"/>
    <xf numFmtId="0" fontId="2" fillId="3" borderId="12" xfId="0" applyFont="1" applyFill="1" applyBorder="1"/>
    <xf numFmtId="0" fontId="2" fillId="3" borderId="21" xfId="0" applyFont="1" applyFill="1" applyBorder="1"/>
    <xf numFmtId="164" fontId="4" fillId="3" borderId="30" xfId="1" applyFont="1" applyFill="1" applyBorder="1"/>
    <xf numFmtId="0" fontId="2" fillId="3" borderId="30" xfId="0" applyFont="1" applyFill="1" applyBorder="1"/>
    <xf numFmtId="0" fontId="2" fillId="3" borderId="32" xfId="0" applyFont="1" applyFill="1" applyBorder="1"/>
    <xf numFmtId="164" fontId="0" fillId="0" borderId="0" xfId="0" applyNumberFormat="1"/>
    <xf numFmtId="164" fontId="5" fillId="0" borderId="31" xfId="0" applyNumberFormat="1" applyFont="1" applyBorder="1"/>
    <xf numFmtId="0" fontId="2" fillId="0" borderId="33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64" fontId="2" fillId="9" borderId="6" xfId="1" applyFont="1" applyFill="1" applyBorder="1"/>
    <xf numFmtId="0" fontId="2" fillId="0" borderId="34" xfId="0" applyFont="1" applyBorder="1"/>
    <xf numFmtId="0" fontId="2" fillId="0" borderId="12" xfId="0" applyFont="1" applyBorder="1"/>
    <xf numFmtId="0" fontId="2" fillId="4" borderId="12" xfId="0" applyFont="1" applyFill="1" applyBorder="1"/>
    <xf numFmtId="0" fontId="2" fillId="2" borderId="8" xfId="0" applyFont="1" applyFill="1" applyBorder="1"/>
    <xf numFmtId="0" fontId="2" fillId="0" borderId="35" xfId="0" applyFont="1" applyBorder="1"/>
    <xf numFmtId="0" fontId="0" fillId="0" borderId="21" xfId="0" applyBorder="1"/>
    <xf numFmtId="0" fontId="0" fillId="0" borderId="8" xfId="0" applyBorder="1"/>
    <xf numFmtId="0" fontId="0" fillId="0" borderId="36" xfId="0" applyBorder="1"/>
    <xf numFmtId="0" fontId="0" fillId="0" borderId="30" xfId="0" applyBorder="1"/>
    <xf numFmtId="0" fontId="1" fillId="0" borderId="30" xfId="0" applyFont="1" applyBorder="1" applyAlignment="1">
      <alignment horizontal="center"/>
    </xf>
    <xf numFmtId="0" fontId="0" fillId="0" borderId="16" xfId="0" applyBorder="1"/>
    <xf numFmtId="164" fontId="1" fillId="0" borderId="30" xfId="0" applyNumberFormat="1" applyFont="1" applyBorder="1"/>
    <xf numFmtId="0" fontId="0" fillId="0" borderId="32" xfId="0" applyBorder="1"/>
    <xf numFmtId="0" fontId="2" fillId="0" borderId="37" xfId="0" applyFont="1" applyBorder="1"/>
    <xf numFmtId="0" fontId="2" fillId="3" borderId="37" xfId="0" applyFont="1" applyFill="1" applyBorder="1"/>
    <xf numFmtId="0" fontId="2" fillId="3" borderId="34" xfId="0" applyFont="1" applyFill="1" applyBorder="1"/>
    <xf numFmtId="0" fontId="0" fillId="0" borderId="34" xfId="0" applyBorder="1"/>
    <xf numFmtId="0" fontId="1" fillId="0" borderId="30" xfId="0" applyFont="1" applyBorder="1"/>
    <xf numFmtId="0" fontId="1" fillId="0" borderId="32" xfId="0" applyFont="1" applyBorder="1"/>
    <xf numFmtId="0" fontId="2" fillId="0" borderId="34" xfId="0" applyFont="1" applyBorder="1" applyAlignment="1">
      <alignment horizontal="center"/>
    </xf>
    <xf numFmtId="14" fontId="2" fillId="0" borderId="8" xfId="0" applyNumberFormat="1" applyFont="1" applyBorder="1"/>
    <xf numFmtId="14" fontId="2" fillId="0" borderId="12" xfId="0" applyNumberFormat="1" applyFont="1" applyBorder="1"/>
    <xf numFmtId="0" fontId="0" fillId="0" borderId="34" xfId="0" applyBorder="1" applyAlignment="1">
      <alignment horizont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1" applyFont="1" applyFill="1" applyBorder="1"/>
    <xf numFmtId="0" fontId="2" fillId="0" borderId="14" xfId="0" applyFont="1" applyBorder="1"/>
    <xf numFmtId="165" fontId="2" fillId="0" borderId="14" xfId="1" applyNumberFormat="1" applyFont="1" applyBorder="1"/>
    <xf numFmtId="165" fontId="2" fillId="0" borderId="14" xfId="1" applyNumberFormat="1" applyFont="1" applyFill="1" applyBorder="1"/>
    <xf numFmtId="164" fontId="2" fillId="9" borderId="14" xfId="1" applyFont="1" applyFill="1" applyBorder="1"/>
    <xf numFmtId="0" fontId="2" fillId="0" borderId="14" xfId="0" applyFont="1" applyFill="1" applyBorder="1"/>
    <xf numFmtId="164" fontId="0" fillId="0" borderId="0" xfId="0" applyNumberFormat="1" applyFill="1"/>
    <xf numFmtId="0" fontId="2" fillId="0" borderId="0" xfId="0" applyFont="1" applyBorder="1"/>
    <xf numFmtId="14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Border="1"/>
    <xf numFmtId="164" fontId="2" fillId="9" borderId="0" xfId="1" applyFont="1" applyFill="1" applyBorder="1"/>
    <xf numFmtId="0" fontId="2" fillId="10" borderId="12" xfId="0" applyFont="1" applyFill="1" applyBorder="1"/>
    <xf numFmtId="165" fontId="2" fillId="10" borderId="12" xfId="1" applyNumberFormat="1" applyFont="1" applyFill="1" applyBorder="1"/>
    <xf numFmtId="0" fontId="2" fillId="10" borderId="21" xfId="0" applyFont="1" applyFill="1" applyBorder="1"/>
    <xf numFmtId="165" fontId="2" fillId="0" borderId="30" xfId="1" applyNumberFormat="1" applyFont="1" applyFill="1" applyBorder="1"/>
    <xf numFmtId="0" fontId="2" fillId="0" borderId="30" xfId="0" applyFont="1" applyFill="1" applyBorder="1"/>
    <xf numFmtId="0" fontId="2" fillId="0" borderId="32" xfId="0" applyFont="1" applyFill="1" applyBorder="1"/>
    <xf numFmtId="0" fontId="6" fillId="0" borderId="12" xfId="0" applyFont="1" applyFill="1" applyBorder="1"/>
    <xf numFmtId="0" fontId="2" fillId="8" borderId="12" xfId="0" applyFont="1" applyFill="1" applyBorder="1"/>
    <xf numFmtId="165" fontId="2" fillId="8" borderId="12" xfId="1" applyNumberFormat="1" applyFont="1" applyFill="1" applyBorder="1" applyAlignment="1">
      <alignment horizontal="right" vertical="center"/>
    </xf>
    <xf numFmtId="165" fontId="2" fillId="8" borderId="12" xfId="1" applyNumberFormat="1" applyFont="1" applyFill="1" applyBorder="1" applyAlignment="1"/>
    <xf numFmtId="165" fontId="6" fillId="0" borderId="12" xfId="1" applyNumberFormat="1" applyFont="1" applyFill="1" applyBorder="1"/>
    <xf numFmtId="0" fontId="2" fillId="8" borderId="21" xfId="0" applyFont="1" applyFill="1" applyBorder="1"/>
    <xf numFmtId="0" fontId="2" fillId="0" borderId="39" xfId="0" applyFont="1" applyFill="1" applyBorder="1"/>
    <xf numFmtId="166" fontId="2" fillId="0" borderId="6" xfId="0" applyNumberFormat="1" applyFont="1" applyBorder="1"/>
    <xf numFmtId="166" fontId="2" fillId="0" borderId="12" xfId="0" applyNumberFormat="1" applyFont="1" applyBorder="1"/>
    <xf numFmtId="166" fontId="2" fillId="10" borderId="12" xfId="0" applyNumberFormat="1" applyFont="1" applyFill="1" applyBorder="1"/>
    <xf numFmtId="166" fontId="2" fillId="0" borderId="12" xfId="0" applyNumberFormat="1" applyFont="1" applyFill="1" applyBorder="1"/>
    <xf numFmtId="166" fontId="2" fillId="8" borderId="12" xfId="0" applyNumberFormat="1" applyFont="1" applyFill="1" applyBorder="1"/>
    <xf numFmtId="166" fontId="6" fillId="0" borderId="12" xfId="0" applyNumberFormat="1" applyFont="1" applyFill="1" applyBorder="1"/>
    <xf numFmtId="166" fontId="2" fillId="0" borderId="8" xfId="0" applyNumberFormat="1" applyFont="1" applyFill="1" applyBorder="1"/>
    <xf numFmtId="166" fontId="2" fillId="0" borderId="30" xfId="0" applyNumberFormat="1" applyFont="1" applyFill="1" applyBorder="1"/>
    <xf numFmtId="0" fontId="2" fillId="0" borderId="40" xfId="0" applyFont="1" applyFill="1" applyBorder="1"/>
    <xf numFmtId="0" fontId="2" fillId="10" borderId="39" xfId="0" applyFont="1" applyFill="1" applyBorder="1"/>
    <xf numFmtId="0" fontId="2" fillId="8" borderId="39" xfId="0" applyFont="1" applyFill="1" applyBorder="1"/>
    <xf numFmtId="0" fontId="1" fillId="0" borderId="41" xfId="0" applyFont="1" applyBorder="1" applyAlignment="1">
      <alignment vertical="center" wrapText="1"/>
    </xf>
    <xf numFmtId="0" fontId="1" fillId="5" borderId="41" xfId="0" applyFont="1" applyFill="1" applyBorder="1" applyAlignment="1">
      <alignment vertical="center" wrapText="1"/>
    </xf>
    <xf numFmtId="1" fontId="1" fillId="0" borderId="41" xfId="0" applyNumberFormat="1" applyFont="1" applyBorder="1" applyAlignment="1">
      <alignment vertical="center" wrapText="1"/>
    </xf>
    <xf numFmtId="1" fontId="2" fillId="0" borderId="6" xfId="1" applyNumberFormat="1" applyFont="1" applyFill="1" applyBorder="1"/>
    <xf numFmtId="1" fontId="2" fillId="0" borderId="12" xfId="1" applyNumberFormat="1" applyFont="1" applyFill="1" applyBorder="1"/>
    <xf numFmtId="1" fontId="2" fillId="10" borderId="12" xfId="1" applyNumberFormat="1" applyFont="1" applyFill="1" applyBorder="1"/>
    <xf numFmtId="1" fontId="6" fillId="0" borderId="12" xfId="1" applyNumberFormat="1" applyFont="1" applyFill="1" applyBorder="1"/>
    <xf numFmtId="1" fontId="2" fillId="8" borderId="12" xfId="1" applyNumberFormat="1" applyFont="1" applyFill="1" applyBorder="1"/>
    <xf numFmtId="1" fontId="2" fillId="0" borderId="8" xfId="1" applyNumberFormat="1" applyFont="1" applyFill="1" applyBorder="1"/>
    <xf numFmtId="1" fontId="2" fillId="0" borderId="30" xfId="1" applyNumberFormat="1" applyFont="1" applyFill="1" applyBorder="1"/>
    <xf numFmtId="1" fontId="0" fillId="0" borderId="0" xfId="0" applyNumberFormat="1"/>
    <xf numFmtId="1" fontId="2" fillId="0" borderId="14" xfId="1" applyNumberFormat="1" applyFont="1" applyFill="1" applyBorder="1"/>
    <xf numFmtId="1" fontId="2" fillId="10" borderId="14" xfId="1" applyNumberFormat="1" applyFont="1" applyFill="1" applyBorder="1"/>
    <xf numFmtId="1" fontId="6" fillId="0" borderId="14" xfId="1" applyNumberFormat="1" applyFont="1" applyFill="1" applyBorder="1"/>
    <xf numFmtId="1" fontId="2" fillId="8" borderId="14" xfId="1" applyNumberFormat="1" applyFont="1" applyFill="1" applyBorder="1"/>
    <xf numFmtId="1" fontId="2" fillId="0" borderId="11" xfId="1" applyNumberFormat="1" applyFont="1" applyFill="1" applyBorder="1"/>
    <xf numFmtId="1" fontId="3" fillId="7" borderId="41" xfId="0" applyNumberFormat="1" applyFont="1" applyFill="1" applyBorder="1" applyAlignment="1">
      <alignment vertical="center" wrapText="1"/>
    </xf>
    <xf numFmtId="1" fontId="2" fillId="0" borderId="6" xfId="1" applyNumberFormat="1" applyFont="1" applyBorder="1"/>
    <xf numFmtId="1" fontId="2" fillId="0" borderId="12" xfId="1" applyNumberFormat="1" applyFont="1" applyBorder="1"/>
    <xf numFmtId="1" fontId="2" fillId="8" borderId="12" xfId="1" applyNumberFormat="1" applyFont="1" applyFill="1" applyBorder="1" applyAlignment="1">
      <alignment horizontal="right" vertical="center"/>
    </xf>
    <xf numFmtId="1" fontId="2" fillId="8" borderId="12" xfId="1" applyNumberFormat="1" applyFont="1" applyFill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64" fontId="1" fillId="0" borderId="23" xfId="1" applyFont="1" applyFill="1" applyBorder="1" applyAlignment="1">
      <alignment horizontal="center"/>
    </xf>
    <xf numFmtId="164" fontId="1" fillId="0" borderId="24" xfId="1" applyFont="1" applyFill="1" applyBorder="1" applyAlignment="1">
      <alignment horizontal="center"/>
    </xf>
    <xf numFmtId="164" fontId="1" fillId="0" borderId="3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zoomScale="110" zoomScaleNormal="110" zoomScalePageLayoutView="110" workbookViewId="0">
      <selection activeCell="K2" sqref="K2"/>
    </sheetView>
  </sheetViews>
  <sheetFormatPr baseColWidth="10" defaultRowHeight="15" x14ac:dyDescent="0.2"/>
  <cols>
    <col min="1" max="1" width="36.6640625" bestFit="1" customWidth="1"/>
    <col min="3" max="3" width="13.5" style="231" bestFit="1" customWidth="1"/>
    <col min="4" max="4" width="13.5" style="231" customWidth="1"/>
    <col min="7" max="7" width="9.33203125" style="231" bestFit="1" customWidth="1"/>
  </cols>
  <sheetData>
    <row r="1" spans="1:10" ht="15" customHeight="1" thickBot="1" x14ac:dyDescent="0.25">
      <c r="A1" s="221" t="s">
        <v>406</v>
      </c>
      <c r="B1" s="222" t="s">
        <v>407</v>
      </c>
      <c r="C1" s="223" t="s">
        <v>408</v>
      </c>
      <c r="D1" s="223" t="s">
        <v>399</v>
      </c>
      <c r="E1" s="221" t="s">
        <v>409</v>
      </c>
      <c r="F1" s="221" t="s">
        <v>410</v>
      </c>
      <c r="G1" s="237" t="s">
        <v>411</v>
      </c>
      <c r="H1" s="221" t="s">
        <v>412</v>
      </c>
      <c r="I1" s="221" t="s">
        <v>413</v>
      </c>
      <c r="J1" s="3" t="s">
        <v>414</v>
      </c>
    </row>
    <row r="2" spans="1:10" ht="16" thickBot="1" x14ac:dyDescent="0.25">
      <c r="A2" s="8" t="s">
        <v>292</v>
      </c>
      <c r="B2" s="8">
        <v>1</v>
      </c>
      <c r="C2" s="224">
        <v>1937712450</v>
      </c>
      <c r="D2" s="224">
        <v>1937712450</v>
      </c>
      <c r="E2" s="210">
        <v>39600</v>
      </c>
      <c r="F2" s="10">
        <v>20</v>
      </c>
      <c r="G2" s="238">
        <v>8073801.875</v>
      </c>
      <c r="H2" s="11">
        <v>109</v>
      </c>
      <c r="I2" s="38">
        <v>13</v>
      </c>
      <c r="J2" s="218" t="s">
        <v>404</v>
      </c>
    </row>
    <row r="3" spans="1:10" ht="16" thickBot="1" x14ac:dyDescent="0.25">
      <c r="A3" s="162" t="s">
        <v>293</v>
      </c>
      <c r="B3" s="162">
        <v>1</v>
      </c>
      <c r="C3" s="225">
        <v>130600000</v>
      </c>
      <c r="D3" s="232">
        <v>130600000</v>
      </c>
      <c r="E3" s="211">
        <v>39417</v>
      </c>
      <c r="F3" s="52">
        <v>20</v>
      </c>
      <c r="G3" s="239">
        <v>544166.66666666663</v>
      </c>
      <c r="H3" s="53">
        <v>115</v>
      </c>
      <c r="I3" s="38">
        <v>13</v>
      </c>
      <c r="J3" s="218" t="s">
        <v>404</v>
      </c>
    </row>
    <row r="4" spans="1:10" ht="16" thickBot="1" x14ac:dyDescent="0.25">
      <c r="A4" s="162" t="s">
        <v>294</v>
      </c>
      <c r="B4" s="162">
        <v>1</v>
      </c>
      <c r="C4" s="225">
        <v>449943950</v>
      </c>
      <c r="D4" s="232">
        <v>449943950</v>
      </c>
      <c r="E4" s="211">
        <v>39657</v>
      </c>
      <c r="F4" s="52">
        <v>20</v>
      </c>
      <c r="G4" s="239">
        <v>1874766.4583333333</v>
      </c>
      <c r="H4" s="53">
        <v>107</v>
      </c>
      <c r="I4" s="38">
        <v>13</v>
      </c>
      <c r="J4" s="218" t="s">
        <v>404</v>
      </c>
    </row>
    <row r="5" spans="1:10" ht="16" thickBot="1" x14ac:dyDescent="0.25">
      <c r="A5" s="162" t="s">
        <v>295</v>
      </c>
      <c r="B5" s="162">
        <v>1</v>
      </c>
      <c r="C5" s="225">
        <v>291199000</v>
      </c>
      <c r="D5" s="232">
        <v>291199000</v>
      </c>
      <c r="E5" s="211">
        <v>39690</v>
      </c>
      <c r="F5" s="52">
        <v>20</v>
      </c>
      <c r="G5" s="239">
        <v>1213329.1666666667</v>
      </c>
      <c r="H5" s="53">
        <v>106</v>
      </c>
      <c r="I5" s="38">
        <v>13</v>
      </c>
      <c r="J5" s="218" t="s">
        <v>404</v>
      </c>
    </row>
    <row r="6" spans="1:10" ht="16" thickBot="1" x14ac:dyDescent="0.25">
      <c r="A6" s="162" t="s">
        <v>295</v>
      </c>
      <c r="B6" s="162">
        <v>1</v>
      </c>
      <c r="C6" s="225">
        <v>39500000</v>
      </c>
      <c r="D6" s="232">
        <v>39500000</v>
      </c>
      <c r="E6" s="211">
        <v>39690</v>
      </c>
      <c r="F6" s="52">
        <v>20</v>
      </c>
      <c r="G6" s="239">
        <v>164583.33333333334</v>
      </c>
      <c r="H6" s="53">
        <v>106</v>
      </c>
      <c r="I6" s="38">
        <v>13</v>
      </c>
      <c r="J6" s="218" t="s">
        <v>404</v>
      </c>
    </row>
    <row r="7" spans="1:10" ht="16" thickBot="1" x14ac:dyDescent="0.25">
      <c r="A7" s="162" t="s">
        <v>292</v>
      </c>
      <c r="B7" s="162">
        <v>1</v>
      </c>
      <c r="C7" s="225">
        <v>126486000</v>
      </c>
      <c r="D7" s="232">
        <v>126486000</v>
      </c>
      <c r="E7" s="211">
        <v>39717</v>
      </c>
      <c r="F7" s="52">
        <v>20</v>
      </c>
      <c r="G7" s="239">
        <v>527025</v>
      </c>
      <c r="H7" s="53">
        <v>105</v>
      </c>
      <c r="I7" s="38">
        <v>13</v>
      </c>
      <c r="J7" s="218" t="s">
        <v>404</v>
      </c>
    </row>
    <row r="8" spans="1:10" ht="16" thickBot="1" x14ac:dyDescent="0.25">
      <c r="A8" s="162" t="s">
        <v>292</v>
      </c>
      <c r="B8" s="162">
        <v>1</v>
      </c>
      <c r="C8" s="225">
        <v>47000000</v>
      </c>
      <c r="D8" s="232">
        <v>47000000</v>
      </c>
      <c r="E8" s="211">
        <v>39718</v>
      </c>
      <c r="F8" s="52">
        <v>20</v>
      </c>
      <c r="G8" s="239">
        <v>195833.33333333334</v>
      </c>
      <c r="H8" s="53">
        <v>105</v>
      </c>
      <c r="I8" s="38">
        <v>13</v>
      </c>
      <c r="J8" s="218" t="s">
        <v>404</v>
      </c>
    </row>
    <row r="9" spans="1:10" ht="16" thickBot="1" x14ac:dyDescent="0.25">
      <c r="A9" s="162" t="s">
        <v>295</v>
      </c>
      <c r="B9" s="162">
        <v>1</v>
      </c>
      <c r="C9" s="225">
        <v>279928400</v>
      </c>
      <c r="D9" s="232">
        <v>279928400</v>
      </c>
      <c r="E9" s="211">
        <v>39752</v>
      </c>
      <c r="F9" s="52">
        <v>20</v>
      </c>
      <c r="G9" s="239">
        <v>1166368.3333333333</v>
      </c>
      <c r="H9" s="53">
        <v>104</v>
      </c>
      <c r="I9" s="38">
        <v>13</v>
      </c>
      <c r="J9" s="218" t="s">
        <v>404</v>
      </c>
    </row>
    <row r="10" spans="1:10" ht="16" thickBot="1" x14ac:dyDescent="0.25">
      <c r="A10" s="162" t="s">
        <v>295</v>
      </c>
      <c r="B10" s="162">
        <v>1</v>
      </c>
      <c r="C10" s="225">
        <v>33000000</v>
      </c>
      <c r="D10" s="232">
        <v>33000000</v>
      </c>
      <c r="E10" s="211">
        <v>39750</v>
      </c>
      <c r="F10" s="52">
        <v>20</v>
      </c>
      <c r="G10" s="239">
        <v>137500</v>
      </c>
      <c r="H10" s="53">
        <v>104</v>
      </c>
      <c r="I10" s="38">
        <v>13</v>
      </c>
      <c r="J10" s="218" t="s">
        <v>404</v>
      </c>
    </row>
    <row r="11" spans="1:10" ht="16" thickBot="1" x14ac:dyDescent="0.25">
      <c r="A11" s="162" t="s">
        <v>295</v>
      </c>
      <c r="B11" s="162">
        <v>1</v>
      </c>
      <c r="C11" s="225">
        <v>228024150</v>
      </c>
      <c r="D11" s="232">
        <v>228024150</v>
      </c>
      <c r="E11" s="211">
        <v>39781</v>
      </c>
      <c r="F11" s="52">
        <v>20</v>
      </c>
      <c r="G11" s="239">
        <v>950100.625</v>
      </c>
      <c r="H11" s="53">
        <v>103</v>
      </c>
      <c r="I11" s="38">
        <v>13</v>
      </c>
      <c r="J11" s="218" t="s">
        <v>404</v>
      </c>
    </row>
    <row r="12" spans="1:10" ht="16" thickBot="1" x14ac:dyDescent="0.25">
      <c r="A12" s="162" t="s">
        <v>295</v>
      </c>
      <c r="B12" s="162">
        <v>1</v>
      </c>
      <c r="C12" s="225">
        <v>45500000</v>
      </c>
      <c r="D12" s="232">
        <v>45500000</v>
      </c>
      <c r="E12" s="211">
        <v>39778</v>
      </c>
      <c r="F12" s="52">
        <v>20</v>
      </c>
      <c r="G12" s="239">
        <v>189583.33333333334</v>
      </c>
      <c r="H12" s="53">
        <v>103</v>
      </c>
      <c r="I12" s="38">
        <v>13</v>
      </c>
      <c r="J12" s="218" t="s">
        <v>404</v>
      </c>
    </row>
    <row r="13" spans="1:10" ht="16" thickBot="1" x14ac:dyDescent="0.25">
      <c r="A13" s="162" t="s">
        <v>295</v>
      </c>
      <c r="B13" s="162">
        <v>1</v>
      </c>
      <c r="C13" s="225">
        <v>325344200</v>
      </c>
      <c r="D13" s="232">
        <v>325344200</v>
      </c>
      <c r="E13" s="211">
        <v>39812</v>
      </c>
      <c r="F13" s="52">
        <v>20</v>
      </c>
      <c r="G13" s="239">
        <v>1355600.8333333333</v>
      </c>
      <c r="H13" s="53">
        <v>102</v>
      </c>
      <c r="I13" s="38">
        <v>13</v>
      </c>
      <c r="J13" s="218" t="s">
        <v>404</v>
      </c>
    </row>
    <row r="14" spans="1:10" ht="16" thickBot="1" x14ac:dyDescent="0.25">
      <c r="A14" s="162" t="s">
        <v>294</v>
      </c>
      <c r="B14" s="162">
        <v>1</v>
      </c>
      <c r="C14" s="225">
        <v>32500000</v>
      </c>
      <c r="D14" s="232">
        <v>32500000</v>
      </c>
      <c r="E14" s="211">
        <v>39812</v>
      </c>
      <c r="F14" s="52">
        <v>20</v>
      </c>
      <c r="G14" s="239">
        <v>135416.66666666666</v>
      </c>
      <c r="H14" s="53">
        <v>102</v>
      </c>
      <c r="I14" s="38">
        <v>13</v>
      </c>
      <c r="J14" s="218" t="s">
        <v>404</v>
      </c>
    </row>
    <row r="15" spans="1:10" ht="16" thickBot="1" x14ac:dyDescent="0.25">
      <c r="A15" s="162" t="s">
        <v>294</v>
      </c>
      <c r="B15" s="162">
        <v>1</v>
      </c>
      <c r="C15" s="225">
        <v>248211450</v>
      </c>
      <c r="D15" s="232">
        <v>248211450</v>
      </c>
      <c r="E15" s="211">
        <v>39843</v>
      </c>
      <c r="F15" s="52">
        <v>20</v>
      </c>
      <c r="G15" s="239">
        <v>1034214.375</v>
      </c>
      <c r="H15" s="53">
        <v>101</v>
      </c>
      <c r="I15" s="38">
        <v>13</v>
      </c>
      <c r="J15" s="218" t="s">
        <v>404</v>
      </c>
    </row>
    <row r="16" spans="1:10" ht="16" thickBot="1" x14ac:dyDescent="0.25">
      <c r="A16" s="197" t="s">
        <v>294</v>
      </c>
      <c r="B16" s="197">
        <v>1</v>
      </c>
      <c r="C16" s="226">
        <v>25000000</v>
      </c>
      <c r="D16" s="233">
        <v>25000000</v>
      </c>
      <c r="E16" s="212">
        <v>39843</v>
      </c>
      <c r="F16" s="198">
        <v>1</v>
      </c>
      <c r="G16" s="226">
        <v>2083333.3333333333</v>
      </c>
      <c r="H16" s="198">
        <v>12</v>
      </c>
      <c r="I16" s="38">
        <v>13</v>
      </c>
      <c r="J16" s="219" t="s">
        <v>405</v>
      </c>
    </row>
    <row r="17" spans="1:10" ht="16" thickBot="1" x14ac:dyDescent="0.25">
      <c r="A17" s="162" t="s">
        <v>294</v>
      </c>
      <c r="B17" s="162">
        <v>1</v>
      </c>
      <c r="C17" s="225">
        <v>19000000</v>
      </c>
      <c r="D17" s="232">
        <v>19000000</v>
      </c>
      <c r="E17" s="211">
        <v>39855</v>
      </c>
      <c r="F17" s="52">
        <v>20</v>
      </c>
      <c r="G17" s="239">
        <v>79166.666666666672</v>
      </c>
      <c r="H17" s="53">
        <v>101</v>
      </c>
      <c r="I17" s="38">
        <v>13</v>
      </c>
      <c r="J17" s="209" t="s">
        <v>404</v>
      </c>
    </row>
    <row r="18" spans="1:10" ht="16" thickBot="1" x14ac:dyDescent="0.25">
      <c r="A18" s="162" t="s">
        <v>294</v>
      </c>
      <c r="B18" s="162">
        <v>1</v>
      </c>
      <c r="C18" s="225">
        <v>145927350</v>
      </c>
      <c r="D18" s="232">
        <v>145927350</v>
      </c>
      <c r="E18" s="211">
        <v>39872</v>
      </c>
      <c r="F18" s="52">
        <v>20</v>
      </c>
      <c r="G18" s="239">
        <v>608030.625</v>
      </c>
      <c r="H18" s="53">
        <v>100</v>
      </c>
      <c r="I18" s="38">
        <v>13</v>
      </c>
      <c r="J18" s="209" t="s">
        <v>404</v>
      </c>
    </row>
    <row r="19" spans="1:10" ht="16" thickBot="1" x14ac:dyDescent="0.25">
      <c r="A19" s="162" t="s">
        <v>296</v>
      </c>
      <c r="B19" s="162">
        <v>1</v>
      </c>
      <c r="C19" s="225">
        <v>23924200</v>
      </c>
      <c r="D19" s="232">
        <v>23924200</v>
      </c>
      <c r="E19" s="211">
        <v>39900</v>
      </c>
      <c r="F19" s="52">
        <v>20</v>
      </c>
      <c r="G19" s="239">
        <v>99684.166666666672</v>
      </c>
      <c r="H19" s="53">
        <v>99</v>
      </c>
      <c r="I19" s="38">
        <v>13</v>
      </c>
      <c r="J19" s="209" t="s">
        <v>404</v>
      </c>
    </row>
    <row r="20" spans="1:10" ht="16" thickBot="1" x14ac:dyDescent="0.25">
      <c r="A20" s="197" t="s">
        <v>297</v>
      </c>
      <c r="B20" s="197">
        <v>1</v>
      </c>
      <c r="C20" s="226">
        <v>6900000</v>
      </c>
      <c r="D20" s="233">
        <v>6900000</v>
      </c>
      <c r="E20" s="212">
        <v>39899</v>
      </c>
      <c r="F20" s="198">
        <v>1</v>
      </c>
      <c r="G20" s="226">
        <v>575000</v>
      </c>
      <c r="H20" s="198">
        <v>12</v>
      </c>
      <c r="I20" s="38">
        <v>13</v>
      </c>
      <c r="J20" s="219" t="s">
        <v>405</v>
      </c>
    </row>
    <row r="21" spans="1:10" ht="16" thickBot="1" x14ac:dyDescent="0.25">
      <c r="A21" s="162" t="s">
        <v>298</v>
      </c>
      <c r="B21" s="162">
        <v>1</v>
      </c>
      <c r="C21" s="225">
        <v>65890500</v>
      </c>
      <c r="D21" s="232">
        <v>65890500</v>
      </c>
      <c r="E21" s="211">
        <v>39932</v>
      </c>
      <c r="F21" s="52">
        <v>20</v>
      </c>
      <c r="G21" s="239">
        <v>274543.75</v>
      </c>
      <c r="H21" s="53">
        <v>98</v>
      </c>
      <c r="I21" s="38">
        <v>13</v>
      </c>
      <c r="J21" s="209" t="s">
        <v>404</v>
      </c>
    </row>
    <row r="22" spans="1:10" ht="16" thickBot="1" x14ac:dyDescent="0.25">
      <c r="A22" s="162" t="s">
        <v>298</v>
      </c>
      <c r="B22" s="162">
        <v>1</v>
      </c>
      <c r="C22" s="225">
        <v>17050000</v>
      </c>
      <c r="D22" s="232">
        <v>17050000</v>
      </c>
      <c r="E22" s="211">
        <v>39927</v>
      </c>
      <c r="F22" s="52">
        <v>20</v>
      </c>
      <c r="G22" s="239">
        <v>71041.666666666672</v>
      </c>
      <c r="H22" s="53">
        <v>98</v>
      </c>
      <c r="I22" s="38">
        <v>13</v>
      </c>
      <c r="J22" s="209" t="s">
        <v>404</v>
      </c>
    </row>
    <row r="23" spans="1:10" ht="16" thickBot="1" x14ac:dyDescent="0.25">
      <c r="A23" s="162" t="s">
        <v>298</v>
      </c>
      <c r="B23" s="162">
        <v>1</v>
      </c>
      <c r="C23" s="225">
        <v>24492000</v>
      </c>
      <c r="D23" s="232">
        <v>24492000</v>
      </c>
      <c r="E23" s="211">
        <v>39962</v>
      </c>
      <c r="F23" s="52">
        <v>20</v>
      </c>
      <c r="G23" s="239">
        <v>102050</v>
      </c>
      <c r="H23" s="53">
        <v>97</v>
      </c>
      <c r="I23" s="38">
        <v>13</v>
      </c>
      <c r="J23" s="209" t="s">
        <v>404</v>
      </c>
    </row>
    <row r="24" spans="1:10" ht="16" thickBot="1" x14ac:dyDescent="0.25">
      <c r="A24" s="162" t="s">
        <v>298</v>
      </c>
      <c r="B24" s="162">
        <v>1</v>
      </c>
      <c r="C24" s="225">
        <v>24700000</v>
      </c>
      <c r="D24" s="232">
        <v>24700000</v>
      </c>
      <c r="E24" s="211">
        <v>39963</v>
      </c>
      <c r="F24" s="52">
        <v>20</v>
      </c>
      <c r="G24" s="239">
        <v>102916.66666666667</v>
      </c>
      <c r="H24" s="53">
        <v>97</v>
      </c>
      <c r="I24" s="38">
        <v>13</v>
      </c>
      <c r="J24" s="209" t="s">
        <v>404</v>
      </c>
    </row>
    <row r="25" spans="1:10" ht="16" thickBot="1" x14ac:dyDescent="0.25">
      <c r="A25" s="162" t="s">
        <v>299</v>
      </c>
      <c r="B25" s="162">
        <v>1</v>
      </c>
      <c r="C25" s="225">
        <v>101021700</v>
      </c>
      <c r="D25" s="232">
        <v>101021700</v>
      </c>
      <c r="E25" s="211">
        <v>39990</v>
      </c>
      <c r="F25" s="52">
        <v>20</v>
      </c>
      <c r="G25" s="239">
        <v>420923.75</v>
      </c>
      <c r="H25" s="53">
        <v>96</v>
      </c>
      <c r="I25" s="38">
        <v>13</v>
      </c>
      <c r="J25" s="209" t="s">
        <v>404</v>
      </c>
    </row>
    <row r="26" spans="1:10" ht="16" thickBot="1" x14ac:dyDescent="0.25">
      <c r="A26" s="162" t="s">
        <v>300</v>
      </c>
      <c r="B26" s="162">
        <v>1</v>
      </c>
      <c r="C26" s="225">
        <v>22000000</v>
      </c>
      <c r="D26" s="232">
        <v>22000000</v>
      </c>
      <c r="E26" s="211">
        <v>39990</v>
      </c>
      <c r="F26" s="52">
        <v>20</v>
      </c>
      <c r="G26" s="239">
        <v>91666.666666666672</v>
      </c>
      <c r="H26" s="53">
        <v>96</v>
      </c>
      <c r="I26" s="38">
        <v>13</v>
      </c>
      <c r="J26" s="209" t="s">
        <v>404</v>
      </c>
    </row>
    <row r="27" spans="1:10" ht="16" thickBot="1" x14ac:dyDescent="0.25">
      <c r="A27" s="162" t="s">
        <v>298</v>
      </c>
      <c r="B27" s="162">
        <v>1</v>
      </c>
      <c r="C27" s="225">
        <v>150537000</v>
      </c>
      <c r="D27" s="232">
        <v>150537000</v>
      </c>
      <c r="E27" s="211">
        <v>40024</v>
      </c>
      <c r="F27" s="52">
        <v>20</v>
      </c>
      <c r="G27" s="239">
        <v>627237.5</v>
      </c>
      <c r="H27" s="53">
        <v>95</v>
      </c>
      <c r="I27" s="38">
        <v>13</v>
      </c>
      <c r="J27" s="209" t="s">
        <v>404</v>
      </c>
    </row>
    <row r="28" spans="1:10" ht="16" thickBot="1" x14ac:dyDescent="0.25">
      <c r="A28" s="162" t="s">
        <v>298</v>
      </c>
      <c r="B28" s="162">
        <v>1</v>
      </c>
      <c r="C28" s="225">
        <v>27600000</v>
      </c>
      <c r="D28" s="232">
        <v>27600000</v>
      </c>
      <c r="E28" s="211">
        <v>40024</v>
      </c>
      <c r="F28" s="52">
        <v>20</v>
      </c>
      <c r="G28" s="239">
        <v>115000</v>
      </c>
      <c r="H28" s="53">
        <v>95</v>
      </c>
      <c r="I28" s="38">
        <v>13</v>
      </c>
      <c r="J28" s="209" t="s">
        <v>404</v>
      </c>
    </row>
    <row r="29" spans="1:10" ht="16" thickBot="1" x14ac:dyDescent="0.25">
      <c r="A29" s="162" t="s">
        <v>301</v>
      </c>
      <c r="B29" s="162">
        <v>1</v>
      </c>
      <c r="C29" s="225">
        <v>159567000</v>
      </c>
      <c r="D29" s="232">
        <v>159567000</v>
      </c>
      <c r="E29" s="211">
        <v>40055</v>
      </c>
      <c r="F29" s="52">
        <v>20</v>
      </c>
      <c r="G29" s="239">
        <v>664862.5</v>
      </c>
      <c r="H29" s="53">
        <v>94</v>
      </c>
      <c r="I29" s="38">
        <v>13</v>
      </c>
      <c r="J29" s="209" t="s">
        <v>404</v>
      </c>
    </row>
    <row r="30" spans="1:10" ht="16" thickBot="1" x14ac:dyDescent="0.25">
      <c r="A30" s="162" t="s">
        <v>302</v>
      </c>
      <c r="B30" s="162">
        <v>1</v>
      </c>
      <c r="C30" s="225">
        <v>20000000</v>
      </c>
      <c r="D30" s="232">
        <v>20000000</v>
      </c>
      <c r="E30" s="211">
        <v>40053</v>
      </c>
      <c r="F30" s="52">
        <v>20</v>
      </c>
      <c r="G30" s="239">
        <v>83333.333333333328</v>
      </c>
      <c r="H30" s="53">
        <v>94</v>
      </c>
      <c r="I30" s="38">
        <v>13</v>
      </c>
      <c r="J30" s="209" t="s">
        <v>404</v>
      </c>
    </row>
    <row r="31" spans="1:10" ht="16" thickBot="1" x14ac:dyDescent="0.25">
      <c r="A31" s="162" t="s">
        <v>303</v>
      </c>
      <c r="B31" s="162">
        <v>1</v>
      </c>
      <c r="C31" s="225">
        <v>84976600</v>
      </c>
      <c r="D31" s="232">
        <v>84976600</v>
      </c>
      <c r="E31" s="211">
        <v>40086</v>
      </c>
      <c r="F31" s="52">
        <v>15</v>
      </c>
      <c r="G31" s="239">
        <v>472092.22222222225</v>
      </c>
      <c r="H31" s="53">
        <v>93</v>
      </c>
      <c r="I31" s="38">
        <v>13</v>
      </c>
      <c r="J31" s="209" t="s">
        <v>404</v>
      </c>
    </row>
    <row r="32" spans="1:10" ht="16" thickBot="1" x14ac:dyDescent="0.25">
      <c r="A32" s="162" t="s">
        <v>304</v>
      </c>
      <c r="B32" s="162">
        <v>1</v>
      </c>
      <c r="C32" s="225">
        <v>16000000</v>
      </c>
      <c r="D32" s="232">
        <v>16000000</v>
      </c>
      <c r="E32" s="211">
        <v>40086</v>
      </c>
      <c r="F32" s="52">
        <v>15</v>
      </c>
      <c r="G32" s="239">
        <v>88888.888888888891</v>
      </c>
      <c r="H32" s="53">
        <v>93</v>
      </c>
      <c r="I32" s="38">
        <v>13</v>
      </c>
      <c r="J32" s="209" t="s">
        <v>404</v>
      </c>
    </row>
    <row r="33" spans="1:10" ht="16" thickBot="1" x14ac:dyDescent="0.25">
      <c r="A33" s="162" t="s">
        <v>305</v>
      </c>
      <c r="B33" s="162">
        <v>1</v>
      </c>
      <c r="C33" s="225">
        <v>79892500</v>
      </c>
      <c r="D33" s="232">
        <v>79892500</v>
      </c>
      <c r="E33" s="211">
        <v>40116</v>
      </c>
      <c r="F33" s="52">
        <v>15</v>
      </c>
      <c r="G33" s="239">
        <v>443847.22222222225</v>
      </c>
      <c r="H33" s="53">
        <v>92</v>
      </c>
      <c r="I33" s="38">
        <v>13</v>
      </c>
      <c r="J33" s="209" t="s">
        <v>404</v>
      </c>
    </row>
    <row r="34" spans="1:10" ht="16" thickBot="1" x14ac:dyDescent="0.25">
      <c r="A34" s="162" t="s">
        <v>306</v>
      </c>
      <c r="B34" s="162">
        <v>1</v>
      </c>
      <c r="C34" s="225">
        <v>27000000</v>
      </c>
      <c r="D34" s="232">
        <v>27000000</v>
      </c>
      <c r="E34" s="211">
        <v>40116</v>
      </c>
      <c r="F34" s="52">
        <v>15</v>
      </c>
      <c r="G34" s="239">
        <v>150000</v>
      </c>
      <c r="H34" s="53">
        <v>92</v>
      </c>
      <c r="I34" s="38">
        <v>13</v>
      </c>
      <c r="J34" s="209" t="s">
        <v>404</v>
      </c>
    </row>
    <row r="35" spans="1:10" ht="16" thickBot="1" x14ac:dyDescent="0.25">
      <c r="A35" s="162" t="s">
        <v>305</v>
      </c>
      <c r="B35" s="162">
        <v>1</v>
      </c>
      <c r="C35" s="225">
        <v>127485000</v>
      </c>
      <c r="D35" s="232">
        <v>127485000</v>
      </c>
      <c r="E35" s="211">
        <v>40147</v>
      </c>
      <c r="F35" s="52">
        <v>15</v>
      </c>
      <c r="G35" s="239">
        <v>708250</v>
      </c>
      <c r="H35" s="53">
        <v>91</v>
      </c>
      <c r="I35" s="38">
        <v>13</v>
      </c>
      <c r="J35" s="209" t="s">
        <v>404</v>
      </c>
    </row>
    <row r="36" spans="1:10" ht="16" thickBot="1" x14ac:dyDescent="0.25">
      <c r="A36" s="162" t="s">
        <v>307</v>
      </c>
      <c r="B36" s="162">
        <v>1</v>
      </c>
      <c r="C36" s="225">
        <v>22500000</v>
      </c>
      <c r="D36" s="232">
        <v>22500000</v>
      </c>
      <c r="E36" s="211">
        <v>40147</v>
      </c>
      <c r="F36" s="52">
        <v>15</v>
      </c>
      <c r="G36" s="239">
        <v>125000</v>
      </c>
      <c r="H36" s="53">
        <v>91</v>
      </c>
      <c r="I36" s="38">
        <v>13</v>
      </c>
      <c r="J36" s="209" t="s">
        <v>404</v>
      </c>
    </row>
    <row r="37" spans="1:10" ht="16" thickBot="1" x14ac:dyDescent="0.25">
      <c r="A37" s="162" t="s">
        <v>308</v>
      </c>
      <c r="B37" s="162">
        <v>1</v>
      </c>
      <c r="C37" s="225">
        <v>99354500</v>
      </c>
      <c r="D37" s="232">
        <v>99354500</v>
      </c>
      <c r="E37" s="211">
        <v>40177</v>
      </c>
      <c r="F37" s="52">
        <v>15</v>
      </c>
      <c r="G37" s="239">
        <v>551969.44444444438</v>
      </c>
      <c r="H37" s="53">
        <v>90</v>
      </c>
      <c r="I37" s="38">
        <v>13</v>
      </c>
      <c r="J37" s="209" t="s">
        <v>404</v>
      </c>
    </row>
    <row r="38" spans="1:10" ht="16" thickBot="1" x14ac:dyDescent="0.25">
      <c r="A38" s="162" t="s">
        <v>309</v>
      </c>
      <c r="B38" s="162">
        <v>1</v>
      </c>
      <c r="C38" s="225">
        <v>28700000</v>
      </c>
      <c r="D38" s="232">
        <v>28700000</v>
      </c>
      <c r="E38" s="211">
        <v>40177</v>
      </c>
      <c r="F38" s="52">
        <v>15</v>
      </c>
      <c r="G38" s="239">
        <v>159444.44444444444</v>
      </c>
      <c r="H38" s="53">
        <v>90</v>
      </c>
      <c r="I38" s="38">
        <v>13</v>
      </c>
      <c r="J38" s="209" t="s">
        <v>404</v>
      </c>
    </row>
    <row r="39" spans="1:10" ht="16" thickBot="1" x14ac:dyDescent="0.25">
      <c r="A39" s="162" t="s">
        <v>310</v>
      </c>
      <c r="B39" s="162">
        <v>1</v>
      </c>
      <c r="C39" s="225">
        <v>61784000</v>
      </c>
      <c r="D39" s="232">
        <v>61784000</v>
      </c>
      <c r="E39" s="211">
        <v>40208</v>
      </c>
      <c r="F39" s="52">
        <v>15</v>
      </c>
      <c r="G39" s="239">
        <v>343244.44444444444</v>
      </c>
      <c r="H39" s="53">
        <v>89</v>
      </c>
      <c r="I39" s="38">
        <v>13</v>
      </c>
      <c r="J39" s="209" t="s">
        <v>404</v>
      </c>
    </row>
    <row r="40" spans="1:10" x14ac:dyDescent="0.2">
      <c r="A40" s="162" t="s">
        <v>311</v>
      </c>
      <c r="B40" s="162">
        <v>1</v>
      </c>
      <c r="C40" s="225">
        <v>26000000</v>
      </c>
      <c r="D40" s="232">
        <v>26000000</v>
      </c>
      <c r="E40" s="211">
        <v>40208</v>
      </c>
      <c r="F40" s="52">
        <v>15</v>
      </c>
      <c r="G40" s="239">
        <v>144444.44444444444</v>
      </c>
      <c r="H40" s="53">
        <v>89</v>
      </c>
      <c r="I40" s="38">
        <v>13</v>
      </c>
      <c r="J40" s="209" t="s">
        <v>404</v>
      </c>
    </row>
    <row r="41" spans="1:10" x14ac:dyDescent="0.2">
      <c r="A41" s="162" t="s">
        <v>312</v>
      </c>
      <c r="B41" s="162">
        <v>1</v>
      </c>
      <c r="C41" s="225">
        <v>21000000</v>
      </c>
      <c r="D41" s="232">
        <v>21000000</v>
      </c>
      <c r="E41" s="211">
        <v>40237</v>
      </c>
      <c r="F41" s="52">
        <v>15</v>
      </c>
      <c r="G41" s="239">
        <v>116666.66666666667</v>
      </c>
      <c r="H41" s="53">
        <v>88</v>
      </c>
      <c r="I41" s="58">
        <v>8</v>
      </c>
      <c r="J41" s="209" t="s">
        <v>404</v>
      </c>
    </row>
    <row r="42" spans="1:10" x14ac:dyDescent="0.2">
      <c r="A42" s="162" t="s">
        <v>305</v>
      </c>
      <c r="B42" s="162">
        <v>1</v>
      </c>
      <c r="C42" s="225">
        <v>158208000</v>
      </c>
      <c r="D42" s="232">
        <v>158208000</v>
      </c>
      <c r="E42" s="211">
        <v>40237</v>
      </c>
      <c r="F42" s="52">
        <v>15</v>
      </c>
      <c r="G42" s="239">
        <v>878933.33333333337</v>
      </c>
      <c r="H42" s="53">
        <v>88</v>
      </c>
      <c r="I42" s="58">
        <v>8</v>
      </c>
      <c r="J42" s="209" t="s">
        <v>404</v>
      </c>
    </row>
    <row r="43" spans="1:10" x14ac:dyDescent="0.2">
      <c r="A43" s="162" t="s">
        <v>308</v>
      </c>
      <c r="B43" s="162">
        <v>1</v>
      </c>
      <c r="C43" s="225">
        <v>115401600</v>
      </c>
      <c r="D43" s="232">
        <v>115401600</v>
      </c>
      <c r="E43" s="211">
        <v>40267</v>
      </c>
      <c r="F43" s="52">
        <v>15</v>
      </c>
      <c r="G43" s="239">
        <v>641120</v>
      </c>
      <c r="H43" s="53">
        <v>87</v>
      </c>
      <c r="I43" s="58">
        <v>13</v>
      </c>
      <c r="J43" s="209" t="s">
        <v>404</v>
      </c>
    </row>
    <row r="44" spans="1:10" x14ac:dyDescent="0.2">
      <c r="A44" s="162" t="s">
        <v>313</v>
      </c>
      <c r="B44" s="162">
        <v>1</v>
      </c>
      <c r="C44" s="225">
        <v>35000000</v>
      </c>
      <c r="D44" s="232">
        <v>35000000</v>
      </c>
      <c r="E44" s="211">
        <v>40267</v>
      </c>
      <c r="F44" s="52">
        <v>15</v>
      </c>
      <c r="G44" s="239">
        <v>194444.44444444447</v>
      </c>
      <c r="H44" s="53">
        <v>87</v>
      </c>
      <c r="I44" s="58">
        <v>13</v>
      </c>
      <c r="J44" s="209" t="s">
        <v>404</v>
      </c>
    </row>
    <row r="45" spans="1:10" x14ac:dyDescent="0.2">
      <c r="A45" s="162" t="s">
        <v>314</v>
      </c>
      <c r="B45" s="162">
        <v>1</v>
      </c>
      <c r="C45" s="225">
        <v>252221800</v>
      </c>
      <c r="D45" s="232">
        <v>252221800</v>
      </c>
      <c r="E45" s="211">
        <v>40298</v>
      </c>
      <c r="F45" s="52">
        <v>15</v>
      </c>
      <c r="G45" s="239">
        <v>1401232.2222222222</v>
      </c>
      <c r="H45" s="53">
        <v>86</v>
      </c>
      <c r="I45" s="58">
        <v>13</v>
      </c>
      <c r="J45" s="209" t="s">
        <v>404</v>
      </c>
    </row>
    <row r="46" spans="1:10" x14ac:dyDescent="0.2">
      <c r="A46" s="162" t="s">
        <v>315</v>
      </c>
      <c r="B46" s="162">
        <v>1</v>
      </c>
      <c r="C46" s="225">
        <v>19500000</v>
      </c>
      <c r="D46" s="232">
        <v>19500000</v>
      </c>
      <c r="E46" s="211">
        <v>40298</v>
      </c>
      <c r="F46" s="52">
        <v>15</v>
      </c>
      <c r="G46" s="239">
        <v>108333.33333333333</v>
      </c>
      <c r="H46" s="53">
        <v>86</v>
      </c>
      <c r="I46" s="58">
        <v>13</v>
      </c>
      <c r="J46" s="209" t="s">
        <v>404</v>
      </c>
    </row>
    <row r="47" spans="1:10" x14ac:dyDescent="0.2">
      <c r="A47" s="162" t="s">
        <v>316</v>
      </c>
      <c r="B47" s="162">
        <v>1</v>
      </c>
      <c r="C47" s="225">
        <v>66467300</v>
      </c>
      <c r="D47" s="232">
        <v>66467300</v>
      </c>
      <c r="E47" s="211">
        <v>40328</v>
      </c>
      <c r="F47" s="52">
        <v>15</v>
      </c>
      <c r="G47" s="239">
        <v>369262.77777777775</v>
      </c>
      <c r="H47" s="53">
        <v>85</v>
      </c>
      <c r="I47" s="58">
        <v>13</v>
      </c>
      <c r="J47" s="209" t="s">
        <v>404</v>
      </c>
    </row>
    <row r="48" spans="1:10" x14ac:dyDescent="0.2">
      <c r="A48" s="162" t="s">
        <v>317</v>
      </c>
      <c r="B48" s="162">
        <v>1</v>
      </c>
      <c r="C48" s="225">
        <v>36000000</v>
      </c>
      <c r="D48" s="232">
        <v>36000000</v>
      </c>
      <c r="E48" s="211">
        <v>40328</v>
      </c>
      <c r="F48" s="52">
        <v>15</v>
      </c>
      <c r="G48" s="239">
        <v>200000</v>
      </c>
      <c r="H48" s="53">
        <v>85</v>
      </c>
      <c r="I48" s="58">
        <v>13</v>
      </c>
      <c r="J48" s="209" t="s">
        <v>404</v>
      </c>
    </row>
    <row r="49" spans="1:10" x14ac:dyDescent="0.2">
      <c r="A49" s="162" t="s">
        <v>318</v>
      </c>
      <c r="B49" s="162">
        <v>1</v>
      </c>
      <c r="C49" s="225">
        <v>58694500</v>
      </c>
      <c r="D49" s="232">
        <v>58694500</v>
      </c>
      <c r="E49" s="211">
        <v>40359</v>
      </c>
      <c r="F49" s="52">
        <v>15</v>
      </c>
      <c r="G49" s="239">
        <v>326080.55555555556</v>
      </c>
      <c r="H49" s="53">
        <v>84</v>
      </c>
      <c r="I49" s="58">
        <v>13</v>
      </c>
      <c r="J49" s="209" t="s">
        <v>404</v>
      </c>
    </row>
    <row r="50" spans="1:10" x14ac:dyDescent="0.2">
      <c r="A50" s="162" t="s">
        <v>319</v>
      </c>
      <c r="B50" s="162">
        <v>1</v>
      </c>
      <c r="C50" s="225">
        <v>26000000</v>
      </c>
      <c r="D50" s="232">
        <v>26000000</v>
      </c>
      <c r="E50" s="211">
        <v>40359</v>
      </c>
      <c r="F50" s="52">
        <v>15</v>
      </c>
      <c r="G50" s="239">
        <v>144444.44444444444</v>
      </c>
      <c r="H50" s="53">
        <v>84</v>
      </c>
      <c r="I50" s="58">
        <v>13</v>
      </c>
      <c r="J50" s="209" t="s">
        <v>404</v>
      </c>
    </row>
    <row r="51" spans="1:10" x14ac:dyDescent="0.2">
      <c r="A51" s="162" t="s">
        <v>320</v>
      </c>
      <c r="B51" s="162">
        <v>1</v>
      </c>
      <c r="C51" s="225">
        <v>87653343</v>
      </c>
      <c r="D51" s="232">
        <v>87653343</v>
      </c>
      <c r="E51" s="211">
        <v>40389</v>
      </c>
      <c r="F51" s="52">
        <v>15</v>
      </c>
      <c r="G51" s="239">
        <v>486963.01666666666</v>
      </c>
      <c r="H51" s="53">
        <v>83</v>
      </c>
      <c r="I51" s="58">
        <v>13</v>
      </c>
      <c r="J51" s="209" t="s">
        <v>404</v>
      </c>
    </row>
    <row r="52" spans="1:10" x14ac:dyDescent="0.2">
      <c r="A52" s="162" t="s">
        <v>321</v>
      </c>
      <c r="B52" s="162">
        <v>1</v>
      </c>
      <c r="C52" s="225">
        <v>27500000</v>
      </c>
      <c r="D52" s="232">
        <v>27500000</v>
      </c>
      <c r="E52" s="211">
        <v>40389</v>
      </c>
      <c r="F52" s="52">
        <v>15</v>
      </c>
      <c r="G52" s="239">
        <v>152777.77777777778</v>
      </c>
      <c r="H52" s="53">
        <v>83</v>
      </c>
      <c r="I52" s="58">
        <v>13</v>
      </c>
      <c r="J52" s="209" t="s">
        <v>404</v>
      </c>
    </row>
    <row r="53" spans="1:10" x14ac:dyDescent="0.2">
      <c r="A53" s="162" t="s">
        <v>322</v>
      </c>
      <c r="B53" s="162">
        <v>1</v>
      </c>
      <c r="C53" s="225">
        <v>244964500</v>
      </c>
      <c r="D53" s="232">
        <v>244964500</v>
      </c>
      <c r="E53" s="211">
        <v>40420</v>
      </c>
      <c r="F53" s="52">
        <v>15</v>
      </c>
      <c r="G53" s="239">
        <v>1360913.8888888888</v>
      </c>
      <c r="H53" s="53">
        <v>81</v>
      </c>
      <c r="I53" s="58">
        <v>13</v>
      </c>
      <c r="J53" s="209" t="s">
        <v>404</v>
      </c>
    </row>
    <row r="54" spans="1:10" x14ac:dyDescent="0.2">
      <c r="A54" s="162" t="s">
        <v>323</v>
      </c>
      <c r="B54" s="162">
        <v>1</v>
      </c>
      <c r="C54" s="225">
        <v>15000000</v>
      </c>
      <c r="D54" s="232">
        <v>15000000</v>
      </c>
      <c r="E54" s="211">
        <v>40420</v>
      </c>
      <c r="F54" s="52">
        <v>15</v>
      </c>
      <c r="G54" s="239">
        <v>83333.333333333328</v>
      </c>
      <c r="H54" s="53">
        <v>81</v>
      </c>
      <c r="I54" s="58">
        <v>13</v>
      </c>
      <c r="J54" s="209" t="s">
        <v>404</v>
      </c>
    </row>
    <row r="55" spans="1:10" x14ac:dyDescent="0.2">
      <c r="A55" s="162" t="s">
        <v>324</v>
      </c>
      <c r="B55" s="162">
        <v>1</v>
      </c>
      <c r="C55" s="225">
        <v>20500000</v>
      </c>
      <c r="D55" s="232">
        <v>20500000</v>
      </c>
      <c r="E55" s="211">
        <v>40420</v>
      </c>
      <c r="F55" s="52">
        <v>15</v>
      </c>
      <c r="G55" s="239">
        <v>113888.88888888889</v>
      </c>
      <c r="H55" s="53">
        <v>81</v>
      </c>
      <c r="I55" s="58">
        <v>13</v>
      </c>
      <c r="J55" s="209" t="s">
        <v>404</v>
      </c>
    </row>
    <row r="56" spans="1:10" x14ac:dyDescent="0.2">
      <c r="A56" s="162" t="s">
        <v>325</v>
      </c>
      <c r="B56" s="162">
        <v>1</v>
      </c>
      <c r="C56" s="225">
        <v>124487000</v>
      </c>
      <c r="D56" s="232">
        <v>124487000</v>
      </c>
      <c r="E56" s="211">
        <v>40451</v>
      </c>
      <c r="F56" s="52">
        <v>15</v>
      </c>
      <c r="G56" s="239">
        <v>691594.44444444438</v>
      </c>
      <c r="H56" s="53">
        <v>81</v>
      </c>
      <c r="I56" s="58">
        <v>13</v>
      </c>
      <c r="J56" s="209" t="s">
        <v>404</v>
      </c>
    </row>
    <row r="57" spans="1:10" x14ac:dyDescent="0.2">
      <c r="A57" s="162" t="s">
        <v>326</v>
      </c>
      <c r="B57" s="162">
        <v>1</v>
      </c>
      <c r="C57" s="225">
        <v>16500000</v>
      </c>
      <c r="D57" s="232">
        <v>16500000</v>
      </c>
      <c r="E57" s="211">
        <v>40451</v>
      </c>
      <c r="F57" s="52">
        <v>15</v>
      </c>
      <c r="G57" s="239">
        <v>91666.666666666672</v>
      </c>
      <c r="H57" s="53">
        <v>81</v>
      </c>
      <c r="I57" s="58">
        <v>13</v>
      </c>
      <c r="J57" s="209" t="s">
        <v>404</v>
      </c>
    </row>
    <row r="58" spans="1:10" x14ac:dyDescent="0.2">
      <c r="A58" s="162" t="s">
        <v>327</v>
      </c>
      <c r="B58" s="162">
        <v>1</v>
      </c>
      <c r="C58" s="225">
        <v>38679500</v>
      </c>
      <c r="D58" s="232">
        <v>38679500</v>
      </c>
      <c r="E58" s="211">
        <v>40481</v>
      </c>
      <c r="F58" s="52">
        <v>15</v>
      </c>
      <c r="G58" s="239">
        <v>214886.11111111112</v>
      </c>
      <c r="H58" s="53">
        <v>80</v>
      </c>
      <c r="I58" s="58">
        <v>13</v>
      </c>
      <c r="J58" s="209" t="s">
        <v>404</v>
      </c>
    </row>
    <row r="59" spans="1:10" x14ac:dyDescent="0.2">
      <c r="A59" s="162" t="s">
        <v>328</v>
      </c>
      <c r="B59" s="162">
        <v>1</v>
      </c>
      <c r="C59" s="225">
        <v>25500000</v>
      </c>
      <c r="D59" s="232">
        <v>25500000</v>
      </c>
      <c r="E59" s="211">
        <v>40481</v>
      </c>
      <c r="F59" s="52">
        <v>15</v>
      </c>
      <c r="G59" s="239">
        <v>141666.66666666666</v>
      </c>
      <c r="H59" s="53">
        <v>80</v>
      </c>
      <c r="I59" s="58">
        <v>13</v>
      </c>
      <c r="J59" s="209" t="s">
        <v>404</v>
      </c>
    </row>
    <row r="60" spans="1:10" x14ac:dyDescent="0.2">
      <c r="A60" s="162" t="s">
        <v>327</v>
      </c>
      <c r="B60" s="162">
        <v>1</v>
      </c>
      <c r="C60" s="225">
        <v>191992000</v>
      </c>
      <c r="D60" s="232">
        <v>191992000</v>
      </c>
      <c r="E60" s="211">
        <v>40512</v>
      </c>
      <c r="F60" s="52">
        <v>15</v>
      </c>
      <c r="G60" s="239">
        <v>1066622.2222222222</v>
      </c>
      <c r="H60" s="53">
        <v>79</v>
      </c>
      <c r="I60" s="58">
        <v>13</v>
      </c>
      <c r="J60" s="209" t="s">
        <v>404</v>
      </c>
    </row>
    <row r="61" spans="1:10" x14ac:dyDescent="0.2">
      <c r="A61" s="162" t="s">
        <v>329</v>
      </c>
      <c r="B61" s="162">
        <v>1</v>
      </c>
      <c r="C61" s="225">
        <v>21500000</v>
      </c>
      <c r="D61" s="232">
        <v>21500000</v>
      </c>
      <c r="E61" s="211">
        <v>40512</v>
      </c>
      <c r="F61" s="52">
        <v>15</v>
      </c>
      <c r="G61" s="239">
        <v>119444.44444444444</v>
      </c>
      <c r="H61" s="53">
        <v>79</v>
      </c>
      <c r="I61" s="58">
        <v>13</v>
      </c>
      <c r="J61" s="209" t="s">
        <v>404</v>
      </c>
    </row>
    <row r="62" spans="1:10" x14ac:dyDescent="0.2">
      <c r="A62" s="203" t="s">
        <v>330</v>
      </c>
      <c r="B62" s="57">
        <v>1</v>
      </c>
      <c r="C62" s="227">
        <v>50000000</v>
      </c>
      <c r="D62" s="234">
        <v>50000000</v>
      </c>
      <c r="E62" s="213">
        <v>40542</v>
      </c>
      <c r="F62" s="53">
        <v>15</v>
      </c>
      <c r="G62" s="225">
        <v>277777.77777777781</v>
      </c>
      <c r="H62" s="53">
        <v>78</v>
      </c>
      <c r="I62" s="58">
        <v>10</v>
      </c>
      <c r="J62" s="209" t="s">
        <v>404</v>
      </c>
    </row>
    <row r="63" spans="1:10" x14ac:dyDescent="0.2">
      <c r="A63" s="162" t="s">
        <v>331</v>
      </c>
      <c r="B63" s="162">
        <v>1</v>
      </c>
      <c r="C63" s="225">
        <v>103866000</v>
      </c>
      <c r="D63" s="232">
        <v>103866000</v>
      </c>
      <c r="E63" s="211">
        <v>40542</v>
      </c>
      <c r="F63" s="52">
        <v>15</v>
      </c>
      <c r="G63" s="239">
        <v>577033.33333333337</v>
      </c>
      <c r="H63" s="53">
        <v>78</v>
      </c>
      <c r="I63" s="58">
        <v>13</v>
      </c>
      <c r="J63" s="209" t="s">
        <v>404</v>
      </c>
    </row>
    <row r="64" spans="1:10" x14ac:dyDescent="0.2">
      <c r="A64" s="162" t="s">
        <v>332</v>
      </c>
      <c r="B64" s="162">
        <v>1</v>
      </c>
      <c r="C64" s="225">
        <v>25500000</v>
      </c>
      <c r="D64" s="232">
        <v>25500000</v>
      </c>
      <c r="E64" s="211">
        <v>40542</v>
      </c>
      <c r="F64" s="52">
        <v>15</v>
      </c>
      <c r="G64" s="239">
        <v>141666.66666666666</v>
      </c>
      <c r="H64" s="53">
        <v>78</v>
      </c>
      <c r="I64" s="58">
        <v>13</v>
      </c>
      <c r="J64" s="209" t="s">
        <v>404</v>
      </c>
    </row>
    <row r="65" spans="1:10" x14ac:dyDescent="0.2">
      <c r="A65" s="204" t="s">
        <v>333</v>
      </c>
      <c r="B65" s="204">
        <v>1</v>
      </c>
      <c r="C65" s="228">
        <v>2700000000</v>
      </c>
      <c r="D65" s="235">
        <v>2700000000</v>
      </c>
      <c r="E65" s="214">
        <v>40573</v>
      </c>
      <c r="F65" s="205">
        <v>1</v>
      </c>
      <c r="G65" s="240">
        <v>225000000</v>
      </c>
      <c r="H65" s="205">
        <v>12</v>
      </c>
      <c r="I65" s="208">
        <v>10</v>
      </c>
      <c r="J65" s="220" t="s">
        <v>405</v>
      </c>
    </row>
    <row r="66" spans="1:10" x14ac:dyDescent="0.2">
      <c r="A66" s="204" t="s">
        <v>334</v>
      </c>
      <c r="B66" s="204">
        <v>1</v>
      </c>
      <c r="C66" s="228">
        <v>850000000</v>
      </c>
      <c r="D66" s="235">
        <v>850000000</v>
      </c>
      <c r="E66" s="214">
        <v>40573</v>
      </c>
      <c r="F66" s="206">
        <v>1</v>
      </c>
      <c r="G66" s="241">
        <v>70833333.333333328</v>
      </c>
      <c r="H66" s="205">
        <v>12</v>
      </c>
      <c r="I66" s="208">
        <v>11</v>
      </c>
      <c r="J66" s="220" t="s">
        <v>405</v>
      </c>
    </row>
    <row r="67" spans="1:10" x14ac:dyDescent="0.2">
      <c r="A67" s="204" t="s">
        <v>335</v>
      </c>
      <c r="B67" s="204">
        <v>1</v>
      </c>
      <c r="C67" s="228">
        <v>4000000000</v>
      </c>
      <c r="D67" s="235">
        <v>4000000000</v>
      </c>
      <c r="E67" s="214">
        <v>40573</v>
      </c>
      <c r="F67" s="205">
        <v>1</v>
      </c>
      <c r="G67" s="240">
        <v>333333333.33333331</v>
      </c>
      <c r="H67" s="205">
        <v>12</v>
      </c>
      <c r="I67" s="208">
        <v>11</v>
      </c>
      <c r="J67" s="220" t="s">
        <v>405</v>
      </c>
    </row>
    <row r="68" spans="1:10" x14ac:dyDescent="0.2">
      <c r="A68" s="204" t="s">
        <v>336</v>
      </c>
      <c r="B68" s="204">
        <v>1</v>
      </c>
      <c r="C68" s="228">
        <v>600000000</v>
      </c>
      <c r="D68" s="235">
        <v>600000000</v>
      </c>
      <c r="E68" s="214">
        <v>40573</v>
      </c>
      <c r="F68" s="205">
        <v>1</v>
      </c>
      <c r="G68" s="240">
        <v>50000000</v>
      </c>
      <c r="H68" s="205">
        <v>12</v>
      </c>
      <c r="I68" s="208">
        <v>12</v>
      </c>
      <c r="J68" s="220" t="s">
        <v>405</v>
      </c>
    </row>
    <row r="69" spans="1:10" x14ac:dyDescent="0.2">
      <c r="A69" s="57" t="s">
        <v>337</v>
      </c>
      <c r="B69" s="57">
        <v>1</v>
      </c>
      <c r="C69" s="225">
        <v>100000000</v>
      </c>
      <c r="D69" s="232">
        <v>100000000</v>
      </c>
      <c r="E69" s="213">
        <v>40573</v>
      </c>
      <c r="F69" s="53">
        <v>15</v>
      </c>
      <c r="G69" s="225">
        <v>555555.55555555562</v>
      </c>
      <c r="H69" s="53">
        <v>77</v>
      </c>
      <c r="I69" s="58">
        <v>10</v>
      </c>
      <c r="J69" s="209" t="s">
        <v>404</v>
      </c>
    </row>
    <row r="70" spans="1:10" x14ac:dyDescent="0.2">
      <c r="A70" s="162" t="s">
        <v>327</v>
      </c>
      <c r="B70" s="162">
        <v>1</v>
      </c>
      <c r="C70" s="225">
        <v>86337500</v>
      </c>
      <c r="D70" s="232">
        <v>86337500</v>
      </c>
      <c r="E70" s="211">
        <v>40573</v>
      </c>
      <c r="F70" s="52">
        <v>15</v>
      </c>
      <c r="G70" s="239">
        <v>479652.77777777775</v>
      </c>
      <c r="H70" s="53">
        <v>77</v>
      </c>
      <c r="I70" s="58">
        <v>13</v>
      </c>
      <c r="J70" s="209" t="s">
        <v>404</v>
      </c>
    </row>
    <row r="71" spans="1:10" x14ac:dyDescent="0.2">
      <c r="A71" s="162" t="s">
        <v>338</v>
      </c>
      <c r="B71" s="162">
        <v>1</v>
      </c>
      <c r="C71" s="225">
        <v>22000000</v>
      </c>
      <c r="D71" s="232">
        <v>22000000</v>
      </c>
      <c r="E71" s="211">
        <v>40573</v>
      </c>
      <c r="F71" s="52">
        <v>15</v>
      </c>
      <c r="G71" s="239">
        <v>122222.22222222223</v>
      </c>
      <c r="H71" s="53">
        <v>77</v>
      </c>
      <c r="I71" s="58">
        <v>13</v>
      </c>
      <c r="J71" s="209" t="s">
        <v>404</v>
      </c>
    </row>
    <row r="72" spans="1:10" x14ac:dyDescent="0.2">
      <c r="A72" s="197" t="s">
        <v>339</v>
      </c>
      <c r="B72" s="197">
        <v>1</v>
      </c>
      <c r="C72" s="226">
        <v>423500</v>
      </c>
      <c r="D72" s="233">
        <v>423500</v>
      </c>
      <c r="E72" s="212">
        <v>40573</v>
      </c>
      <c r="F72" s="198">
        <v>1</v>
      </c>
      <c r="G72" s="226">
        <v>35291.666666666664</v>
      </c>
      <c r="H72" s="198">
        <v>12</v>
      </c>
      <c r="I72" s="199">
        <v>13</v>
      </c>
      <c r="J72" s="219" t="s">
        <v>405</v>
      </c>
    </row>
    <row r="73" spans="1:10" x14ac:dyDescent="0.2">
      <c r="A73" s="203" t="s">
        <v>340</v>
      </c>
      <c r="B73" s="203">
        <v>1</v>
      </c>
      <c r="C73" s="227">
        <v>50000000</v>
      </c>
      <c r="D73" s="234">
        <v>50000000</v>
      </c>
      <c r="E73" s="215">
        <v>40602</v>
      </c>
      <c r="F73" s="207">
        <v>15</v>
      </c>
      <c r="G73" s="227">
        <v>277777.77777777781</v>
      </c>
      <c r="H73" s="207">
        <v>76</v>
      </c>
      <c r="I73" s="58">
        <v>10</v>
      </c>
      <c r="J73" s="209" t="s">
        <v>404</v>
      </c>
    </row>
    <row r="74" spans="1:10" x14ac:dyDescent="0.2">
      <c r="A74" s="162" t="s">
        <v>327</v>
      </c>
      <c r="B74" s="162">
        <v>1</v>
      </c>
      <c r="C74" s="225">
        <v>66709500</v>
      </c>
      <c r="D74" s="232">
        <v>66709500</v>
      </c>
      <c r="E74" s="211">
        <v>40602</v>
      </c>
      <c r="F74" s="52">
        <v>15</v>
      </c>
      <c r="G74" s="239">
        <v>370608.33333333331</v>
      </c>
      <c r="H74" s="53">
        <v>76</v>
      </c>
      <c r="I74" s="58">
        <v>13</v>
      </c>
      <c r="J74" s="209" t="s">
        <v>404</v>
      </c>
    </row>
    <row r="75" spans="1:10" x14ac:dyDescent="0.2">
      <c r="A75" s="162" t="s">
        <v>338</v>
      </c>
      <c r="B75" s="162">
        <v>1</v>
      </c>
      <c r="C75" s="225">
        <v>22000000</v>
      </c>
      <c r="D75" s="232">
        <v>22000000</v>
      </c>
      <c r="E75" s="211">
        <v>40602</v>
      </c>
      <c r="F75" s="52">
        <v>15</v>
      </c>
      <c r="G75" s="239">
        <v>122222.22222222223</v>
      </c>
      <c r="H75" s="53">
        <v>76</v>
      </c>
      <c r="I75" s="58">
        <v>13</v>
      </c>
      <c r="J75" s="209" t="s">
        <v>404</v>
      </c>
    </row>
    <row r="76" spans="1:10" x14ac:dyDescent="0.2">
      <c r="A76" s="162" t="s">
        <v>327</v>
      </c>
      <c r="B76" s="162">
        <v>1</v>
      </c>
      <c r="C76" s="225">
        <v>93895000</v>
      </c>
      <c r="D76" s="232">
        <v>93895000</v>
      </c>
      <c r="E76" s="211">
        <v>40632</v>
      </c>
      <c r="F76" s="52">
        <v>15</v>
      </c>
      <c r="G76" s="239">
        <v>521638.88888888893</v>
      </c>
      <c r="H76" s="53">
        <v>75</v>
      </c>
      <c r="I76" s="58">
        <v>13</v>
      </c>
      <c r="J76" s="209" t="s">
        <v>404</v>
      </c>
    </row>
    <row r="77" spans="1:10" x14ac:dyDescent="0.2">
      <c r="A77" s="162" t="s">
        <v>338</v>
      </c>
      <c r="B77" s="162">
        <v>1</v>
      </c>
      <c r="C77" s="225">
        <v>19000000</v>
      </c>
      <c r="D77" s="232">
        <v>19000000</v>
      </c>
      <c r="E77" s="211">
        <v>40632</v>
      </c>
      <c r="F77" s="52">
        <v>15</v>
      </c>
      <c r="G77" s="239">
        <v>105555.55555555556</v>
      </c>
      <c r="H77" s="53">
        <v>75</v>
      </c>
      <c r="I77" s="58">
        <v>13</v>
      </c>
      <c r="J77" s="209" t="s">
        <v>404</v>
      </c>
    </row>
    <row r="78" spans="1:10" x14ac:dyDescent="0.2">
      <c r="A78" s="203" t="s">
        <v>341</v>
      </c>
      <c r="B78" s="203">
        <v>1</v>
      </c>
      <c r="C78" s="227">
        <v>50000000</v>
      </c>
      <c r="D78" s="234">
        <v>50000000</v>
      </c>
      <c r="E78" s="215">
        <v>40663</v>
      </c>
      <c r="F78" s="207">
        <v>15</v>
      </c>
      <c r="G78" s="227">
        <v>277777.77777777781</v>
      </c>
      <c r="H78" s="207">
        <v>74</v>
      </c>
      <c r="I78" s="58">
        <v>10</v>
      </c>
      <c r="J78" s="209" t="s">
        <v>404</v>
      </c>
    </row>
    <row r="79" spans="1:10" x14ac:dyDescent="0.2">
      <c r="A79" s="57" t="s">
        <v>342</v>
      </c>
      <c r="B79" s="57">
        <v>1</v>
      </c>
      <c r="C79" s="225">
        <v>100000000</v>
      </c>
      <c r="D79" s="232">
        <v>100000000</v>
      </c>
      <c r="E79" s="213">
        <v>40663</v>
      </c>
      <c r="F79" s="53">
        <v>15</v>
      </c>
      <c r="G79" s="225">
        <v>555555.55555555562</v>
      </c>
      <c r="H79" s="53">
        <v>74</v>
      </c>
      <c r="I79" s="58">
        <v>10</v>
      </c>
      <c r="J79" s="209" t="s">
        <v>404</v>
      </c>
    </row>
    <row r="80" spans="1:10" x14ac:dyDescent="0.2">
      <c r="A80" s="57" t="s">
        <v>327</v>
      </c>
      <c r="B80" s="57">
        <v>1</v>
      </c>
      <c r="C80" s="225">
        <v>101780000</v>
      </c>
      <c r="D80" s="232">
        <v>101780000</v>
      </c>
      <c r="E80" s="213">
        <v>40663</v>
      </c>
      <c r="F80" s="53">
        <v>15</v>
      </c>
      <c r="G80" s="225">
        <v>565444.44444444438</v>
      </c>
      <c r="H80" s="53">
        <v>74</v>
      </c>
      <c r="I80" s="58">
        <v>13</v>
      </c>
      <c r="J80" s="209" t="s">
        <v>404</v>
      </c>
    </row>
    <row r="81" spans="1:10" x14ac:dyDescent="0.2">
      <c r="A81" s="57" t="s">
        <v>338</v>
      </c>
      <c r="B81" s="57">
        <v>1</v>
      </c>
      <c r="C81" s="225">
        <v>6700000</v>
      </c>
      <c r="D81" s="232">
        <v>6700000</v>
      </c>
      <c r="E81" s="213">
        <v>40663</v>
      </c>
      <c r="F81" s="53">
        <v>15</v>
      </c>
      <c r="G81" s="225">
        <v>37222.222222222226</v>
      </c>
      <c r="H81" s="53">
        <v>74</v>
      </c>
      <c r="I81" s="58">
        <v>13</v>
      </c>
      <c r="J81" s="209" t="s">
        <v>404</v>
      </c>
    </row>
    <row r="82" spans="1:10" x14ac:dyDescent="0.2">
      <c r="A82" s="57" t="s">
        <v>327</v>
      </c>
      <c r="B82" s="57">
        <v>1</v>
      </c>
      <c r="C82" s="229">
        <v>84160500</v>
      </c>
      <c r="D82" s="236">
        <v>84160500</v>
      </c>
      <c r="E82" s="213">
        <v>40693</v>
      </c>
      <c r="F82" s="28">
        <v>15</v>
      </c>
      <c r="G82" s="229">
        <v>467558.33333333331</v>
      </c>
      <c r="H82" s="28">
        <v>73</v>
      </c>
      <c r="I82" s="58">
        <v>13</v>
      </c>
      <c r="J82" s="209" t="s">
        <v>404</v>
      </c>
    </row>
    <row r="83" spans="1:10" x14ac:dyDescent="0.2">
      <c r="A83" s="57" t="s">
        <v>338</v>
      </c>
      <c r="B83" s="57">
        <v>1</v>
      </c>
      <c r="C83" s="229">
        <v>4000000</v>
      </c>
      <c r="D83" s="236">
        <v>4000000</v>
      </c>
      <c r="E83" s="213">
        <v>40693</v>
      </c>
      <c r="F83" s="28">
        <v>15</v>
      </c>
      <c r="G83" s="229">
        <v>22222.222222222223</v>
      </c>
      <c r="H83" s="28">
        <v>73</v>
      </c>
      <c r="I83" s="58">
        <v>13</v>
      </c>
      <c r="J83" s="209" t="s">
        <v>404</v>
      </c>
    </row>
    <row r="84" spans="1:10" x14ac:dyDescent="0.2">
      <c r="A84" s="21" t="s">
        <v>325</v>
      </c>
      <c r="B84" s="21">
        <v>1</v>
      </c>
      <c r="C84" s="229">
        <v>99090000</v>
      </c>
      <c r="D84" s="236">
        <v>99090000</v>
      </c>
      <c r="E84" s="216">
        <v>40724</v>
      </c>
      <c r="F84" s="28">
        <v>15</v>
      </c>
      <c r="G84" s="229">
        <v>550500</v>
      </c>
      <c r="H84" s="28">
        <v>72</v>
      </c>
      <c r="I84" s="58">
        <v>13</v>
      </c>
      <c r="J84" s="209" t="s">
        <v>404</v>
      </c>
    </row>
    <row r="85" spans="1:10" x14ac:dyDescent="0.2">
      <c r="A85" s="21" t="s">
        <v>338</v>
      </c>
      <c r="B85" s="21">
        <v>1</v>
      </c>
      <c r="C85" s="229">
        <v>10580000</v>
      </c>
      <c r="D85" s="236">
        <v>10580000</v>
      </c>
      <c r="E85" s="216">
        <v>40724</v>
      </c>
      <c r="F85" s="28">
        <v>15</v>
      </c>
      <c r="G85" s="229">
        <v>58777.777777777781</v>
      </c>
      <c r="H85" s="28">
        <v>72</v>
      </c>
      <c r="I85" s="58">
        <v>13</v>
      </c>
      <c r="J85" s="209" t="s">
        <v>404</v>
      </c>
    </row>
    <row r="86" spans="1:10" ht="16" thickBot="1" x14ac:dyDescent="0.25">
      <c r="A86" s="201" t="s">
        <v>343</v>
      </c>
      <c r="B86" s="201">
        <v>1</v>
      </c>
      <c r="C86" s="230">
        <v>64000000</v>
      </c>
      <c r="D86" s="236">
        <v>64000000</v>
      </c>
      <c r="E86" s="217">
        <v>40724</v>
      </c>
      <c r="F86" s="200">
        <v>15</v>
      </c>
      <c r="G86" s="230">
        <v>355555.55555555556</v>
      </c>
      <c r="H86" s="200">
        <v>72</v>
      </c>
      <c r="I86" s="202">
        <v>10</v>
      </c>
      <c r="J86" s="209" t="s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pane ySplit="2140" topLeftCell="A18" activePane="bottomLeft"/>
      <selection pane="bottomLeft" activeCell="F29" sqref="F29"/>
    </sheetView>
  </sheetViews>
  <sheetFormatPr baseColWidth="10" defaultColWidth="9.1640625" defaultRowHeight="15" x14ac:dyDescent="0.2"/>
  <cols>
    <col min="1" max="1" width="4.33203125" customWidth="1"/>
    <col min="2" max="2" width="30" customWidth="1"/>
    <col min="3" max="3" width="8.1640625" customWidth="1"/>
    <col min="4" max="4" width="10.5" customWidth="1"/>
    <col min="5" max="5" width="5.5" customWidth="1"/>
    <col min="6" max="6" width="6" customWidth="1"/>
    <col min="7" max="7" width="6.33203125" customWidth="1"/>
    <col min="9" max="9" width="14.5" customWidth="1"/>
    <col min="10" max="10" width="14.83203125" customWidth="1"/>
    <col min="11" max="11" width="15.5" customWidth="1"/>
    <col min="12" max="12" width="14.1640625" customWidth="1"/>
    <col min="13" max="13" width="15.33203125" customWidth="1"/>
    <col min="14" max="14" width="15" customWidth="1"/>
    <col min="15" max="15" width="14.1640625" customWidth="1"/>
    <col min="17" max="17" width="15.6640625" customWidth="1"/>
  </cols>
  <sheetData>
    <row r="1" spans="1:17" x14ac:dyDescent="0.2">
      <c r="A1" s="91" t="s">
        <v>49</v>
      </c>
    </row>
    <row r="2" spans="1:17" ht="15" customHeight="1" x14ac:dyDescent="0.2">
      <c r="A2" s="242" t="s">
        <v>0</v>
      </c>
      <c r="B2" s="242" t="s">
        <v>50</v>
      </c>
      <c r="C2" s="242" t="s">
        <v>51</v>
      </c>
      <c r="D2" s="242" t="s">
        <v>52</v>
      </c>
      <c r="E2" s="242" t="s">
        <v>53</v>
      </c>
      <c r="F2" s="242" t="s">
        <v>54</v>
      </c>
      <c r="G2" s="242" t="s">
        <v>55</v>
      </c>
      <c r="H2" s="242" t="s">
        <v>56</v>
      </c>
      <c r="I2" s="242" t="s">
        <v>57</v>
      </c>
      <c r="J2" s="245" t="s">
        <v>58</v>
      </c>
      <c r="K2" s="242" t="s">
        <v>59</v>
      </c>
      <c r="L2" s="248" t="s">
        <v>60</v>
      </c>
      <c r="M2" s="242" t="s">
        <v>61</v>
      </c>
      <c r="N2" s="242" t="s">
        <v>62</v>
      </c>
      <c r="O2" s="242" t="s">
        <v>63</v>
      </c>
      <c r="P2" s="242" t="s">
        <v>64</v>
      </c>
    </row>
    <row r="3" spans="1:17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6"/>
      <c r="K3" s="243"/>
      <c r="L3" s="249"/>
      <c r="M3" s="243"/>
      <c r="N3" s="243"/>
      <c r="O3" s="243"/>
      <c r="P3" s="243"/>
    </row>
    <row r="4" spans="1:17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6"/>
      <c r="K4" s="243"/>
      <c r="L4" s="249"/>
      <c r="M4" s="243"/>
      <c r="N4" s="243"/>
      <c r="O4" s="243"/>
      <c r="P4" s="243"/>
    </row>
    <row r="5" spans="1:17" x14ac:dyDescent="0.2">
      <c r="A5" s="243"/>
      <c r="B5" s="243"/>
      <c r="C5" s="243"/>
      <c r="D5" s="243"/>
      <c r="E5" s="243"/>
      <c r="F5" s="243"/>
      <c r="G5" s="243"/>
      <c r="H5" s="243"/>
      <c r="I5" s="243"/>
      <c r="J5" s="246"/>
      <c r="K5" s="243"/>
      <c r="L5" s="249"/>
      <c r="M5" s="243"/>
      <c r="N5" s="243"/>
      <c r="O5" s="243"/>
      <c r="P5" s="243"/>
    </row>
    <row r="6" spans="1:17" x14ac:dyDescent="0.2">
      <c r="A6" s="244"/>
      <c r="B6" s="244"/>
      <c r="C6" s="244"/>
      <c r="D6" s="244"/>
      <c r="E6" s="244"/>
      <c r="F6" s="244"/>
      <c r="G6" s="244"/>
      <c r="H6" s="244"/>
      <c r="I6" s="244"/>
      <c r="J6" s="247"/>
      <c r="K6" s="244"/>
      <c r="L6" s="250"/>
      <c r="M6" s="244"/>
      <c r="N6" s="244"/>
      <c r="O6" s="244"/>
      <c r="P6" s="244"/>
    </row>
    <row r="7" spans="1:17" x14ac:dyDescent="0.2">
      <c r="A7" s="111">
        <v>1</v>
      </c>
      <c r="B7" s="187" t="s">
        <v>2</v>
      </c>
      <c r="C7" s="111">
        <v>1</v>
      </c>
      <c r="D7" s="112">
        <v>39729</v>
      </c>
      <c r="E7" s="188">
        <v>24</v>
      </c>
      <c r="F7" s="189">
        <v>52</v>
      </c>
      <c r="G7" s="190">
        <f t="shared" ref="G7:G22" si="0">+F7/12</f>
        <v>4.333333333333333</v>
      </c>
      <c r="H7" s="190">
        <f t="shared" ref="H7:H21" si="1">+E7-G7</f>
        <v>19.666666666666668</v>
      </c>
      <c r="I7" s="36">
        <v>4162400</v>
      </c>
      <c r="J7" s="36">
        <f>+F7*L7</f>
        <v>751544.4444444445</v>
      </c>
      <c r="K7" s="36">
        <f>+I7-J7</f>
        <v>3410855.5555555555</v>
      </c>
      <c r="L7" s="36">
        <f t="shared" ref="L7:L12" si="2">+I7/E7/12</f>
        <v>14452.777777777779</v>
      </c>
      <c r="M7" s="36">
        <f>+L7+J7</f>
        <v>765997.22222222225</v>
      </c>
      <c r="N7" s="36">
        <f t="shared" ref="N7:N32" si="3">+I7-M7</f>
        <v>3396402.777777778</v>
      </c>
      <c r="O7" s="191" t="s">
        <v>3</v>
      </c>
      <c r="P7" s="191" t="s">
        <v>4</v>
      </c>
      <c r="Q7" s="154"/>
    </row>
    <row r="8" spans="1:17" x14ac:dyDescent="0.2">
      <c r="A8" s="50">
        <v>2</v>
      </c>
      <c r="B8" s="162" t="s">
        <v>18</v>
      </c>
      <c r="C8" s="50">
        <v>20</v>
      </c>
      <c r="D8" s="51">
        <v>40238</v>
      </c>
      <c r="E8" s="52">
        <v>3</v>
      </c>
      <c r="F8" s="53">
        <v>35</v>
      </c>
      <c r="G8" s="54">
        <f t="shared" si="0"/>
        <v>2.9166666666666665</v>
      </c>
      <c r="H8" s="54">
        <f t="shared" si="1"/>
        <v>8.3333333333333481E-2</v>
      </c>
      <c r="I8" s="48">
        <v>7100000</v>
      </c>
      <c r="J8" s="48">
        <f>+F8*L8</f>
        <v>6902777.777777778</v>
      </c>
      <c r="K8" s="48">
        <f>+I8-J8</f>
        <v>197222.22222222202</v>
      </c>
      <c r="L8" s="48">
        <f t="shared" si="2"/>
        <v>197222.22222222222</v>
      </c>
      <c r="M8" s="48">
        <f>+L8+J8</f>
        <v>7100000</v>
      </c>
      <c r="N8" s="48">
        <f t="shared" si="3"/>
        <v>0</v>
      </c>
      <c r="O8" s="57" t="s">
        <v>19</v>
      </c>
      <c r="P8" s="57" t="s">
        <v>7</v>
      </c>
      <c r="Q8" s="154"/>
    </row>
    <row r="9" spans="1:17" x14ac:dyDescent="0.2">
      <c r="A9" s="50">
        <v>3</v>
      </c>
      <c r="B9" s="162" t="s">
        <v>140</v>
      </c>
      <c r="C9" s="50">
        <v>2</v>
      </c>
      <c r="D9" s="51">
        <v>40754</v>
      </c>
      <c r="E9" s="52">
        <v>2</v>
      </c>
      <c r="F9" s="53">
        <v>18</v>
      </c>
      <c r="G9" s="54">
        <f t="shared" si="0"/>
        <v>1.5</v>
      </c>
      <c r="H9" s="54">
        <f t="shared" si="1"/>
        <v>0.5</v>
      </c>
      <c r="I9" s="48">
        <v>7800000</v>
      </c>
      <c r="J9" s="48">
        <f>+F9*L9</f>
        <v>5850000</v>
      </c>
      <c r="K9" s="48">
        <f>+I9-J9</f>
        <v>1950000</v>
      </c>
      <c r="L9" s="48">
        <f t="shared" si="2"/>
        <v>325000</v>
      </c>
      <c r="M9" s="48">
        <f>+L9+J9</f>
        <v>6175000</v>
      </c>
      <c r="N9" s="48">
        <f t="shared" si="3"/>
        <v>1625000</v>
      </c>
      <c r="O9" s="57" t="s">
        <v>141</v>
      </c>
      <c r="P9" s="57" t="s">
        <v>7</v>
      </c>
      <c r="Q9" s="154"/>
    </row>
    <row r="10" spans="1:17" x14ac:dyDescent="0.2">
      <c r="A10" s="50">
        <v>4</v>
      </c>
      <c r="B10" s="162" t="s">
        <v>142</v>
      </c>
      <c r="C10" s="50">
        <v>1</v>
      </c>
      <c r="D10" s="51">
        <v>40816</v>
      </c>
      <c r="E10" s="52">
        <v>2</v>
      </c>
      <c r="F10" s="53">
        <v>16</v>
      </c>
      <c r="G10" s="54">
        <f t="shared" si="0"/>
        <v>1.3333333333333333</v>
      </c>
      <c r="H10" s="54">
        <f t="shared" si="1"/>
        <v>0.66666666666666674</v>
      </c>
      <c r="I10" s="48">
        <v>2328250</v>
      </c>
      <c r="J10" s="48">
        <f>+F10*L10</f>
        <v>1552166.6666666667</v>
      </c>
      <c r="K10" s="48">
        <f>+I10-J10</f>
        <v>776083.33333333326</v>
      </c>
      <c r="L10" s="48">
        <f t="shared" si="2"/>
        <v>97010.416666666672</v>
      </c>
      <c r="M10" s="48">
        <f>+L10+J10</f>
        <v>1649177.0833333335</v>
      </c>
      <c r="N10" s="48">
        <f t="shared" si="3"/>
        <v>679072.91666666651</v>
      </c>
      <c r="O10" s="57" t="s">
        <v>143</v>
      </c>
      <c r="P10" s="57" t="s">
        <v>7</v>
      </c>
      <c r="Q10" s="154"/>
    </row>
    <row r="11" spans="1:17" x14ac:dyDescent="0.2">
      <c r="A11" s="50">
        <v>5</v>
      </c>
      <c r="B11" s="162" t="s">
        <v>144</v>
      </c>
      <c r="C11" s="50">
        <v>1</v>
      </c>
      <c r="D11" s="51">
        <v>40877</v>
      </c>
      <c r="E11" s="52">
        <v>2</v>
      </c>
      <c r="F11" s="53">
        <v>14</v>
      </c>
      <c r="G11" s="54">
        <f t="shared" si="0"/>
        <v>1.1666666666666667</v>
      </c>
      <c r="H11" s="54">
        <f t="shared" si="1"/>
        <v>0.83333333333333326</v>
      </c>
      <c r="I11" s="48">
        <v>1947400</v>
      </c>
      <c r="J11" s="48">
        <f>+F11*L11</f>
        <v>1135983.3333333335</v>
      </c>
      <c r="K11" s="48">
        <f>+I11-J11</f>
        <v>811416.66666666651</v>
      </c>
      <c r="L11" s="48">
        <f t="shared" si="2"/>
        <v>81141.666666666672</v>
      </c>
      <c r="M11" s="48">
        <f>+L11+J11</f>
        <v>1217125.0000000002</v>
      </c>
      <c r="N11" s="48">
        <f t="shared" si="3"/>
        <v>730274.99999999977</v>
      </c>
      <c r="O11" s="57" t="s">
        <v>145</v>
      </c>
      <c r="P11" s="57" t="s">
        <v>48</v>
      </c>
      <c r="Q11" s="154"/>
    </row>
    <row r="12" spans="1:17" x14ac:dyDescent="0.2">
      <c r="A12" s="50">
        <v>6</v>
      </c>
      <c r="B12" s="162" t="s">
        <v>146</v>
      </c>
      <c r="C12" s="50">
        <v>2</v>
      </c>
      <c r="D12" s="51">
        <v>40938</v>
      </c>
      <c r="E12" s="52">
        <v>2</v>
      </c>
      <c r="F12" s="53">
        <v>12</v>
      </c>
      <c r="G12" s="54">
        <f t="shared" si="0"/>
        <v>1</v>
      </c>
      <c r="H12" s="54">
        <f t="shared" si="1"/>
        <v>1</v>
      </c>
      <c r="I12" s="48">
        <v>2500000</v>
      </c>
      <c r="J12" s="48">
        <f t="shared" ref="J12:J27" si="4">+F12*L12</f>
        <v>1250000</v>
      </c>
      <c r="K12" s="48">
        <f t="shared" ref="K12:K17" si="5">+I12-J12</f>
        <v>1250000</v>
      </c>
      <c r="L12" s="48">
        <f t="shared" si="2"/>
        <v>104166.66666666667</v>
      </c>
      <c r="M12" s="48">
        <f t="shared" ref="M12:M17" si="6">+L12+J12</f>
        <v>1354166.6666666667</v>
      </c>
      <c r="N12" s="48">
        <f t="shared" si="3"/>
        <v>1145833.3333333333</v>
      </c>
      <c r="O12" s="57" t="s">
        <v>147</v>
      </c>
      <c r="P12" s="57" t="s">
        <v>7</v>
      </c>
      <c r="Q12" s="154"/>
    </row>
    <row r="13" spans="1:17" x14ac:dyDescent="0.2">
      <c r="A13" s="96">
        <v>7</v>
      </c>
      <c r="B13" s="149" t="s">
        <v>82</v>
      </c>
      <c r="C13" s="96">
        <v>24</v>
      </c>
      <c r="D13" s="98">
        <v>40938</v>
      </c>
      <c r="E13" s="125">
        <v>1</v>
      </c>
      <c r="F13" s="125">
        <v>12</v>
      </c>
      <c r="G13" s="126">
        <f t="shared" si="0"/>
        <v>1</v>
      </c>
      <c r="H13" s="126">
        <f t="shared" si="1"/>
        <v>0</v>
      </c>
      <c r="I13" s="126">
        <v>408000</v>
      </c>
      <c r="J13" s="126">
        <v>408000</v>
      </c>
      <c r="K13" s="126">
        <f t="shared" si="5"/>
        <v>0</v>
      </c>
      <c r="L13" s="126">
        <v>0</v>
      </c>
      <c r="M13" s="126">
        <f t="shared" si="6"/>
        <v>408000</v>
      </c>
      <c r="N13" s="126">
        <f t="shared" si="3"/>
        <v>0</v>
      </c>
      <c r="O13" s="149" t="s">
        <v>83</v>
      </c>
      <c r="P13" s="149" t="s">
        <v>84</v>
      </c>
      <c r="Q13" s="154"/>
    </row>
    <row r="14" spans="1:17" x14ac:dyDescent="0.2">
      <c r="A14" s="96">
        <v>8</v>
      </c>
      <c r="B14" s="149" t="s">
        <v>85</v>
      </c>
      <c r="C14" s="96">
        <v>24</v>
      </c>
      <c r="D14" s="98">
        <v>40938</v>
      </c>
      <c r="E14" s="125">
        <v>1</v>
      </c>
      <c r="F14" s="125">
        <v>12</v>
      </c>
      <c r="G14" s="126">
        <f t="shared" si="0"/>
        <v>1</v>
      </c>
      <c r="H14" s="126">
        <f t="shared" si="1"/>
        <v>0</v>
      </c>
      <c r="I14" s="126">
        <v>720000</v>
      </c>
      <c r="J14" s="126">
        <v>720000</v>
      </c>
      <c r="K14" s="126">
        <f t="shared" si="5"/>
        <v>0</v>
      </c>
      <c r="L14" s="126">
        <v>0</v>
      </c>
      <c r="M14" s="126">
        <f t="shared" si="6"/>
        <v>720000</v>
      </c>
      <c r="N14" s="126">
        <f t="shared" si="3"/>
        <v>0</v>
      </c>
      <c r="O14" s="149" t="s">
        <v>86</v>
      </c>
      <c r="P14" s="149" t="s">
        <v>84</v>
      </c>
      <c r="Q14" s="154"/>
    </row>
    <row r="15" spans="1:17" x14ac:dyDescent="0.2">
      <c r="A15" s="96">
        <v>9</v>
      </c>
      <c r="B15" s="149" t="s">
        <v>87</v>
      </c>
      <c r="C15" s="96">
        <v>1</v>
      </c>
      <c r="D15" s="98">
        <v>40938</v>
      </c>
      <c r="E15" s="125">
        <v>1</v>
      </c>
      <c r="F15" s="125">
        <v>12</v>
      </c>
      <c r="G15" s="126">
        <f t="shared" si="0"/>
        <v>1</v>
      </c>
      <c r="H15" s="126">
        <f t="shared" si="1"/>
        <v>0</v>
      </c>
      <c r="I15" s="126">
        <v>390000</v>
      </c>
      <c r="J15" s="126">
        <v>390000</v>
      </c>
      <c r="K15" s="126">
        <f t="shared" si="5"/>
        <v>0</v>
      </c>
      <c r="L15" s="126">
        <v>0</v>
      </c>
      <c r="M15" s="126">
        <f t="shared" si="6"/>
        <v>390000</v>
      </c>
      <c r="N15" s="126">
        <f t="shared" si="3"/>
        <v>0</v>
      </c>
      <c r="O15" s="149" t="s">
        <v>88</v>
      </c>
      <c r="P15" s="149" t="s">
        <v>84</v>
      </c>
      <c r="Q15" s="154"/>
    </row>
    <row r="16" spans="1:17" x14ac:dyDescent="0.2">
      <c r="A16" s="96">
        <v>10</v>
      </c>
      <c r="B16" s="149" t="s">
        <v>89</v>
      </c>
      <c r="C16" s="96">
        <v>1</v>
      </c>
      <c r="D16" s="98">
        <v>40938</v>
      </c>
      <c r="E16" s="125">
        <v>1</v>
      </c>
      <c r="F16" s="125">
        <v>12</v>
      </c>
      <c r="G16" s="126">
        <f t="shared" si="0"/>
        <v>1</v>
      </c>
      <c r="H16" s="126">
        <f t="shared" si="1"/>
        <v>0</v>
      </c>
      <c r="I16" s="126">
        <v>850000</v>
      </c>
      <c r="J16" s="126">
        <v>850000</v>
      </c>
      <c r="K16" s="126">
        <f t="shared" si="5"/>
        <v>0</v>
      </c>
      <c r="L16" s="126">
        <v>0</v>
      </c>
      <c r="M16" s="126">
        <f t="shared" si="6"/>
        <v>850000</v>
      </c>
      <c r="N16" s="126">
        <f t="shared" si="3"/>
        <v>0</v>
      </c>
      <c r="O16" s="149" t="s">
        <v>90</v>
      </c>
      <c r="P16" s="149" t="s">
        <v>84</v>
      </c>
      <c r="Q16" s="154"/>
    </row>
    <row r="17" spans="1:256" x14ac:dyDescent="0.2">
      <c r="A17" s="96">
        <v>11</v>
      </c>
      <c r="B17" s="149" t="s">
        <v>91</v>
      </c>
      <c r="C17" s="96">
        <v>1</v>
      </c>
      <c r="D17" s="98">
        <v>40938</v>
      </c>
      <c r="E17" s="125">
        <v>1</v>
      </c>
      <c r="F17" s="125">
        <v>12</v>
      </c>
      <c r="G17" s="126">
        <f t="shared" si="0"/>
        <v>1</v>
      </c>
      <c r="H17" s="126">
        <f t="shared" si="1"/>
        <v>0</v>
      </c>
      <c r="I17" s="126">
        <v>300000</v>
      </c>
      <c r="J17" s="126">
        <v>300000</v>
      </c>
      <c r="K17" s="126">
        <f t="shared" si="5"/>
        <v>0</v>
      </c>
      <c r="L17" s="126">
        <v>0</v>
      </c>
      <c r="M17" s="126">
        <f t="shared" si="6"/>
        <v>300000</v>
      </c>
      <c r="N17" s="126">
        <f t="shared" si="3"/>
        <v>0</v>
      </c>
      <c r="O17" s="149" t="s">
        <v>92</v>
      </c>
      <c r="P17" s="149" t="s">
        <v>84</v>
      </c>
      <c r="Q17" s="154"/>
    </row>
    <row r="18" spans="1:256" x14ac:dyDescent="0.2">
      <c r="A18" s="50">
        <v>12</v>
      </c>
      <c r="B18" s="163" t="s">
        <v>93</v>
      </c>
      <c r="C18" s="116">
        <v>1</v>
      </c>
      <c r="D18" s="117" t="s">
        <v>94</v>
      </c>
      <c r="E18" s="53">
        <v>1</v>
      </c>
      <c r="F18" s="53">
        <v>10</v>
      </c>
      <c r="G18" s="54">
        <f t="shared" si="0"/>
        <v>0.83333333333333337</v>
      </c>
      <c r="H18" s="54">
        <f t="shared" si="1"/>
        <v>0.16666666666666663</v>
      </c>
      <c r="I18" s="48">
        <v>450000</v>
      </c>
      <c r="J18" s="48">
        <f t="shared" si="4"/>
        <v>375000</v>
      </c>
      <c r="K18" s="48">
        <f t="shared" ref="K18:K27" si="7">+I18-J18</f>
        <v>75000</v>
      </c>
      <c r="L18" s="48">
        <f t="shared" ref="L18:L27" si="8">+I18/E18/12</f>
        <v>37500</v>
      </c>
      <c r="M18" s="48">
        <f t="shared" ref="M18:M27" si="9">+L18+J18</f>
        <v>412500</v>
      </c>
      <c r="N18" s="48">
        <f t="shared" si="3"/>
        <v>37500</v>
      </c>
      <c r="O18" s="57" t="s">
        <v>95</v>
      </c>
      <c r="P18" s="57" t="s">
        <v>84</v>
      </c>
      <c r="Q18" s="192"/>
    </row>
    <row r="19" spans="1:256" x14ac:dyDescent="0.2">
      <c r="A19" s="50">
        <v>13</v>
      </c>
      <c r="B19" s="163" t="s">
        <v>148</v>
      </c>
      <c r="C19" s="50">
        <v>1</v>
      </c>
      <c r="D19" s="51" t="s">
        <v>94</v>
      </c>
      <c r="E19" s="52">
        <v>3</v>
      </c>
      <c r="F19" s="53">
        <v>10</v>
      </c>
      <c r="G19" s="54">
        <f t="shared" si="0"/>
        <v>0.83333333333333337</v>
      </c>
      <c r="H19" s="54">
        <f t="shared" si="1"/>
        <v>2.1666666666666665</v>
      </c>
      <c r="I19" s="48">
        <v>8300000</v>
      </c>
      <c r="J19" s="48">
        <f t="shared" si="4"/>
        <v>2305555.5555555555</v>
      </c>
      <c r="K19" s="48">
        <f t="shared" si="7"/>
        <v>5994444.444444444</v>
      </c>
      <c r="L19" s="48">
        <f t="shared" si="8"/>
        <v>230555.55555555553</v>
      </c>
      <c r="M19" s="48">
        <f t="shared" si="9"/>
        <v>2536111.111111111</v>
      </c>
      <c r="N19" s="48">
        <f t="shared" si="3"/>
        <v>5763888.888888889</v>
      </c>
      <c r="O19" s="57" t="s">
        <v>149</v>
      </c>
      <c r="P19" s="57" t="s">
        <v>84</v>
      </c>
    </row>
    <row r="20" spans="1:256" x14ac:dyDescent="0.2">
      <c r="A20" s="50">
        <v>14</v>
      </c>
      <c r="B20" s="57" t="s">
        <v>78</v>
      </c>
      <c r="C20" s="50">
        <v>5</v>
      </c>
      <c r="D20" s="51">
        <v>40998</v>
      </c>
      <c r="E20" s="52">
        <v>1</v>
      </c>
      <c r="F20" s="53">
        <v>10</v>
      </c>
      <c r="G20" s="54">
        <f t="shared" si="0"/>
        <v>0.83333333333333337</v>
      </c>
      <c r="H20" s="54">
        <f t="shared" si="1"/>
        <v>0.16666666666666663</v>
      </c>
      <c r="I20" s="48">
        <v>1017000</v>
      </c>
      <c r="J20" s="48">
        <f t="shared" si="4"/>
        <v>847500</v>
      </c>
      <c r="K20" s="48">
        <f t="shared" si="7"/>
        <v>169500</v>
      </c>
      <c r="L20" s="48">
        <f t="shared" si="8"/>
        <v>84750</v>
      </c>
      <c r="M20" s="48">
        <f t="shared" si="9"/>
        <v>932250</v>
      </c>
      <c r="N20" s="48">
        <f t="shared" si="3"/>
        <v>84750</v>
      </c>
      <c r="O20" s="57" t="s">
        <v>79</v>
      </c>
      <c r="P20" s="57" t="s">
        <v>48</v>
      </c>
    </row>
    <row r="21" spans="1:256" x14ac:dyDescent="0.2">
      <c r="A21" s="50">
        <v>15</v>
      </c>
      <c r="B21" s="162" t="s">
        <v>96</v>
      </c>
      <c r="C21" s="50">
        <v>1</v>
      </c>
      <c r="D21" s="51">
        <v>40998</v>
      </c>
      <c r="E21" s="52">
        <v>1</v>
      </c>
      <c r="F21" s="53">
        <v>10</v>
      </c>
      <c r="G21" s="54">
        <f t="shared" si="0"/>
        <v>0.83333333333333337</v>
      </c>
      <c r="H21" s="54">
        <f t="shared" si="1"/>
        <v>0.16666666666666663</v>
      </c>
      <c r="I21" s="48">
        <v>710000</v>
      </c>
      <c r="J21" s="48">
        <f t="shared" si="4"/>
        <v>591666.66666666663</v>
      </c>
      <c r="K21" s="48">
        <f t="shared" si="7"/>
        <v>118333.33333333337</v>
      </c>
      <c r="L21" s="48">
        <f t="shared" si="8"/>
        <v>59166.666666666664</v>
      </c>
      <c r="M21" s="48">
        <f t="shared" si="9"/>
        <v>650833.33333333326</v>
      </c>
      <c r="N21" s="48">
        <f t="shared" si="3"/>
        <v>59166.666666666744</v>
      </c>
      <c r="O21" s="57" t="s">
        <v>97</v>
      </c>
      <c r="P21" s="57" t="s">
        <v>84</v>
      </c>
    </row>
    <row r="22" spans="1:256" x14ac:dyDescent="0.2">
      <c r="A22" s="50">
        <v>16</v>
      </c>
      <c r="B22" s="162" t="s">
        <v>80</v>
      </c>
      <c r="C22" s="50">
        <v>1</v>
      </c>
      <c r="D22" s="51">
        <v>41029</v>
      </c>
      <c r="E22" s="52">
        <v>1</v>
      </c>
      <c r="F22" s="53">
        <v>9</v>
      </c>
      <c r="G22" s="54">
        <f t="shared" si="0"/>
        <v>0.75</v>
      </c>
      <c r="H22" s="54">
        <v>1</v>
      </c>
      <c r="I22" s="48">
        <v>1000000</v>
      </c>
      <c r="J22" s="48">
        <f t="shared" si="4"/>
        <v>750000</v>
      </c>
      <c r="K22" s="48">
        <f t="shared" si="7"/>
        <v>250000</v>
      </c>
      <c r="L22" s="48">
        <f t="shared" si="8"/>
        <v>83333.333333333328</v>
      </c>
      <c r="M22" s="48">
        <f t="shared" si="9"/>
        <v>833333.33333333337</v>
      </c>
      <c r="N22" s="48">
        <f t="shared" si="3"/>
        <v>166666.66666666663</v>
      </c>
      <c r="O22" s="57" t="s">
        <v>81</v>
      </c>
      <c r="P22" s="57" t="s">
        <v>7</v>
      </c>
    </row>
    <row r="23" spans="1:256" x14ac:dyDescent="0.2">
      <c r="A23" s="50">
        <v>17</v>
      </c>
      <c r="B23" s="162" t="s">
        <v>150</v>
      </c>
      <c r="C23" s="50">
        <v>24</v>
      </c>
      <c r="D23" s="51">
        <v>41120</v>
      </c>
      <c r="E23" s="52">
        <v>1</v>
      </c>
      <c r="F23" s="53">
        <v>6</v>
      </c>
      <c r="G23" s="54">
        <v>0</v>
      </c>
      <c r="H23" s="54">
        <v>1</v>
      </c>
      <c r="I23" s="48">
        <v>1022000</v>
      </c>
      <c r="J23" s="48">
        <f t="shared" si="4"/>
        <v>511000</v>
      </c>
      <c r="K23" s="48">
        <f t="shared" si="7"/>
        <v>511000</v>
      </c>
      <c r="L23" s="48">
        <f t="shared" si="8"/>
        <v>85166.666666666672</v>
      </c>
      <c r="M23" s="48">
        <f t="shared" si="9"/>
        <v>596166.66666666663</v>
      </c>
      <c r="N23" s="48">
        <f t="shared" si="3"/>
        <v>425833.33333333337</v>
      </c>
      <c r="O23" s="57" t="s">
        <v>151</v>
      </c>
      <c r="P23" s="57" t="s">
        <v>7</v>
      </c>
    </row>
    <row r="24" spans="1:256" x14ac:dyDescent="0.2">
      <c r="A24" s="50">
        <v>18</v>
      </c>
      <c r="B24" s="21" t="s">
        <v>152</v>
      </c>
      <c r="C24" s="22">
        <v>1</v>
      </c>
      <c r="D24" s="23">
        <v>41212</v>
      </c>
      <c r="E24" s="24">
        <v>2</v>
      </c>
      <c r="F24" s="28">
        <v>3</v>
      </c>
      <c r="G24" s="54">
        <f t="shared" ref="G24:G31" si="10">+F24/12</f>
        <v>0.25</v>
      </c>
      <c r="H24" s="54">
        <f t="shared" ref="H24:H31" si="11">+E24-G24</f>
        <v>1.75</v>
      </c>
      <c r="I24" s="47">
        <v>1800000</v>
      </c>
      <c r="J24" s="47">
        <f t="shared" si="4"/>
        <v>225000</v>
      </c>
      <c r="K24" s="48">
        <f t="shared" si="7"/>
        <v>1575000</v>
      </c>
      <c r="L24" s="48">
        <f t="shared" si="8"/>
        <v>75000</v>
      </c>
      <c r="M24" s="48">
        <f t="shared" si="9"/>
        <v>300000</v>
      </c>
      <c r="N24" s="47">
        <f t="shared" si="3"/>
        <v>1500000</v>
      </c>
      <c r="O24" s="21" t="s">
        <v>153</v>
      </c>
      <c r="P24" s="42" t="s">
        <v>7</v>
      </c>
    </row>
    <row r="25" spans="1:256" x14ac:dyDescent="0.2">
      <c r="A25" s="50">
        <v>19</v>
      </c>
      <c r="B25" s="21" t="s">
        <v>154</v>
      </c>
      <c r="C25" s="22">
        <v>1</v>
      </c>
      <c r="D25" s="23">
        <v>41243</v>
      </c>
      <c r="E25" s="24">
        <v>2</v>
      </c>
      <c r="F25" s="28">
        <v>2</v>
      </c>
      <c r="G25" s="54">
        <f t="shared" si="10"/>
        <v>0.16666666666666666</v>
      </c>
      <c r="H25" s="54">
        <f t="shared" si="11"/>
        <v>1.8333333333333333</v>
      </c>
      <c r="I25" s="47">
        <v>2950000</v>
      </c>
      <c r="J25" s="47">
        <f t="shared" si="4"/>
        <v>245833.33333333334</v>
      </c>
      <c r="K25" s="48">
        <f t="shared" si="7"/>
        <v>2704166.6666666665</v>
      </c>
      <c r="L25" s="48">
        <f t="shared" si="8"/>
        <v>122916.66666666667</v>
      </c>
      <c r="M25" s="48">
        <f t="shared" si="9"/>
        <v>368750</v>
      </c>
      <c r="N25" s="47">
        <f t="shared" si="3"/>
        <v>2581250</v>
      </c>
      <c r="O25" s="21" t="s">
        <v>155</v>
      </c>
      <c r="P25" s="42" t="s">
        <v>156</v>
      </c>
      <c r="Q25" s="13">
        <v>110</v>
      </c>
      <c r="R25" s="21" t="s">
        <v>154</v>
      </c>
      <c r="S25" s="22">
        <v>1</v>
      </c>
      <c r="T25" s="23">
        <v>41243</v>
      </c>
      <c r="U25" s="24">
        <v>2</v>
      </c>
      <c r="V25" s="28"/>
      <c r="W25" s="54">
        <f>+V25/12</f>
        <v>0</v>
      </c>
      <c r="X25" s="54">
        <f>+U25-W25</f>
        <v>2</v>
      </c>
      <c r="Y25" s="47">
        <v>2950000</v>
      </c>
      <c r="Z25" s="47"/>
      <c r="AA25" s="47"/>
      <c r="AB25" s="47"/>
      <c r="AC25" s="47"/>
      <c r="AD25" s="47">
        <f>+Y25-AC25</f>
        <v>2950000</v>
      </c>
      <c r="AE25" s="21" t="s">
        <v>155</v>
      </c>
      <c r="AF25" s="42" t="s">
        <v>156</v>
      </c>
      <c r="AG25" s="13">
        <v>110</v>
      </c>
      <c r="AH25" s="21" t="s">
        <v>154</v>
      </c>
      <c r="AI25" s="22">
        <v>1</v>
      </c>
      <c r="AJ25" s="23">
        <v>41243</v>
      </c>
      <c r="AK25" s="24">
        <v>2</v>
      </c>
      <c r="AL25" s="28"/>
      <c r="AM25" s="54">
        <f>+AL25/12</f>
        <v>0</v>
      </c>
      <c r="AN25" s="54">
        <f>+AK25-AM25</f>
        <v>2</v>
      </c>
      <c r="AO25" s="47">
        <v>2950000</v>
      </c>
      <c r="AP25" s="47"/>
      <c r="AQ25" s="47"/>
      <c r="AR25" s="47"/>
      <c r="AS25" s="47"/>
      <c r="AT25" s="47">
        <f>+AO25-AS25</f>
        <v>2950000</v>
      </c>
      <c r="AU25" s="21" t="s">
        <v>155</v>
      </c>
      <c r="AV25" s="42" t="s">
        <v>156</v>
      </c>
      <c r="AW25" s="13">
        <v>110</v>
      </c>
      <c r="AX25" s="21" t="s">
        <v>154</v>
      </c>
      <c r="AY25" s="22">
        <v>1</v>
      </c>
      <c r="AZ25" s="23">
        <v>41243</v>
      </c>
      <c r="BA25" s="24">
        <v>2</v>
      </c>
      <c r="BB25" s="28"/>
      <c r="BC25" s="54">
        <f>+BB25/12</f>
        <v>0</v>
      </c>
      <c r="BD25" s="54">
        <f>+BA25-BC25</f>
        <v>2</v>
      </c>
      <c r="BE25" s="47">
        <v>2950000</v>
      </c>
      <c r="BF25" s="47"/>
      <c r="BG25" s="47"/>
      <c r="BH25" s="47"/>
      <c r="BI25" s="47"/>
      <c r="BJ25" s="47">
        <f>+BE25-BI25</f>
        <v>2950000</v>
      </c>
      <c r="BK25" s="21" t="s">
        <v>155</v>
      </c>
      <c r="BL25" s="42" t="s">
        <v>156</v>
      </c>
      <c r="BM25" s="13">
        <v>110</v>
      </c>
      <c r="BN25" s="21" t="s">
        <v>154</v>
      </c>
      <c r="BO25" s="22">
        <v>1</v>
      </c>
      <c r="BP25" s="23">
        <v>41243</v>
      </c>
      <c r="BQ25" s="24">
        <v>2</v>
      </c>
      <c r="BR25" s="28"/>
      <c r="BS25" s="54">
        <f>+BR25/12</f>
        <v>0</v>
      </c>
      <c r="BT25" s="54">
        <f>+BQ25-BS25</f>
        <v>2</v>
      </c>
      <c r="BU25" s="47">
        <v>2950000</v>
      </c>
      <c r="BV25" s="47"/>
      <c r="BW25" s="47"/>
      <c r="BX25" s="47"/>
      <c r="BY25" s="47"/>
      <c r="BZ25" s="47">
        <f>+BU25-BY25</f>
        <v>2950000</v>
      </c>
      <c r="CA25" s="21" t="s">
        <v>155</v>
      </c>
      <c r="CB25" s="42" t="s">
        <v>156</v>
      </c>
      <c r="CC25" s="13">
        <v>110</v>
      </c>
      <c r="CD25" s="21" t="s">
        <v>154</v>
      </c>
      <c r="CE25" s="22">
        <v>1</v>
      </c>
      <c r="CF25" s="23">
        <v>41243</v>
      </c>
      <c r="CG25" s="24">
        <v>2</v>
      </c>
      <c r="CH25" s="28"/>
      <c r="CI25" s="54">
        <f>+CH25/12</f>
        <v>0</v>
      </c>
      <c r="CJ25" s="54">
        <f>+CG25-CI25</f>
        <v>2</v>
      </c>
      <c r="CK25" s="47">
        <v>2950000</v>
      </c>
      <c r="CL25" s="47"/>
      <c r="CM25" s="47"/>
      <c r="CN25" s="47"/>
      <c r="CO25" s="47"/>
      <c r="CP25" s="47">
        <f>+CK25-CO25</f>
        <v>2950000</v>
      </c>
      <c r="CQ25" s="21" t="s">
        <v>155</v>
      </c>
      <c r="CR25" s="42" t="s">
        <v>156</v>
      </c>
      <c r="CS25" s="13">
        <v>110</v>
      </c>
      <c r="CT25" s="21" t="s">
        <v>154</v>
      </c>
      <c r="CU25" s="22">
        <v>1</v>
      </c>
      <c r="CV25" s="23">
        <v>41243</v>
      </c>
      <c r="CW25" s="24">
        <v>2</v>
      </c>
      <c r="CX25" s="28"/>
      <c r="CY25" s="54">
        <f>+CX25/12</f>
        <v>0</v>
      </c>
      <c r="CZ25" s="54">
        <f>+CW25-CY25</f>
        <v>2</v>
      </c>
      <c r="DA25" s="47">
        <v>2950000</v>
      </c>
      <c r="DB25" s="47"/>
      <c r="DC25" s="47"/>
      <c r="DD25" s="47"/>
      <c r="DE25" s="47"/>
      <c r="DF25" s="47">
        <f>+DA25-DE25</f>
        <v>2950000</v>
      </c>
      <c r="DG25" s="21" t="s">
        <v>155</v>
      </c>
      <c r="DH25" s="42" t="s">
        <v>156</v>
      </c>
      <c r="DI25" s="13">
        <v>110</v>
      </c>
      <c r="DJ25" s="21" t="s">
        <v>154</v>
      </c>
      <c r="DK25" s="22">
        <v>1</v>
      </c>
      <c r="DL25" s="23">
        <v>41243</v>
      </c>
      <c r="DM25" s="24">
        <v>2</v>
      </c>
      <c r="DN25" s="28"/>
      <c r="DO25" s="54">
        <f>+DN25/12</f>
        <v>0</v>
      </c>
      <c r="DP25" s="54">
        <f>+DM25-DO25</f>
        <v>2</v>
      </c>
      <c r="DQ25" s="47">
        <v>2950000</v>
      </c>
      <c r="DR25" s="47"/>
      <c r="DS25" s="47"/>
      <c r="DT25" s="47"/>
      <c r="DU25" s="47"/>
      <c r="DV25" s="47">
        <f>+DQ25-DU25</f>
        <v>2950000</v>
      </c>
      <c r="DW25" s="21" t="s">
        <v>155</v>
      </c>
      <c r="DX25" s="42" t="s">
        <v>156</v>
      </c>
      <c r="DY25" s="13">
        <v>110</v>
      </c>
      <c r="DZ25" s="21" t="s">
        <v>154</v>
      </c>
      <c r="EA25" s="22">
        <v>1</v>
      </c>
      <c r="EB25" s="23">
        <v>41243</v>
      </c>
      <c r="EC25" s="24">
        <v>2</v>
      </c>
      <c r="ED25" s="28"/>
      <c r="EE25" s="54">
        <f>+ED25/12</f>
        <v>0</v>
      </c>
      <c r="EF25" s="54">
        <f>+EC25-EE25</f>
        <v>2</v>
      </c>
      <c r="EG25" s="47">
        <v>2950000</v>
      </c>
      <c r="EH25" s="47"/>
      <c r="EI25" s="47"/>
      <c r="EJ25" s="47"/>
      <c r="EK25" s="47"/>
      <c r="EL25" s="47">
        <f>+EG25-EK25</f>
        <v>2950000</v>
      </c>
      <c r="EM25" s="21" t="s">
        <v>155</v>
      </c>
      <c r="EN25" s="42" t="s">
        <v>156</v>
      </c>
      <c r="EO25" s="13">
        <v>110</v>
      </c>
      <c r="EP25" s="21" t="s">
        <v>154</v>
      </c>
      <c r="EQ25" s="22">
        <v>1</v>
      </c>
      <c r="ER25" s="23">
        <v>41243</v>
      </c>
      <c r="ES25" s="24">
        <v>2</v>
      </c>
      <c r="ET25" s="28"/>
      <c r="EU25" s="54">
        <f>+ET25/12</f>
        <v>0</v>
      </c>
      <c r="EV25" s="54">
        <f>+ES25-EU25</f>
        <v>2</v>
      </c>
      <c r="EW25" s="47">
        <v>2950000</v>
      </c>
      <c r="EX25" s="47"/>
      <c r="EY25" s="47"/>
      <c r="EZ25" s="47"/>
      <c r="FA25" s="47"/>
      <c r="FB25" s="47">
        <f>+EW25-FA25</f>
        <v>2950000</v>
      </c>
      <c r="FC25" s="21" t="s">
        <v>155</v>
      </c>
      <c r="FD25" s="42" t="s">
        <v>156</v>
      </c>
      <c r="FE25" s="13">
        <v>110</v>
      </c>
      <c r="FF25" s="21" t="s">
        <v>154</v>
      </c>
      <c r="FG25" s="22">
        <v>1</v>
      </c>
      <c r="FH25" s="23">
        <v>41243</v>
      </c>
      <c r="FI25" s="24">
        <v>2</v>
      </c>
      <c r="FJ25" s="28"/>
      <c r="FK25" s="54">
        <f>+FJ25/12</f>
        <v>0</v>
      </c>
      <c r="FL25" s="54">
        <f>+FI25-FK25</f>
        <v>2</v>
      </c>
      <c r="FM25" s="47">
        <v>2950000</v>
      </c>
      <c r="FN25" s="47"/>
      <c r="FO25" s="47"/>
      <c r="FP25" s="47"/>
      <c r="FQ25" s="47"/>
      <c r="FR25" s="47">
        <f>+FM25-FQ25</f>
        <v>2950000</v>
      </c>
      <c r="FS25" s="21" t="s">
        <v>155</v>
      </c>
      <c r="FT25" s="42" t="s">
        <v>156</v>
      </c>
      <c r="FU25" s="13">
        <v>110</v>
      </c>
      <c r="FV25" s="21" t="s">
        <v>154</v>
      </c>
      <c r="FW25" s="22">
        <v>1</v>
      </c>
      <c r="FX25" s="23">
        <v>41243</v>
      </c>
      <c r="FY25" s="24">
        <v>2</v>
      </c>
      <c r="FZ25" s="28"/>
      <c r="GA25" s="54">
        <f>+FZ25/12</f>
        <v>0</v>
      </c>
      <c r="GB25" s="54">
        <f>+FY25-GA25</f>
        <v>2</v>
      </c>
      <c r="GC25" s="47">
        <v>2950000</v>
      </c>
      <c r="GD25" s="47"/>
      <c r="GE25" s="47"/>
      <c r="GF25" s="47"/>
      <c r="GG25" s="47"/>
      <c r="GH25" s="47">
        <f>+GC25-GG25</f>
        <v>2950000</v>
      </c>
      <c r="GI25" s="21" t="s">
        <v>155</v>
      </c>
      <c r="GJ25" s="42" t="s">
        <v>156</v>
      </c>
      <c r="GK25" s="13">
        <v>110</v>
      </c>
      <c r="GL25" s="21" t="s">
        <v>154</v>
      </c>
      <c r="GM25" s="22">
        <v>1</v>
      </c>
      <c r="GN25" s="23">
        <v>41243</v>
      </c>
      <c r="GO25" s="24">
        <v>2</v>
      </c>
      <c r="GP25" s="28"/>
      <c r="GQ25" s="54">
        <f>+GP25/12</f>
        <v>0</v>
      </c>
      <c r="GR25" s="54">
        <f>+GO25-GQ25</f>
        <v>2</v>
      </c>
      <c r="GS25" s="47">
        <v>2950000</v>
      </c>
      <c r="GT25" s="47"/>
      <c r="GU25" s="47"/>
      <c r="GV25" s="47"/>
      <c r="GW25" s="47"/>
      <c r="GX25" s="47">
        <f>+GS25-GW25</f>
        <v>2950000</v>
      </c>
      <c r="GY25" s="21" t="s">
        <v>155</v>
      </c>
      <c r="GZ25" s="42" t="s">
        <v>156</v>
      </c>
      <c r="HA25" s="13">
        <v>110</v>
      </c>
      <c r="HB25" s="21" t="s">
        <v>154</v>
      </c>
      <c r="HC25" s="22">
        <v>1</v>
      </c>
      <c r="HD25" s="23">
        <v>41243</v>
      </c>
      <c r="HE25" s="24">
        <v>2</v>
      </c>
      <c r="HF25" s="28"/>
      <c r="HG25" s="54">
        <f>+HF25/12</f>
        <v>0</v>
      </c>
      <c r="HH25" s="54">
        <f>+HE25-HG25</f>
        <v>2</v>
      </c>
      <c r="HI25" s="47">
        <v>2950000</v>
      </c>
      <c r="HJ25" s="47"/>
      <c r="HK25" s="47"/>
      <c r="HL25" s="47"/>
      <c r="HM25" s="47"/>
      <c r="HN25" s="47">
        <f>+HI25-HM25</f>
        <v>2950000</v>
      </c>
      <c r="HO25" s="21" t="s">
        <v>155</v>
      </c>
      <c r="HP25" s="42" t="s">
        <v>156</v>
      </c>
      <c r="HQ25" s="13">
        <v>110</v>
      </c>
      <c r="HR25" s="21" t="s">
        <v>154</v>
      </c>
      <c r="HS25" s="22">
        <v>1</v>
      </c>
      <c r="HT25" s="23">
        <v>41243</v>
      </c>
      <c r="HU25" s="24">
        <v>2</v>
      </c>
      <c r="HV25" s="28"/>
      <c r="HW25" s="54">
        <f>+HV25/12</f>
        <v>0</v>
      </c>
      <c r="HX25" s="54">
        <f>+HU25-HW25</f>
        <v>2</v>
      </c>
      <c r="HY25" s="47">
        <v>2950000</v>
      </c>
      <c r="HZ25" s="47"/>
      <c r="IA25" s="47"/>
      <c r="IB25" s="47"/>
      <c r="IC25" s="47"/>
      <c r="ID25" s="47">
        <f>+HY25-IC25</f>
        <v>2950000</v>
      </c>
      <c r="IE25" s="21" t="s">
        <v>155</v>
      </c>
      <c r="IF25" s="42" t="s">
        <v>156</v>
      </c>
      <c r="IG25" s="13">
        <v>110</v>
      </c>
      <c r="IH25" s="21" t="s">
        <v>154</v>
      </c>
      <c r="II25" s="22">
        <v>1</v>
      </c>
      <c r="IJ25" s="23">
        <v>41243</v>
      </c>
      <c r="IK25" s="24">
        <v>2</v>
      </c>
      <c r="IL25" s="28"/>
      <c r="IM25" s="54">
        <f>+IL25/12</f>
        <v>0</v>
      </c>
      <c r="IN25" s="54">
        <f>+IK25-IM25</f>
        <v>2</v>
      </c>
      <c r="IO25" s="47">
        <v>2950000</v>
      </c>
      <c r="IP25" s="47"/>
      <c r="IQ25" s="47"/>
      <c r="IR25" s="47"/>
      <c r="IS25" s="47"/>
      <c r="IT25" s="47">
        <f>+IO25-IS25</f>
        <v>2950000</v>
      </c>
      <c r="IU25" s="21" t="s">
        <v>155</v>
      </c>
      <c r="IV25" s="42" t="s">
        <v>156</v>
      </c>
    </row>
    <row r="26" spans="1:256" x14ac:dyDescent="0.2">
      <c r="A26" s="50">
        <v>20</v>
      </c>
      <c r="B26" s="21" t="s">
        <v>157</v>
      </c>
      <c r="C26" s="22">
        <v>1</v>
      </c>
      <c r="D26" s="23">
        <v>41243</v>
      </c>
      <c r="E26" s="24">
        <v>2</v>
      </c>
      <c r="F26" s="28">
        <v>2</v>
      </c>
      <c r="G26" s="54">
        <f t="shared" si="10"/>
        <v>0.16666666666666666</v>
      </c>
      <c r="H26" s="54">
        <f t="shared" si="11"/>
        <v>1.8333333333333333</v>
      </c>
      <c r="I26" s="47">
        <v>2950000</v>
      </c>
      <c r="J26" s="47">
        <f t="shared" si="4"/>
        <v>245833.33333333334</v>
      </c>
      <c r="K26" s="48">
        <f t="shared" si="7"/>
        <v>2704166.6666666665</v>
      </c>
      <c r="L26" s="48">
        <f t="shared" si="8"/>
        <v>122916.66666666667</v>
      </c>
      <c r="M26" s="48">
        <f t="shared" si="9"/>
        <v>368750</v>
      </c>
      <c r="N26" s="47">
        <f t="shared" si="3"/>
        <v>2581250</v>
      </c>
      <c r="O26" s="21" t="s">
        <v>158</v>
      </c>
      <c r="P26" s="42" t="s">
        <v>159</v>
      </c>
      <c r="Q26" s="193"/>
      <c r="R26" s="184"/>
      <c r="S26" s="88"/>
      <c r="T26" s="194"/>
      <c r="U26" s="195"/>
      <c r="V26" s="26"/>
      <c r="W26" s="196"/>
      <c r="X26" s="196"/>
      <c r="Y26" s="186"/>
      <c r="Z26" s="186"/>
      <c r="AA26" s="186"/>
      <c r="AB26" s="186"/>
      <c r="AC26" s="186"/>
      <c r="AD26" s="186"/>
      <c r="AE26" s="184"/>
      <c r="AF26" s="184"/>
      <c r="AG26" s="193"/>
      <c r="AH26" s="184"/>
      <c r="AI26" s="88"/>
      <c r="AJ26" s="194"/>
      <c r="AK26" s="195"/>
      <c r="AL26" s="26"/>
      <c r="AM26" s="196"/>
      <c r="AN26" s="196"/>
      <c r="AO26" s="186"/>
      <c r="AP26" s="186"/>
      <c r="AQ26" s="186"/>
      <c r="AR26" s="186"/>
      <c r="AS26" s="186"/>
      <c r="AT26" s="186"/>
      <c r="AU26" s="184"/>
      <c r="AV26" s="184"/>
      <c r="AW26" s="193"/>
      <c r="AX26" s="184"/>
      <c r="AY26" s="88"/>
      <c r="AZ26" s="194"/>
      <c r="BA26" s="195"/>
      <c r="BB26" s="26"/>
      <c r="BC26" s="196"/>
      <c r="BD26" s="196"/>
      <c r="BE26" s="186"/>
      <c r="BF26" s="186"/>
      <c r="BG26" s="186"/>
      <c r="BH26" s="186"/>
      <c r="BI26" s="186"/>
      <c r="BJ26" s="186"/>
      <c r="BK26" s="184"/>
      <c r="BL26" s="184"/>
      <c r="BM26" s="193"/>
      <c r="BN26" s="184"/>
      <c r="BO26" s="88"/>
      <c r="BP26" s="194"/>
      <c r="BQ26" s="195"/>
      <c r="BR26" s="26"/>
      <c r="BS26" s="196"/>
      <c r="BT26" s="196"/>
      <c r="BU26" s="186"/>
      <c r="BV26" s="186"/>
      <c r="BW26" s="186"/>
      <c r="BX26" s="186"/>
      <c r="BY26" s="186"/>
      <c r="BZ26" s="186"/>
      <c r="CA26" s="184"/>
      <c r="CB26" s="184"/>
      <c r="CC26" s="193"/>
      <c r="CD26" s="184"/>
      <c r="CE26" s="88"/>
      <c r="CF26" s="194"/>
      <c r="CG26" s="195"/>
      <c r="CH26" s="26"/>
      <c r="CI26" s="196"/>
      <c r="CJ26" s="196"/>
      <c r="CK26" s="186"/>
      <c r="CL26" s="186"/>
      <c r="CM26" s="186"/>
      <c r="CN26" s="186"/>
      <c r="CO26" s="186"/>
      <c r="CP26" s="186"/>
      <c r="CQ26" s="184"/>
      <c r="CR26" s="184"/>
      <c r="CS26" s="193"/>
      <c r="CT26" s="184"/>
      <c r="CU26" s="88"/>
      <c r="CV26" s="194"/>
      <c r="CW26" s="195"/>
      <c r="CX26" s="26"/>
      <c r="CY26" s="196"/>
      <c r="CZ26" s="196"/>
      <c r="DA26" s="186"/>
      <c r="DB26" s="186"/>
      <c r="DC26" s="186"/>
      <c r="DD26" s="186"/>
      <c r="DE26" s="186"/>
      <c r="DF26" s="186"/>
      <c r="DG26" s="184"/>
      <c r="DH26" s="184"/>
      <c r="DI26" s="193"/>
      <c r="DJ26" s="184"/>
      <c r="DK26" s="88"/>
      <c r="DL26" s="194"/>
      <c r="DM26" s="195"/>
      <c r="DN26" s="26"/>
      <c r="DO26" s="196"/>
      <c r="DP26" s="196"/>
      <c r="DQ26" s="186"/>
      <c r="DR26" s="186"/>
      <c r="DS26" s="186"/>
      <c r="DT26" s="186"/>
      <c r="DU26" s="186"/>
      <c r="DV26" s="186"/>
      <c r="DW26" s="184"/>
      <c r="DX26" s="184"/>
      <c r="DY26" s="193"/>
      <c r="DZ26" s="184"/>
      <c r="EA26" s="88"/>
      <c r="EB26" s="194"/>
      <c r="EC26" s="195"/>
      <c r="ED26" s="26"/>
      <c r="EE26" s="196"/>
      <c r="EF26" s="196"/>
      <c r="EG26" s="186"/>
      <c r="EH26" s="186"/>
      <c r="EI26" s="186"/>
      <c r="EJ26" s="186"/>
      <c r="EK26" s="186"/>
      <c r="EL26" s="186"/>
      <c r="EM26" s="184"/>
      <c r="EN26" s="184"/>
      <c r="EO26" s="193"/>
      <c r="EP26" s="184"/>
      <c r="EQ26" s="88"/>
      <c r="ER26" s="194"/>
      <c r="ES26" s="195"/>
      <c r="ET26" s="26"/>
      <c r="EU26" s="196"/>
      <c r="EV26" s="196"/>
      <c r="EW26" s="186"/>
      <c r="EX26" s="186"/>
      <c r="EY26" s="186"/>
      <c r="EZ26" s="186"/>
      <c r="FA26" s="186"/>
      <c r="FB26" s="186"/>
      <c r="FC26" s="184"/>
      <c r="FD26" s="184"/>
      <c r="FE26" s="193"/>
      <c r="FF26" s="184"/>
      <c r="FG26" s="88"/>
      <c r="FH26" s="194"/>
      <c r="FI26" s="195"/>
      <c r="FJ26" s="26"/>
      <c r="FK26" s="196"/>
      <c r="FL26" s="196"/>
      <c r="FM26" s="186"/>
      <c r="FN26" s="186"/>
      <c r="FO26" s="186"/>
      <c r="FP26" s="186"/>
      <c r="FQ26" s="186"/>
      <c r="FR26" s="186"/>
      <c r="FS26" s="184"/>
      <c r="FT26" s="184"/>
      <c r="FU26" s="193"/>
      <c r="FV26" s="184"/>
      <c r="FW26" s="88"/>
      <c r="FX26" s="194"/>
      <c r="FY26" s="195"/>
      <c r="FZ26" s="26"/>
      <c r="GA26" s="196"/>
      <c r="GB26" s="196"/>
      <c r="GC26" s="186"/>
      <c r="GD26" s="186"/>
      <c r="GE26" s="186"/>
      <c r="GF26" s="186"/>
      <c r="GG26" s="186"/>
      <c r="GH26" s="186"/>
      <c r="GI26" s="184"/>
      <c r="GJ26" s="184"/>
      <c r="GK26" s="193"/>
      <c r="GL26" s="184"/>
      <c r="GM26" s="88"/>
      <c r="GN26" s="194"/>
      <c r="GO26" s="195"/>
      <c r="GP26" s="26"/>
      <c r="GQ26" s="196"/>
      <c r="GR26" s="196"/>
      <c r="GS26" s="186"/>
      <c r="GT26" s="186"/>
      <c r="GU26" s="186"/>
      <c r="GV26" s="186"/>
      <c r="GW26" s="186"/>
      <c r="GX26" s="186"/>
      <c r="GY26" s="184"/>
      <c r="GZ26" s="184"/>
      <c r="HA26" s="193"/>
      <c r="HB26" s="184"/>
      <c r="HC26" s="88"/>
      <c r="HD26" s="194"/>
      <c r="HE26" s="195"/>
      <c r="HF26" s="26"/>
      <c r="HG26" s="196"/>
      <c r="HH26" s="196"/>
      <c r="HI26" s="186"/>
      <c r="HJ26" s="186"/>
      <c r="HK26" s="186"/>
      <c r="HL26" s="186"/>
      <c r="HM26" s="186"/>
      <c r="HN26" s="186"/>
      <c r="HO26" s="184"/>
      <c r="HP26" s="184"/>
      <c r="HQ26" s="193"/>
      <c r="HR26" s="184"/>
      <c r="HS26" s="88"/>
      <c r="HT26" s="194"/>
      <c r="HU26" s="195"/>
      <c r="HV26" s="26"/>
      <c r="HW26" s="196"/>
      <c r="HX26" s="196"/>
      <c r="HY26" s="186"/>
      <c r="HZ26" s="186"/>
      <c r="IA26" s="186"/>
      <c r="IB26" s="186"/>
      <c r="IC26" s="186"/>
      <c r="ID26" s="186"/>
      <c r="IE26" s="184"/>
      <c r="IF26" s="184"/>
      <c r="IG26" s="193"/>
      <c r="IH26" s="184"/>
      <c r="II26" s="88"/>
      <c r="IJ26" s="194"/>
      <c r="IK26" s="195"/>
      <c r="IL26" s="26"/>
      <c r="IM26" s="196"/>
      <c r="IN26" s="196"/>
      <c r="IO26" s="186"/>
      <c r="IP26" s="186"/>
      <c r="IQ26" s="186"/>
      <c r="IR26" s="186"/>
      <c r="IS26" s="186"/>
      <c r="IT26" s="186"/>
      <c r="IU26" s="184"/>
      <c r="IV26" s="184"/>
    </row>
    <row r="27" spans="1:256" x14ac:dyDescent="0.2">
      <c r="A27" s="50">
        <v>21</v>
      </c>
      <c r="B27" s="21" t="s">
        <v>160</v>
      </c>
      <c r="C27" s="22">
        <v>1</v>
      </c>
      <c r="D27" s="23">
        <v>41243</v>
      </c>
      <c r="E27" s="24">
        <v>2</v>
      </c>
      <c r="F27" s="28">
        <v>2</v>
      </c>
      <c r="G27" s="54">
        <f t="shared" si="10"/>
        <v>0.16666666666666666</v>
      </c>
      <c r="H27" s="54">
        <f t="shared" si="11"/>
        <v>1.8333333333333333</v>
      </c>
      <c r="I27" s="47">
        <v>2950000</v>
      </c>
      <c r="J27" s="47">
        <f t="shared" si="4"/>
        <v>245833.33333333334</v>
      </c>
      <c r="K27" s="48">
        <f t="shared" si="7"/>
        <v>2704166.6666666665</v>
      </c>
      <c r="L27" s="48">
        <f t="shared" si="8"/>
        <v>122916.66666666667</v>
      </c>
      <c r="M27" s="48">
        <f t="shared" si="9"/>
        <v>368750</v>
      </c>
      <c r="N27" s="47">
        <f t="shared" si="3"/>
        <v>2581250</v>
      </c>
      <c r="O27" s="21" t="s">
        <v>161</v>
      </c>
      <c r="P27" s="42" t="s">
        <v>159</v>
      </c>
      <c r="Q27" s="193"/>
      <c r="R27" s="184"/>
      <c r="S27" s="88"/>
      <c r="T27" s="194"/>
      <c r="U27" s="195"/>
      <c r="V27" s="26"/>
      <c r="W27" s="196"/>
      <c r="X27" s="196"/>
      <c r="Y27" s="186"/>
      <c r="Z27" s="186"/>
      <c r="AA27" s="186"/>
      <c r="AB27" s="186"/>
      <c r="AC27" s="186"/>
      <c r="AD27" s="186"/>
      <c r="AE27" s="184"/>
      <c r="AF27" s="184"/>
      <c r="AG27" s="193"/>
      <c r="AH27" s="184"/>
      <c r="AI27" s="88"/>
      <c r="AJ27" s="194"/>
      <c r="AK27" s="195"/>
      <c r="AL27" s="26"/>
      <c r="AM27" s="196"/>
      <c r="AN27" s="196"/>
      <c r="AO27" s="186"/>
      <c r="AP27" s="186"/>
      <c r="AQ27" s="186"/>
      <c r="AR27" s="186"/>
      <c r="AS27" s="186"/>
      <c r="AT27" s="186"/>
      <c r="AU27" s="184"/>
      <c r="AV27" s="184"/>
      <c r="AW27" s="193"/>
      <c r="AX27" s="184"/>
      <c r="AY27" s="88"/>
      <c r="AZ27" s="194"/>
      <c r="BA27" s="195"/>
      <c r="BB27" s="26"/>
      <c r="BC27" s="196"/>
      <c r="BD27" s="196"/>
      <c r="BE27" s="186"/>
      <c r="BF27" s="186"/>
      <c r="BG27" s="186"/>
      <c r="BH27" s="186"/>
      <c r="BI27" s="186"/>
      <c r="BJ27" s="186"/>
      <c r="BK27" s="184"/>
      <c r="BL27" s="184"/>
      <c r="BM27" s="193"/>
      <c r="BN27" s="184"/>
      <c r="BO27" s="88"/>
      <c r="BP27" s="194"/>
      <c r="BQ27" s="195"/>
      <c r="BR27" s="26"/>
      <c r="BS27" s="196"/>
      <c r="BT27" s="196"/>
      <c r="BU27" s="186"/>
      <c r="BV27" s="186"/>
      <c r="BW27" s="186"/>
      <c r="BX27" s="186"/>
      <c r="BY27" s="186"/>
      <c r="BZ27" s="186"/>
      <c r="CA27" s="184"/>
      <c r="CB27" s="184"/>
      <c r="CC27" s="193"/>
      <c r="CD27" s="184"/>
      <c r="CE27" s="88"/>
      <c r="CF27" s="194"/>
      <c r="CG27" s="195"/>
      <c r="CH27" s="26"/>
      <c r="CI27" s="196"/>
      <c r="CJ27" s="196"/>
      <c r="CK27" s="186"/>
      <c r="CL27" s="186"/>
      <c r="CM27" s="186"/>
      <c r="CN27" s="186"/>
      <c r="CO27" s="186"/>
      <c r="CP27" s="186"/>
      <c r="CQ27" s="184"/>
      <c r="CR27" s="184"/>
      <c r="CS27" s="193"/>
      <c r="CT27" s="184"/>
      <c r="CU27" s="88"/>
      <c r="CV27" s="194"/>
      <c r="CW27" s="195"/>
      <c r="CX27" s="26"/>
      <c r="CY27" s="196"/>
      <c r="CZ27" s="196"/>
      <c r="DA27" s="186"/>
      <c r="DB27" s="186"/>
      <c r="DC27" s="186"/>
      <c r="DD27" s="186"/>
      <c r="DE27" s="186"/>
      <c r="DF27" s="186"/>
      <c r="DG27" s="184"/>
      <c r="DH27" s="184"/>
      <c r="DI27" s="193"/>
      <c r="DJ27" s="184"/>
      <c r="DK27" s="88"/>
      <c r="DL27" s="194"/>
      <c r="DM27" s="195"/>
      <c r="DN27" s="26"/>
      <c r="DO27" s="196"/>
      <c r="DP27" s="196"/>
      <c r="DQ27" s="186"/>
      <c r="DR27" s="186"/>
      <c r="DS27" s="186"/>
      <c r="DT27" s="186"/>
      <c r="DU27" s="186"/>
      <c r="DV27" s="186"/>
      <c r="DW27" s="184"/>
      <c r="DX27" s="184"/>
      <c r="DY27" s="193"/>
      <c r="DZ27" s="184"/>
      <c r="EA27" s="88"/>
      <c r="EB27" s="194"/>
      <c r="EC27" s="195"/>
      <c r="ED27" s="26"/>
      <c r="EE27" s="196"/>
      <c r="EF27" s="196"/>
      <c r="EG27" s="186"/>
      <c r="EH27" s="186"/>
      <c r="EI27" s="186"/>
      <c r="EJ27" s="186"/>
      <c r="EK27" s="186"/>
      <c r="EL27" s="186"/>
      <c r="EM27" s="184"/>
      <c r="EN27" s="184"/>
      <c r="EO27" s="193"/>
      <c r="EP27" s="184"/>
      <c r="EQ27" s="88"/>
      <c r="ER27" s="194"/>
      <c r="ES27" s="195"/>
      <c r="ET27" s="26"/>
      <c r="EU27" s="196"/>
      <c r="EV27" s="196"/>
      <c r="EW27" s="186"/>
      <c r="EX27" s="186"/>
      <c r="EY27" s="186"/>
      <c r="EZ27" s="186"/>
      <c r="FA27" s="186"/>
      <c r="FB27" s="186"/>
      <c r="FC27" s="184"/>
      <c r="FD27" s="184"/>
      <c r="FE27" s="193"/>
      <c r="FF27" s="184"/>
      <c r="FG27" s="88"/>
      <c r="FH27" s="194"/>
      <c r="FI27" s="195"/>
      <c r="FJ27" s="26"/>
      <c r="FK27" s="196"/>
      <c r="FL27" s="196"/>
      <c r="FM27" s="186"/>
      <c r="FN27" s="186"/>
      <c r="FO27" s="186"/>
      <c r="FP27" s="186"/>
      <c r="FQ27" s="186"/>
      <c r="FR27" s="186"/>
      <c r="FS27" s="184"/>
      <c r="FT27" s="184"/>
      <c r="FU27" s="193"/>
      <c r="FV27" s="184"/>
      <c r="FW27" s="88"/>
      <c r="FX27" s="194"/>
      <c r="FY27" s="195"/>
      <c r="FZ27" s="26"/>
      <c r="GA27" s="196"/>
      <c r="GB27" s="196"/>
      <c r="GC27" s="186"/>
      <c r="GD27" s="186"/>
      <c r="GE27" s="186"/>
      <c r="GF27" s="186"/>
      <c r="GG27" s="186"/>
      <c r="GH27" s="186"/>
      <c r="GI27" s="184"/>
      <c r="GJ27" s="184"/>
      <c r="GK27" s="193"/>
      <c r="GL27" s="184"/>
      <c r="GM27" s="88"/>
      <c r="GN27" s="194"/>
      <c r="GO27" s="195"/>
      <c r="GP27" s="26"/>
      <c r="GQ27" s="196"/>
      <c r="GR27" s="196"/>
      <c r="GS27" s="186"/>
      <c r="GT27" s="186"/>
      <c r="GU27" s="186"/>
      <c r="GV27" s="186"/>
      <c r="GW27" s="186"/>
      <c r="GX27" s="186"/>
      <c r="GY27" s="184"/>
      <c r="GZ27" s="184"/>
      <c r="HA27" s="193"/>
      <c r="HB27" s="184"/>
      <c r="HC27" s="88"/>
      <c r="HD27" s="194"/>
      <c r="HE27" s="195"/>
      <c r="HF27" s="26"/>
      <c r="HG27" s="196"/>
      <c r="HH27" s="196"/>
      <c r="HI27" s="186"/>
      <c r="HJ27" s="186"/>
      <c r="HK27" s="186"/>
      <c r="HL27" s="186"/>
      <c r="HM27" s="186"/>
      <c r="HN27" s="186"/>
      <c r="HO27" s="184"/>
      <c r="HP27" s="184"/>
      <c r="HQ27" s="193"/>
      <c r="HR27" s="184"/>
      <c r="HS27" s="88"/>
      <c r="HT27" s="194"/>
      <c r="HU27" s="195"/>
      <c r="HV27" s="26"/>
      <c r="HW27" s="196"/>
      <c r="HX27" s="196"/>
      <c r="HY27" s="186"/>
      <c r="HZ27" s="186"/>
      <c r="IA27" s="186"/>
      <c r="IB27" s="186"/>
      <c r="IC27" s="186"/>
      <c r="ID27" s="186"/>
      <c r="IE27" s="184"/>
      <c r="IF27" s="184"/>
      <c r="IG27" s="193"/>
      <c r="IH27" s="184"/>
      <c r="II27" s="88"/>
      <c r="IJ27" s="194"/>
      <c r="IK27" s="195"/>
      <c r="IL27" s="26"/>
      <c r="IM27" s="196"/>
      <c r="IN27" s="196"/>
      <c r="IO27" s="186"/>
      <c r="IP27" s="186"/>
      <c r="IQ27" s="186"/>
      <c r="IR27" s="186"/>
      <c r="IS27" s="186"/>
      <c r="IT27" s="186"/>
      <c r="IU27" s="184"/>
      <c r="IV27" s="184"/>
    </row>
    <row r="28" spans="1:256" x14ac:dyDescent="0.2">
      <c r="A28" s="50">
        <v>22</v>
      </c>
      <c r="B28" s="21" t="s">
        <v>162</v>
      </c>
      <c r="C28" s="22">
        <v>1</v>
      </c>
      <c r="D28" s="23" t="s">
        <v>163</v>
      </c>
      <c r="E28" s="24">
        <v>1</v>
      </c>
      <c r="F28" s="28"/>
      <c r="G28" s="54">
        <f t="shared" si="10"/>
        <v>0</v>
      </c>
      <c r="H28" s="54">
        <f t="shared" si="11"/>
        <v>1</v>
      </c>
      <c r="I28" s="47">
        <v>1250000</v>
      </c>
      <c r="J28" s="47"/>
      <c r="K28" s="47"/>
      <c r="L28" s="47"/>
      <c r="M28" s="47"/>
      <c r="N28" s="47">
        <f t="shared" si="3"/>
        <v>1250000</v>
      </c>
      <c r="O28" s="21" t="s">
        <v>164</v>
      </c>
      <c r="P28" s="42" t="s">
        <v>156</v>
      </c>
      <c r="Q28" s="193"/>
      <c r="R28" s="184"/>
      <c r="S28" s="88"/>
      <c r="T28" s="194"/>
      <c r="U28" s="195"/>
      <c r="V28" s="26"/>
      <c r="W28" s="196"/>
      <c r="X28" s="196"/>
      <c r="Y28" s="186"/>
      <c r="Z28" s="186"/>
      <c r="AA28" s="186"/>
      <c r="AB28" s="186"/>
      <c r="AC28" s="186"/>
      <c r="AD28" s="186"/>
      <c r="AE28" s="184"/>
      <c r="AF28" s="184"/>
      <c r="AG28" s="193"/>
      <c r="AH28" s="184"/>
      <c r="AI28" s="88"/>
      <c r="AJ28" s="194"/>
      <c r="AK28" s="195"/>
      <c r="AL28" s="26"/>
      <c r="AM28" s="196"/>
      <c r="AN28" s="196"/>
      <c r="AO28" s="186"/>
      <c r="AP28" s="186"/>
      <c r="AQ28" s="186"/>
      <c r="AR28" s="186"/>
      <c r="AS28" s="186"/>
      <c r="AT28" s="186"/>
      <c r="AU28" s="184"/>
      <c r="AV28" s="184"/>
      <c r="AW28" s="193"/>
      <c r="AX28" s="184"/>
      <c r="AY28" s="88"/>
      <c r="AZ28" s="194"/>
      <c r="BA28" s="195"/>
      <c r="BB28" s="26"/>
      <c r="BC28" s="196"/>
      <c r="BD28" s="196"/>
      <c r="BE28" s="186"/>
      <c r="BF28" s="186"/>
      <c r="BG28" s="186"/>
      <c r="BH28" s="186"/>
      <c r="BI28" s="186"/>
      <c r="BJ28" s="186"/>
      <c r="BK28" s="184"/>
      <c r="BL28" s="184"/>
      <c r="BM28" s="193"/>
      <c r="BN28" s="184"/>
      <c r="BO28" s="88"/>
      <c r="BP28" s="194"/>
      <c r="BQ28" s="195"/>
      <c r="BR28" s="26"/>
      <c r="BS28" s="196"/>
      <c r="BT28" s="196"/>
      <c r="BU28" s="186"/>
      <c r="BV28" s="186"/>
      <c r="BW28" s="186"/>
      <c r="BX28" s="186"/>
      <c r="BY28" s="186"/>
      <c r="BZ28" s="186"/>
      <c r="CA28" s="184"/>
      <c r="CB28" s="184"/>
      <c r="CC28" s="193"/>
      <c r="CD28" s="184"/>
      <c r="CE28" s="88"/>
      <c r="CF28" s="194"/>
      <c r="CG28" s="195"/>
      <c r="CH28" s="26"/>
      <c r="CI28" s="196"/>
      <c r="CJ28" s="196"/>
      <c r="CK28" s="186"/>
      <c r="CL28" s="186"/>
      <c r="CM28" s="186"/>
      <c r="CN28" s="186"/>
      <c r="CO28" s="186"/>
      <c r="CP28" s="186"/>
      <c r="CQ28" s="184"/>
      <c r="CR28" s="184"/>
      <c r="CS28" s="193"/>
      <c r="CT28" s="184"/>
      <c r="CU28" s="88"/>
      <c r="CV28" s="194"/>
      <c r="CW28" s="195"/>
      <c r="CX28" s="26"/>
      <c r="CY28" s="196"/>
      <c r="CZ28" s="196"/>
      <c r="DA28" s="186"/>
      <c r="DB28" s="186"/>
      <c r="DC28" s="186"/>
      <c r="DD28" s="186"/>
      <c r="DE28" s="186"/>
      <c r="DF28" s="186"/>
      <c r="DG28" s="184"/>
      <c r="DH28" s="184"/>
      <c r="DI28" s="193"/>
      <c r="DJ28" s="184"/>
      <c r="DK28" s="88"/>
      <c r="DL28" s="194"/>
      <c r="DM28" s="195"/>
      <c r="DN28" s="26"/>
      <c r="DO28" s="196"/>
      <c r="DP28" s="196"/>
      <c r="DQ28" s="186"/>
      <c r="DR28" s="186"/>
      <c r="DS28" s="186"/>
      <c r="DT28" s="186"/>
      <c r="DU28" s="186"/>
      <c r="DV28" s="186"/>
      <c r="DW28" s="184"/>
      <c r="DX28" s="184"/>
      <c r="DY28" s="193"/>
      <c r="DZ28" s="184"/>
      <c r="EA28" s="88"/>
      <c r="EB28" s="194"/>
      <c r="EC28" s="195"/>
      <c r="ED28" s="26"/>
      <c r="EE28" s="196"/>
      <c r="EF28" s="196"/>
      <c r="EG28" s="186"/>
      <c r="EH28" s="186"/>
      <c r="EI28" s="186"/>
      <c r="EJ28" s="186"/>
      <c r="EK28" s="186"/>
      <c r="EL28" s="186"/>
      <c r="EM28" s="184"/>
      <c r="EN28" s="184"/>
      <c r="EO28" s="193"/>
      <c r="EP28" s="184"/>
      <c r="EQ28" s="88"/>
      <c r="ER28" s="194"/>
      <c r="ES28" s="195"/>
      <c r="ET28" s="26"/>
      <c r="EU28" s="196"/>
      <c r="EV28" s="196"/>
      <c r="EW28" s="186"/>
      <c r="EX28" s="186"/>
      <c r="EY28" s="186"/>
      <c r="EZ28" s="186"/>
      <c r="FA28" s="186"/>
      <c r="FB28" s="186"/>
      <c r="FC28" s="184"/>
      <c r="FD28" s="184"/>
      <c r="FE28" s="193"/>
      <c r="FF28" s="184"/>
      <c r="FG28" s="88"/>
      <c r="FH28" s="194"/>
      <c r="FI28" s="195"/>
      <c r="FJ28" s="26"/>
      <c r="FK28" s="196"/>
      <c r="FL28" s="196"/>
      <c r="FM28" s="186"/>
      <c r="FN28" s="186"/>
      <c r="FO28" s="186"/>
      <c r="FP28" s="186"/>
      <c r="FQ28" s="186"/>
      <c r="FR28" s="186"/>
      <c r="FS28" s="184"/>
      <c r="FT28" s="184"/>
      <c r="FU28" s="193"/>
      <c r="FV28" s="184"/>
      <c r="FW28" s="88"/>
      <c r="FX28" s="194"/>
      <c r="FY28" s="195"/>
      <c r="FZ28" s="26"/>
      <c r="GA28" s="196"/>
      <c r="GB28" s="196"/>
      <c r="GC28" s="186"/>
      <c r="GD28" s="186"/>
      <c r="GE28" s="186"/>
      <c r="GF28" s="186"/>
      <c r="GG28" s="186"/>
      <c r="GH28" s="186"/>
      <c r="GI28" s="184"/>
      <c r="GJ28" s="184"/>
      <c r="GK28" s="193"/>
      <c r="GL28" s="184"/>
      <c r="GM28" s="88"/>
      <c r="GN28" s="194"/>
      <c r="GO28" s="195"/>
      <c r="GP28" s="26"/>
      <c r="GQ28" s="196"/>
      <c r="GR28" s="196"/>
      <c r="GS28" s="186"/>
      <c r="GT28" s="186"/>
      <c r="GU28" s="186"/>
      <c r="GV28" s="186"/>
      <c r="GW28" s="186"/>
      <c r="GX28" s="186"/>
      <c r="GY28" s="184"/>
      <c r="GZ28" s="184"/>
      <c r="HA28" s="193"/>
      <c r="HB28" s="184"/>
      <c r="HC28" s="88"/>
      <c r="HD28" s="194"/>
      <c r="HE28" s="195"/>
      <c r="HF28" s="26"/>
      <c r="HG28" s="196"/>
      <c r="HH28" s="196"/>
      <c r="HI28" s="186"/>
      <c r="HJ28" s="186"/>
      <c r="HK28" s="186"/>
      <c r="HL28" s="186"/>
      <c r="HM28" s="186"/>
      <c r="HN28" s="186"/>
      <c r="HO28" s="184"/>
      <c r="HP28" s="184"/>
      <c r="HQ28" s="193"/>
      <c r="HR28" s="184"/>
      <c r="HS28" s="88"/>
      <c r="HT28" s="194"/>
      <c r="HU28" s="195"/>
      <c r="HV28" s="26"/>
      <c r="HW28" s="196"/>
      <c r="HX28" s="196"/>
      <c r="HY28" s="186"/>
      <c r="HZ28" s="186"/>
      <c r="IA28" s="186"/>
      <c r="IB28" s="186"/>
      <c r="IC28" s="186"/>
      <c r="ID28" s="186"/>
      <c r="IE28" s="184"/>
      <c r="IF28" s="184"/>
      <c r="IG28" s="193"/>
      <c r="IH28" s="184"/>
      <c r="II28" s="88"/>
      <c r="IJ28" s="194"/>
      <c r="IK28" s="195"/>
      <c r="IL28" s="26"/>
      <c r="IM28" s="196"/>
      <c r="IN28" s="196"/>
      <c r="IO28" s="186"/>
      <c r="IP28" s="186"/>
      <c r="IQ28" s="186"/>
      <c r="IR28" s="186"/>
      <c r="IS28" s="186"/>
      <c r="IT28" s="186"/>
      <c r="IU28" s="184"/>
      <c r="IV28" s="184"/>
    </row>
    <row r="29" spans="1:256" x14ac:dyDescent="0.2">
      <c r="A29" s="50">
        <v>23</v>
      </c>
      <c r="B29" s="21" t="s">
        <v>165</v>
      </c>
      <c r="C29" s="22">
        <v>1</v>
      </c>
      <c r="D29" s="23" t="s">
        <v>163</v>
      </c>
      <c r="E29" s="24">
        <v>1</v>
      </c>
      <c r="F29" s="28"/>
      <c r="G29" s="54">
        <f t="shared" si="10"/>
        <v>0</v>
      </c>
      <c r="H29" s="54">
        <f t="shared" si="11"/>
        <v>1</v>
      </c>
      <c r="I29" s="47">
        <v>865000</v>
      </c>
      <c r="J29" s="47"/>
      <c r="K29" s="47"/>
      <c r="L29" s="47"/>
      <c r="M29" s="47"/>
      <c r="N29" s="47">
        <f t="shared" si="3"/>
        <v>865000</v>
      </c>
      <c r="O29" s="21" t="s">
        <v>166</v>
      </c>
      <c r="P29" s="42" t="s">
        <v>156</v>
      </c>
      <c r="Q29" s="193"/>
      <c r="R29" s="184"/>
      <c r="S29" s="88"/>
      <c r="T29" s="194"/>
      <c r="U29" s="195"/>
      <c r="V29" s="26"/>
      <c r="W29" s="196"/>
      <c r="X29" s="196"/>
      <c r="Y29" s="186"/>
      <c r="Z29" s="186"/>
      <c r="AA29" s="186"/>
      <c r="AB29" s="186"/>
      <c r="AC29" s="186"/>
      <c r="AD29" s="186"/>
      <c r="AE29" s="184"/>
      <c r="AF29" s="184"/>
      <c r="AG29" s="193"/>
      <c r="AH29" s="184"/>
      <c r="AI29" s="88"/>
      <c r="AJ29" s="194"/>
      <c r="AK29" s="195"/>
      <c r="AL29" s="26"/>
      <c r="AM29" s="196"/>
      <c r="AN29" s="196"/>
      <c r="AO29" s="186"/>
      <c r="AP29" s="186"/>
      <c r="AQ29" s="186"/>
      <c r="AR29" s="186"/>
      <c r="AS29" s="186"/>
      <c r="AT29" s="186"/>
      <c r="AU29" s="184"/>
      <c r="AV29" s="184"/>
      <c r="AW29" s="193"/>
      <c r="AX29" s="184"/>
      <c r="AY29" s="88"/>
      <c r="AZ29" s="194"/>
      <c r="BA29" s="195"/>
      <c r="BB29" s="26"/>
      <c r="BC29" s="196"/>
      <c r="BD29" s="196"/>
      <c r="BE29" s="186"/>
      <c r="BF29" s="186"/>
      <c r="BG29" s="186"/>
      <c r="BH29" s="186"/>
      <c r="BI29" s="186"/>
      <c r="BJ29" s="186"/>
      <c r="BK29" s="184"/>
      <c r="BL29" s="184"/>
      <c r="BM29" s="193"/>
      <c r="BN29" s="184"/>
      <c r="BO29" s="88"/>
      <c r="BP29" s="194"/>
      <c r="BQ29" s="195"/>
      <c r="BR29" s="26"/>
      <c r="BS29" s="196"/>
      <c r="BT29" s="196"/>
      <c r="BU29" s="186"/>
      <c r="BV29" s="186"/>
      <c r="BW29" s="186"/>
      <c r="BX29" s="186"/>
      <c r="BY29" s="186"/>
      <c r="BZ29" s="186"/>
      <c r="CA29" s="184"/>
      <c r="CB29" s="184"/>
      <c r="CC29" s="193"/>
      <c r="CD29" s="184"/>
      <c r="CE29" s="88"/>
      <c r="CF29" s="194"/>
      <c r="CG29" s="195"/>
      <c r="CH29" s="26"/>
      <c r="CI29" s="196"/>
      <c r="CJ29" s="196"/>
      <c r="CK29" s="186"/>
      <c r="CL29" s="186"/>
      <c r="CM29" s="186"/>
      <c r="CN29" s="186"/>
      <c r="CO29" s="186"/>
      <c r="CP29" s="186"/>
      <c r="CQ29" s="184"/>
      <c r="CR29" s="184"/>
      <c r="CS29" s="193"/>
      <c r="CT29" s="184"/>
      <c r="CU29" s="88"/>
      <c r="CV29" s="194"/>
      <c r="CW29" s="195"/>
      <c r="CX29" s="26"/>
      <c r="CY29" s="196"/>
      <c r="CZ29" s="196"/>
      <c r="DA29" s="186"/>
      <c r="DB29" s="186"/>
      <c r="DC29" s="186"/>
      <c r="DD29" s="186"/>
      <c r="DE29" s="186"/>
      <c r="DF29" s="186"/>
      <c r="DG29" s="184"/>
      <c r="DH29" s="184"/>
      <c r="DI29" s="193"/>
      <c r="DJ29" s="184"/>
      <c r="DK29" s="88"/>
      <c r="DL29" s="194"/>
      <c r="DM29" s="195"/>
      <c r="DN29" s="26"/>
      <c r="DO29" s="196"/>
      <c r="DP29" s="196"/>
      <c r="DQ29" s="186"/>
      <c r="DR29" s="186"/>
      <c r="DS29" s="186"/>
      <c r="DT29" s="186"/>
      <c r="DU29" s="186"/>
      <c r="DV29" s="186"/>
      <c r="DW29" s="184"/>
      <c r="DX29" s="184"/>
      <c r="DY29" s="193"/>
      <c r="DZ29" s="184"/>
      <c r="EA29" s="88"/>
      <c r="EB29" s="194"/>
      <c r="EC29" s="195"/>
      <c r="ED29" s="26"/>
      <c r="EE29" s="196"/>
      <c r="EF29" s="196"/>
      <c r="EG29" s="186"/>
      <c r="EH29" s="186"/>
      <c r="EI29" s="186"/>
      <c r="EJ29" s="186"/>
      <c r="EK29" s="186"/>
      <c r="EL29" s="186"/>
      <c r="EM29" s="184"/>
      <c r="EN29" s="184"/>
      <c r="EO29" s="193"/>
      <c r="EP29" s="184"/>
      <c r="EQ29" s="88"/>
      <c r="ER29" s="194"/>
      <c r="ES29" s="195"/>
      <c r="ET29" s="26"/>
      <c r="EU29" s="196"/>
      <c r="EV29" s="196"/>
      <c r="EW29" s="186"/>
      <c r="EX29" s="186"/>
      <c r="EY29" s="186"/>
      <c r="EZ29" s="186"/>
      <c r="FA29" s="186"/>
      <c r="FB29" s="186"/>
      <c r="FC29" s="184"/>
      <c r="FD29" s="184"/>
      <c r="FE29" s="193"/>
      <c r="FF29" s="184"/>
      <c r="FG29" s="88"/>
      <c r="FH29" s="194"/>
      <c r="FI29" s="195"/>
      <c r="FJ29" s="26"/>
      <c r="FK29" s="196"/>
      <c r="FL29" s="196"/>
      <c r="FM29" s="186"/>
      <c r="FN29" s="186"/>
      <c r="FO29" s="186"/>
      <c r="FP29" s="186"/>
      <c r="FQ29" s="186"/>
      <c r="FR29" s="186"/>
      <c r="FS29" s="184"/>
      <c r="FT29" s="184"/>
      <c r="FU29" s="193"/>
      <c r="FV29" s="184"/>
      <c r="FW29" s="88"/>
      <c r="FX29" s="194"/>
      <c r="FY29" s="195"/>
      <c r="FZ29" s="26"/>
      <c r="GA29" s="196"/>
      <c r="GB29" s="196"/>
      <c r="GC29" s="186"/>
      <c r="GD29" s="186"/>
      <c r="GE29" s="186"/>
      <c r="GF29" s="186"/>
      <c r="GG29" s="186"/>
      <c r="GH29" s="186"/>
      <c r="GI29" s="184"/>
      <c r="GJ29" s="184"/>
      <c r="GK29" s="193"/>
      <c r="GL29" s="184"/>
      <c r="GM29" s="88"/>
      <c r="GN29" s="194"/>
      <c r="GO29" s="195"/>
      <c r="GP29" s="26"/>
      <c r="GQ29" s="196"/>
      <c r="GR29" s="196"/>
      <c r="GS29" s="186"/>
      <c r="GT29" s="186"/>
      <c r="GU29" s="186"/>
      <c r="GV29" s="186"/>
      <c r="GW29" s="186"/>
      <c r="GX29" s="186"/>
      <c r="GY29" s="184"/>
      <c r="GZ29" s="184"/>
      <c r="HA29" s="193"/>
      <c r="HB29" s="184"/>
      <c r="HC29" s="88"/>
      <c r="HD29" s="194"/>
      <c r="HE29" s="195"/>
      <c r="HF29" s="26"/>
      <c r="HG29" s="196"/>
      <c r="HH29" s="196"/>
      <c r="HI29" s="186"/>
      <c r="HJ29" s="186"/>
      <c r="HK29" s="186"/>
      <c r="HL29" s="186"/>
      <c r="HM29" s="186"/>
      <c r="HN29" s="186"/>
      <c r="HO29" s="184"/>
      <c r="HP29" s="184"/>
      <c r="HQ29" s="193"/>
      <c r="HR29" s="184"/>
      <c r="HS29" s="88"/>
      <c r="HT29" s="194"/>
      <c r="HU29" s="195"/>
      <c r="HV29" s="26"/>
      <c r="HW29" s="196"/>
      <c r="HX29" s="196"/>
      <c r="HY29" s="186"/>
      <c r="HZ29" s="186"/>
      <c r="IA29" s="186"/>
      <c r="IB29" s="186"/>
      <c r="IC29" s="186"/>
      <c r="ID29" s="186"/>
      <c r="IE29" s="184"/>
      <c r="IF29" s="184"/>
      <c r="IG29" s="193"/>
      <c r="IH29" s="184"/>
      <c r="II29" s="88"/>
      <c r="IJ29" s="194"/>
      <c r="IK29" s="195"/>
      <c r="IL29" s="26"/>
      <c r="IM29" s="196"/>
      <c r="IN29" s="196"/>
      <c r="IO29" s="186"/>
      <c r="IP29" s="186"/>
      <c r="IQ29" s="186"/>
      <c r="IR29" s="186"/>
      <c r="IS29" s="186"/>
      <c r="IT29" s="186"/>
      <c r="IU29" s="184"/>
      <c r="IV29" s="184"/>
    </row>
    <row r="30" spans="1:256" x14ac:dyDescent="0.2">
      <c r="A30" s="79"/>
      <c r="B30" s="57" t="s">
        <v>167</v>
      </c>
      <c r="C30" s="116">
        <v>1</v>
      </c>
      <c r="D30" s="117">
        <v>41394</v>
      </c>
      <c r="E30" s="52">
        <v>1</v>
      </c>
      <c r="F30" s="53">
        <v>3</v>
      </c>
      <c r="G30" s="54">
        <f t="shared" si="10"/>
        <v>0.25</v>
      </c>
      <c r="H30" s="54">
        <f t="shared" si="11"/>
        <v>0.75</v>
      </c>
      <c r="I30" s="48">
        <v>1000000</v>
      </c>
      <c r="J30" s="48">
        <f>+F30*L30</f>
        <v>250000</v>
      </c>
      <c r="K30" s="48">
        <f>+I30-J30</f>
        <v>750000</v>
      </c>
      <c r="L30" s="48">
        <f>+I30/E30/12</f>
        <v>83333.333333333328</v>
      </c>
      <c r="M30" s="48">
        <f>+L30+J30</f>
        <v>333333.33333333331</v>
      </c>
      <c r="N30" s="48">
        <f t="shared" si="3"/>
        <v>666666.66666666674</v>
      </c>
      <c r="O30" s="57" t="s">
        <v>168</v>
      </c>
      <c r="P30" s="57" t="s">
        <v>7</v>
      </c>
    </row>
    <row r="31" spans="1:256" x14ac:dyDescent="0.2">
      <c r="A31" s="79"/>
      <c r="B31" s="57" t="s">
        <v>169</v>
      </c>
      <c r="C31" s="116">
        <v>50</v>
      </c>
      <c r="D31" s="117">
        <v>41424</v>
      </c>
      <c r="E31" s="52">
        <v>1</v>
      </c>
      <c r="F31" s="52">
        <v>1</v>
      </c>
      <c r="G31" s="54">
        <f t="shared" si="10"/>
        <v>8.3333333333333329E-2</v>
      </c>
      <c r="H31" s="54">
        <f t="shared" si="11"/>
        <v>0.91666666666666663</v>
      </c>
      <c r="I31" s="48">
        <v>23950000</v>
      </c>
      <c r="J31" s="48">
        <f>+F31*L31</f>
        <v>1995833.3333333333</v>
      </c>
      <c r="K31" s="48">
        <f>+I31-J31</f>
        <v>21954166.666666668</v>
      </c>
      <c r="L31" s="48">
        <f>+I31/E31/12</f>
        <v>1995833.3333333333</v>
      </c>
      <c r="M31" s="48">
        <f>+L31+J31</f>
        <v>3991666.6666666665</v>
      </c>
      <c r="N31" s="48">
        <f t="shared" si="3"/>
        <v>19958333.333333332</v>
      </c>
      <c r="O31" s="57" t="s">
        <v>170</v>
      </c>
      <c r="P31" s="57" t="s">
        <v>159</v>
      </c>
    </row>
    <row r="32" spans="1:256" x14ac:dyDescent="0.2">
      <c r="A32" s="79"/>
      <c r="B32" s="57" t="s">
        <v>171</v>
      </c>
      <c r="C32" s="116">
        <v>40</v>
      </c>
      <c r="D32" s="117">
        <v>41455</v>
      </c>
      <c r="E32" s="52">
        <v>1</v>
      </c>
      <c r="F32" s="53"/>
      <c r="G32" s="54"/>
      <c r="H32" s="54"/>
      <c r="I32" s="48">
        <v>19160000</v>
      </c>
      <c r="J32" s="48">
        <f>+F32*L32</f>
        <v>0</v>
      </c>
      <c r="K32" s="48">
        <f>+I32-J32</f>
        <v>19160000</v>
      </c>
      <c r="L32" s="48">
        <f>+I32/E32/12</f>
        <v>1596666.6666666667</v>
      </c>
      <c r="M32" s="48">
        <f>+L32+J32</f>
        <v>1596666.6666666667</v>
      </c>
      <c r="N32" s="48">
        <f t="shared" si="3"/>
        <v>17563333.333333332</v>
      </c>
      <c r="O32" s="57" t="s">
        <v>172</v>
      </c>
      <c r="P32" s="57" t="s">
        <v>48</v>
      </c>
    </row>
    <row r="33" spans="1:16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1:16" x14ac:dyDescent="0.2">
      <c r="A34" s="79"/>
      <c r="B34" s="79"/>
      <c r="C34" s="79"/>
      <c r="D34" s="119"/>
      <c r="E34" s="79"/>
      <c r="F34" s="79"/>
      <c r="G34" s="79"/>
      <c r="H34" s="120" t="s">
        <v>361</v>
      </c>
      <c r="I34" s="146">
        <f t="shared" ref="I34:N34" si="12">SUM(I7:I29)</f>
        <v>53770050</v>
      </c>
      <c r="J34" s="146">
        <f t="shared" si="12"/>
        <v>26453694.444444444</v>
      </c>
      <c r="K34" s="146">
        <f t="shared" si="12"/>
        <v>25201355.55555556</v>
      </c>
      <c r="L34" s="146">
        <f t="shared" si="12"/>
        <v>1843215.9722222225</v>
      </c>
      <c r="M34" s="146">
        <f t="shared" si="12"/>
        <v>28296910.416666668</v>
      </c>
      <c r="N34" s="146">
        <f t="shared" si="12"/>
        <v>25473139.583333332</v>
      </c>
      <c r="O34" s="79"/>
      <c r="P34" s="79"/>
    </row>
    <row r="36" spans="1:16" x14ac:dyDescent="0.2">
      <c r="M36" s="154">
        <f>M34+'inv-tk.pasdn blm hbs'!M13+'inv-koper blm hbs'!M51+'inv-MW blm hbs'!M81+'inv-tki blm hbs'!M32</f>
        <v>656502487.22222221</v>
      </c>
    </row>
    <row r="37" spans="1:16" x14ac:dyDescent="0.2">
      <c r="M37" s="154" t="e">
        <f>M36-#REF!</f>
        <v>#REF!</v>
      </c>
    </row>
    <row r="38" spans="1:16" x14ac:dyDescent="0.2">
      <c r="M38" s="154"/>
    </row>
    <row r="39" spans="1:16" x14ac:dyDescent="0.2">
      <c r="M39" s="154"/>
    </row>
    <row r="40" spans="1:16" x14ac:dyDescent="0.2">
      <c r="M40" s="154"/>
    </row>
    <row r="41" spans="1:16" x14ac:dyDescent="0.2">
      <c r="M41" s="154"/>
    </row>
  </sheetData>
  <mergeCells count="16">
    <mergeCell ref="F2:F6"/>
    <mergeCell ref="M2:M6"/>
    <mergeCell ref="N2:N6"/>
    <mergeCell ref="O2:O6"/>
    <mergeCell ref="P2:P6"/>
    <mergeCell ref="G2:G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29" sqref="F29"/>
    </sheetView>
  </sheetViews>
  <sheetFormatPr baseColWidth="10" defaultColWidth="9.1640625" defaultRowHeight="15" x14ac:dyDescent="0.2"/>
  <cols>
    <col min="1" max="1" width="4.33203125" customWidth="1"/>
    <col min="2" max="2" width="27.5" customWidth="1"/>
    <col min="3" max="3" width="4.83203125" customWidth="1"/>
    <col min="4" max="4" width="10.6640625" customWidth="1"/>
    <col min="5" max="5" width="5.83203125" customWidth="1"/>
    <col min="6" max="6" width="5.1640625" customWidth="1"/>
    <col min="9" max="9" width="14" customWidth="1"/>
    <col min="10" max="10" width="15.1640625" customWidth="1"/>
    <col min="11" max="11" width="13.5" customWidth="1"/>
    <col min="12" max="12" width="13.33203125" customWidth="1"/>
    <col min="13" max="13" width="14.33203125" customWidth="1"/>
    <col min="14" max="14" width="16.1640625" customWidth="1"/>
    <col min="16" max="16" width="12.5" customWidth="1"/>
  </cols>
  <sheetData>
    <row r="1" spans="1:16" x14ac:dyDescent="0.2">
      <c r="A1" s="91" t="s">
        <v>49</v>
      </c>
    </row>
    <row r="2" spans="1:16" ht="15" customHeight="1" x14ac:dyDescent="0.2">
      <c r="A2" s="242" t="s">
        <v>0</v>
      </c>
      <c r="B2" s="242" t="s">
        <v>50</v>
      </c>
      <c r="C2" s="242" t="s">
        <v>51</v>
      </c>
      <c r="D2" s="242" t="s">
        <v>52</v>
      </c>
      <c r="E2" s="242" t="s">
        <v>53</v>
      </c>
      <c r="F2" s="242" t="s">
        <v>54</v>
      </c>
      <c r="G2" s="242" t="s">
        <v>55</v>
      </c>
      <c r="H2" s="242" t="s">
        <v>56</v>
      </c>
      <c r="I2" s="242" t="s">
        <v>57</v>
      </c>
      <c r="J2" s="245" t="s">
        <v>58</v>
      </c>
      <c r="K2" s="242" t="s">
        <v>59</v>
      </c>
      <c r="L2" s="248" t="s">
        <v>60</v>
      </c>
      <c r="M2" s="242" t="s">
        <v>61</v>
      </c>
      <c r="N2" s="242" t="s">
        <v>62</v>
      </c>
      <c r="O2" s="242" t="s">
        <v>63</v>
      </c>
      <c r="P2" s="242" t="s">
        <v>64</v>
      </c>
    </row>
    <row r="3" spans="1:16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6"/>
      <c r="K3" s="243"/>
      <c r="L3" s="249"/>
      <c r="M3" s="243"/>
      <c r="N3" s="243"/>
      <c r="O3" s="243"/>
      <c r="P3" s="243"/>
    </row>
    <row r="4" spans="1:16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6"/>
      <c r="K4" s="243"/>
      <c r="L4" s="249"/>
      <c r="M4" s="243"/>
      <c r="N4" s="243"/>
      <c r="O4" s="243"/>
      <c r="P4" s="243"/>
    </row>
    <row r="5" spans="1:16" x14ac:dyDescent="0.2">
      <c r="A5" s="243"/>
      <c r="B5" s="243"/>
      <c r="C5" s="243"/>
      <c r="D5" s="243"/>
      <c r="E5" s="243"/>
      <c r="F5" s="243"/>
      <c r="G5" s="243"/>
      <c r="H5" s="243"/>
      <c r="I5" s="243"/>
      <c r="J5" s="246"/>
      <c r="K5" s="243"/>
      <c r="L5" s="249"/>
      <c r="M5" s="243"/>
      <c r="N5" s="243"/>
      <c r="O5" s="243"/>
      <c r="P5" s="243"/>
    </row>
    <row r="6" spans="1:16" x14ac:dyDescent="0.2">
      <c r="A6" s="244"/>
      <c r="B6" s="244"/>
      <c r="C6" s="244"/>
      <c r="D6" s="244"/>
      <c r="E6" s="244"/>
      <c r="F6" s="244"/>
      <c r="G6" s="244"/>
      <c r="H6" s="244"/>
      <c r="I6" s="244"/>
      <c r="J6" s="247"/>
      <c r="K6" s="244"/>
      <c r="L6" s="250"/>
      <c r="M6" s="244"/>
      <c r="N6" s="244"/>
      <c r="O6" s="244"/>
      <c r="P6" s="244"/>
    </row>
    <row r="7" spans="1:16" x14ac:dyDescent="0.2">
      <c r="A7" s="180">
        <v>1</v>
      </c>
      <c r="B7" s="49" t="s">
        <v>356</v>
      </c>
      <c r="C7" s="50">
        <v>0</v>
      </c>
      <c r="D7" s="181">
        <v>40846</v>
      </c>
      <c r="E7" s="93">
        <v>5</v>
      </c>
      <c r="F7" s="94">
        <v>15</v>
      </c>
      <c r="G7" s="54">
        <f>+F7/12</f>
        <v>1.25</v>
      </c>
      <c r="H7" s="46">
        <f>+E7-G7</f>
        <v>3.75</v>
      </c>
      <c r="I7" s="56">
        <v>9000000</v>
      </c>
      <c r="J7" s="48">
        <f>+F7*L7</f>
        <v>2250000</v>
      </c>
      <c r="K7" s="48">
        <f>+I7-J7</f>
        <v>6750000</v>
      </c>
      <c r="L7" s="48">
        <f>+I7/E7/12</f>
        <v>150000</v>
      </c>
      <c r="M7" s="48">
        <f>+L7+J7</f>
        <v>2400000</v>
      </c>
      <c r="N7" s="47">
        <f>+I7-M7</f>
        <v>6600000</v>
      </c>
      <c r="O7" s="57" t="s">
        <v>357</v>
      </c>
      <c r="P7" s="58" t="s">
        <v>66</v>
      </c>
    </row>
    <row r="8" spans="1:16" x14ac:dyDescent="0.2">
      <c r="A8" s="180">
        <v>2</v>
      </c>
      <c r="B8" s="162" t="s">
        <v>269</v>
      </c>
      <c r="C8" s="50">
        <v>1</v>
      </c>
      <c r="D8" s="181">
        <v>40877</v>
      </c>
      <c r="E8" s="93">
        <v>2</v>
      </c>
      <c r="F8" s="94">
        <v>14</v>
      </c>
      <c r="G8" s="54">
        <f>+F8/12</f>
        <v>1.1666666666666667</v>
      </c>
      <c r="H8" s="46">
        <f>+E8-G8</f>
        <v>0.83333333333333326</v>
      </c>
      <c r="I8" s="48">
        <v>3300000</v>
      </c>
      <c r="J8" s="48">
        <f>+F8*L8</f>
        <v>1925000</v>
      </c>
      <c r="K8" s="48">
        <f>+I8-J8</f>
        <v>1375000</v>
      </c>
      <c r="L8" s="48">
        <f>+I8/E8/12</f>
        <v>137500</v>
      </c>
      <c r="M8" s="48">
        <f>+L8+J8</f>
        <v>2062500</v>
      </c>
      <c r="N8" s="47">
        <f>+I8-M8</f>
        <v>1237500</v>
      </c>
      <c r="O8" s="21" t="s">
        <v>270</v>
      </c>
      <c r="P8" s="58" t="s">
        <v>66</v>
      </c>
    </row>
    <row r="9" spans="1:16" x14ac:dyDescent="0.2">
      <c r="A9" s="180">
        <v>3</v>
      </c>
      <c r="B9" s="162" t="s">
        <v>271</v>
      </c>
      <c r="C9" s="50">
        <v>1</v>
      </c>
      <c r="D9" s="182">
        <v>40877</v>
      </c>
      <c r="E9" s="93">
        <v>2</v>
      </c>
      <c r="F9" s="94">
        <v>14</v>
      </c>
      <c r="G9" s="54">
        <f>+F9/12</f>
        <v>1.1666666666666667</v>
      </c>
      <c r="H9" s="54">
        <f>+E9-G9</f>
        <v>0.83333333333333326</v>
      </c>
      <c r="I9" s="48">
        <v>3325000</v>
      </c>
      <c r="J9" s="48">
        <f>+F9*L9</f>
        <v>1939583.3333333333</v>
      </c>
      <c r="K9" s="48">
        <f>+I9-J9</f>
        <v>1385416.6666666667</v>
      </c>
      <c r="L9" s="48">
        <f>+I9/E9/12</f>
        <v>138541.66666666666</v>
      </c>
      <c r="M9" s="48">
        <f>+L9+J9</f>
        <v>2078125</v>
      </c>
      <c r="N9" s="48">
        <f>+I9-M9</f>
        <v>1246875</v>
      </c>
      <c r="O9" s="57" t="s">
        <v>272</v>
      </c>
      <c r="P9" s="58" t="s">
        <v>66</v>
      </c>
    </row>
    <row r="10" spans="1:16" x14ac:dyDescent="0.2">
      <c r="A10" s="180">
        <v>4</v>
      </c>
      <c r="B10" s="49" t="s">
        <v>358</v>
      </c>
      <c r="C10" s="50">
        <v>0</v>
      </c>
      <c r="D10" s="182">
        <v>40907</v>
      </c>
      <c r="E10" s="93">
        <v>5</v>
      </c>
      <c r="F10" s="94">
        <v>13</v>
      </c>
      <c r="G10" s="54">
        <f>+F10/12</f>
        <v>1.0833333333333333</v>
      </c>
      <c r="H10" s="54">
        <f>+E10-G10</f>
        <v>3.916666666666667</v>
      </c>
      <c r="I10" s="56">
        <v>15000000</v>
      </c>
      <c r="J10" s="48">
        <f>+F10*L10</f>
        <v>3250000</v>
      </c>
      <c r="K10" s="48">
        <f>+I10-J10</f>
        <v>11750000</v>
      </c>
      <c r="L10" s="48">
        <f>+I10/E10/12</f>
        <v>250000</v>
      </c>
      <c r="M10" s="48">
        <f>+L10+J10</f>
        <v>3500000</v>
      </c>
      <c r="N10" s="48">
        <f>+I10-M10</f>
        <v>11500000</v>
      </c>
      <c r="O10" s="57" t="s">
        <v>359</v>
      </c>
      <c r="P10" s="58" t="s">
        <v>66</v>
      </c>
    </row>
    <row r="11" spans="1:16" x14ac:dyDescent="0.2">
      <c r="A11" s="180">
        <v>5</v>
      </c>
      <c r="B11" s="49" t="s">
        <v>344</v>
      </c>
      <c r="C11" s="50">
        <v>1</v>
      </c>
      <c r="D11" s="182">
        <v>41029</v>
      </c>
      <c r="E11" s="93">
        <v>5</v>
      </c>
      <c r="F11" s="94">
        <v>9</v>
      </c>
      <c r="G11" s="54">
        <f>+F11/12</f>
        <v>0.75</v>
      </c>
      <c r="H11" s="54">
        <v>5</v>
      </c>
      <c r="I11" s="56">
        <v>6000000</v>
      </c>
      <c r="J11" s="48">
        <f>+F11*L11</f>
        <v>900000</v>
      </c>
      <c r="K11" s="48">
        <f>+I11-J11</f>
        <v>5100000</v>
      </c>
      <c r="L11" s="48">
        <f>+I11/E11/12</f>
        <v>100000</v>
      </c>
      <c r="M11" s="48">
        <f>+L11+J11</f>
        <v>1000000</v>
      </c>
      <c r="N11" s="48">
        <f>+I11-M11</f>
        <v>5000000</v>
      </c>
      <c r="O11" s="57" t="s">
        <v>345</v>
      </c>
      <c r="P11" s="58" t="s">
        <v>66</v>
      </c>
    </row>
    <row r="12" spans="1:16" x14ac:dyDescent="0.2">
      <c r="A12" s="183"/>
      <c r="B12" s="79"/>
      <c r="C12" s="79"/>
      <c r="D12" s="79"/>
      <c r="E12" s="119"/>
      <c r="F12" s="119"/>
      <c r="G12" s="79"/>
      <c r="H12" s="79"/>
      <c r="I12" s="79"/>
      <c r="J12" s="79"/>
      <c r="K12" s="79"/>
      <c r="L12" s="79"/>
      <c r="M12" s="79"/>
      <c r="N12" s="79"/>
      <c r="O12" s="79"/>
      <c r="P12" s="166"/>
    </row>
    <row r="13" spans="1:16" x14ac:dyDescent="0.2">
      <c r="A13" s="183"/>
      <c r="B13" s="79"/>
      <c r="C13" s="79"/>
      <c r="D13" s="79"/>
      <c r="E13" s="119"/>
      <c r="F13" s="119"/>
      <c r="G13" s="79"/>
      <c r="H13" s="120" t="s">
        <v>361</v>
      </c>
      <c r="I13" s="146">
        <f t="shared" ref="I13:N13" si="0">SUM(I7:I12)</f>
        <v>36625000</v>
      </c>
      <c r="J13" s="146">
        <f t="shared" si="0"/>
        <v>10264583.333333332</v>
      </c>
      <c r="K13" s="146">
        <f t="shared" si="0"/>
        <v>26360416.666666664</v>
      </c>
      <c r="L13" s="146">
        <f t="shared" si="0"/>
        <v>776041.66666666663</v>
      </c>
      <c r="M13" s="146">
        <f t="shared" si="0"/>
        <v>11040625</v>
      </c>
      <c r="N13" s="146">
        <f t="shared" si="0"/>
        <v>25584375</v>
      </c>
      <c r="O13" s="79"/>
      <c r="P13" s="166"/>
    </row>
    <row r="14" spans="1:16" x14ac:dyDescent="0.2">
      <c r="B14" s="184"/>
      <c r="C14" s="88"/>
      <c r="D14" s="185"/>
      <c r="E14" s="26"/>
      <c r="F14" s="26"/>
      <c r="G14" s="186"/>
      <c r="H14" s="186"/>
      <c r="I14" s="186"/>
      <c r="J14" s="186"/>
      <c r="K14" s="186"/>
      <c r="L14" s="186"/>
      <c r="M14" s="186"/>
      <c r="N14" s="186"/>
      <c r="O14" s="184"/>
      <c r="P14" s="184"/>
    </row>
  </sheetData>
  <mergeCells count="16">
    <mergeCell ref="F2:F6"/>
    <mergeCell ref="M2:M6"/>
    <mergeCell ref="N2:N6"/>
    <mergeCell ref="O2:O6"/>
    <mergeCell ref="P2:P6"/>
    <mergeCell ref="G2:G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2140" topLeftCell="A27" activePane="bottomLeft"/>
      <selection pane="bottomLeft" activeCell="F29" sqref="F29"/>
    </sheetView>
  </sheetViews>
  <sheetFormatPr baseColWidth="10" defaultColWidth="9.1640625" defaultRowHeight="15" x14ac:dyDescent="0.2"/>
  <cols>
    <col min="1" max="1" width="4.6640625" customWidth="1"/>
    <col min="2" max="2" width="29.6640625" customWidth="1"/>
    <col min="3" max="3" width="7.1640625" customWidth="1"/>
    <col min="4" max="4" width="11.6640625" customWidth="1"/>
    <col min="5" max="5" width="6.33203125" customWidth="1"/>
    <col min="6" max="6" width="8.1640625" customWidth="1"/>
    <col min="9" max="9" width="15.33203125" customWidth="1"/>
    <col min="10" max="10" width="16" customWidth="1"/>
    <col min="11" max="11" width="15.33203125" customWidth="1"/>
    <col min="12" max="12" width="14.1640625" customWidth="1"/>
    <col min="13" max="13" width="15.1640625" customWidth="1"/>
    <col min="14" max="14" width="14.83203125" customWidth="1"/>
  </cols>
  <sheetData>
    <row r="1" spans="1:16" x14ac:dyDescent="0.2">
      <c r="A1" s="91" t="s">
        <v>49</v>
      </c>
    </row>
    <row r="2" spans="1:16" ht="15" customHeight="1" x14ac:dyDescent="0.2">
      <c r="A2" s="242" t="s">
        <v>0</v>
      </c>
      <c r="B2" s="242" t="s">
        <v>50</v>
      </c>
      <c r="C2" s="242" t="s">
        <v>51</v>
      </c>
      <c r="D2" s="242" t="s">
        <v>52</v>
      </c>
      <c r="E2" s="242" t="s">
        <v>53</v>
      </c>
      <c r="F2" s="242" t="s">
        <v>54</v>
      </c>
      <c r="G2" s="242" t="s">
        <v>55</v>
      </c>
      <c r="H2" s="242" t="s">
        <v>56</v>
      </c>
      <c r="I2" s="242" t="s">
        <v>57</v>
      </c>
      <c r="J2" s="245" t="s">
        <v>58</v>
      </c>
      <c r="K2" s="242" t="s">
        <v>59</v>
      </c>
      <c r="L2" s="248" t="s">
        <v>60</v>
      </c>
      <c r="M2" s="242" t="s">
        <v>61</v>
      </c>
      <c r="N2" s="242" t="s">
        <v>62</v>
      </c>
      <c r="O2" s="242" t="s">
        <v>63</v>
      </c>
      <c r="P2" s="242" t="s">
        <v>64</v>
      </c>
    </row>
    <row r="3" spans="1:16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6"/>
      <c r="K3" s="243"/>
      <c r="L3" s="249"/>
      <c r="M3" s="243"/>
      <c r="N3" s="243"/>
      <c r="O3" s="243"/>
      <c r="P3" s="243"/>
    </row>
    <row r="4" spans="1:16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6"/>
      <c r="K4" s="243"/>
      <c r="L4" s="249"/>
      <c r="M4" s="243"/>
      <c r="N4" s="243"/>
      <c r="O4" s="243"/>
      <c r="P4" s="243"/>
    </row>
    <row r="5" spans="1:16" x14ac:dyDescent="0.2">
      <c r="A5" s="243"/>
      <c r="B5" s="243"/>
      <c r="C5" s="243"/>
      <c r="D5" s="243"/>
      <c r="E5" s="243"/>
      <c r="F5" s="243"/>
      <c r="G5" s="243"/>
      <c r="H5" s="243"/>
      <c r="I5" s="243"/>
      <c r="J5" s="246"/>
      <c r="K5" s="243"/>
      <c r="L5" s="249"/>
      <c r="M5" s="243"/>
      <c r="N5" s="243"/>
      <c r="O5" s="243"/>
      <c r="P5" s="243"/>
    </row>
    <row r="6" spans="1:16" x14ac:dyDescent="0.2">
      <c r="A6" s="244"/>
      <c r="B6" s="244"/>
      <c r="C6" s="244"/>
      <c r="D6" s="244"/>
      <c r="E6" s="244"/>
      <c r="F6" s="244"/>
      <c r="G6" s="244"/>
      <c r="H6" s="244"/>
      <c r="I6" s="244"/>
      <c r="J6" s="247"/>
      <c r="K6" s="244"/>
      <c r="L6" s="250"/>
      <c r="M6" s="244"/>
      <c r="N6" s="244"/>
      <c r="O6" s="244"/>
      <c r="P6" s="244"/>
    </row>
    <row r="7" spans="1:16" x14ac:dyDescent="0.2">
      <c r="A7" s="156">
        <v>1</v>
      </c>
      <c r="B7" s="8" t="s">
        <v>14</v>
      </c>
      <c r="C7" s="157">
        <v>1</v>
      </c>
      <c r="D7" s="9">
        <v>39736</v>
      </c>
      <c r="E7" s="10">
        <v>5</v>
      </c>
      <c r="F7" s="11">
        <v>52</v>
      </c>
      <c r="G7" s="160">
        <f t="shared" ref="G7:G35" si="0">+F7/12</f>
        <v>4.333333333333333</v>
      </c>
      <c r="H7" s="160">
        <f t="shared" ref="H7:H22" si="1">+E7-G7</f>
        <v>0.66666666666666696</v>
      </c>
      <c r="I7" s="12">
        <v>9100000</v>
      </c>
      <c r="J7" s="12">
        <f t="shared" ref="J7:J18" si="2">+F7*L7</f>
        <v>7886666.666666666</v>
      </c>
      <c r="K7" s="12">
        <f t="shared" ref="K7:K18" si="3">+I7-J7</f>
        <v>1213333.333333334</v>
      </c>
      <c r="L7" s="12">
        <f t="shared" ref="L7:L18" si="4">+I7/E7/12</f>
        <v>151666.66666666666</v>
      </c>
      <c r="M7" s="12">
        <f t="shared" ref="M7:M18" si="5">+L7+J7</f>
        <v>8038333.333333333</v>
      </c>
      <c r="N7" s="12">
        <f t="shared" ref="N7:N24" si="6">+I7-M7</f>
        <v>1061666.666666667</v>
      </c>
      <c r="O7" s="37" t="s">
        <v>15</v>
      </c>
      <c r="P7" s="38" t="s">
        <v>6</v>
      </c>
    </row>
    <row r="8" spans="1:16" x14ac:dyDescent="0.2">
      <c r="A8" s="161">
        <v>2</v>
      </c>
      <c r="B8" s="162" t="s">
        <v>27</v>
      </c>
      <c r="C8" s="50">
        <v>160</v>
      </c>
      <c r="D8" s="51">
        <v>40359</v>
      </c>
      <c r="E8" s="52">
        <v>5</v>
      </c>
      <c r="F8" s="53">
        <v>31</v>
      </c>
      <c r="G8" s="54">
        <f t="shared" si="0"/>
        <v>2.5833333333333335</v>
      </c>
      <c r="H8" s="54">
        <f t="shared" si="1"/>
        <v>2.4166666666666665</v>
      </c>
      <c r="I8" s="48">
        <v>24375000</v>
      </c>
      <c r="J8" s="48">
        <f t="shared" si="2"/>
        <v>12593750</v>
      </c>
      <c r="K8" s="48">
        <f t="shared" si="3"/>
        <v>11781250</v>
      </c>
      <c r="L8" s="48">
        <f t="shared" si="4"/>
        <v>406250</v>
      </c>
      <c r="M8" s="48">
        <f t="shared" si="5"/>
        <v>13000000</v>
      </c>
      <c r="N8" s="48">
        <f t="shared" si="6"/>
        <v>11375000</v>
      </c>
      <c r="O8" s="57" t="s">
        <v>28</v>
      </c>
      <c r="P8" s="58" t="s">
        <v>6</v>
      </c>
    </row>
    <row r="9" spans="1:16" x14ac:dyDescent="0.2">
      <c r="A9" s="174">
        <v>3</v>
      </c>
      <c r="B9" s="162" t="s">
        <v>32</v>
      </c>
      <c r="C9" s="50">
        <v>40</v>
      </c>
      <c r="D9" s="51">
        <v>40000</v>
      </c>
      <c r="E9" s="52">
        <v>5</v>
      </c>
      <c r="F9" s="53">
        <v>43</v>
      </c>
      <c r="G9" s="54">
        <f t="shared" si="0"/>
        <v>3.5833333333333335</v>
      </c>
      <c r="H9" s="54">
        <f t="shared" si="1"/>
        <v>1.4166666666666665</v>
      </c>
      <c r="I9" s="48">
        <v>122718075</v>
      </c>
      <c r="J9" s="48">
        <f t="shared" si="2"/>
        <v>87947953.75</v>
      </c>
      <c r="K9" s="48">
        <f t="shared" si="3"/>
        <v>34770121.25</v>
      </c>
      <c r="L9" s="48">
        <f t="shared" si="4"/>
        <v>2045301.25</v>
      </c>
      <c r="M9" s="48">
        <f t="shared" si="5"/>
        <v>89993255</v>
      </c>
      <c r="N9" s="48">
        <f t="shared" si="6"/>
        <v>32724820</v>
      </c>
      <c r="O9" s="57" t="s">
        <v>33</v>
      </c>
      <c r="P9" s="58" t="s">
        <v>8</v>
      </c>
    </row>
    <row r="10" spans="1:16" x14ac:dyDescent="0.2">
      <c r="A10" s="161">
        <v>4</v>
      </c>
      <c r="B10" s="162" t="s">
        <v>23</v>
      </c>
      <c r="C10" s="50">
        <v>100</v>
      </c>
      <c r="D10" s="51">
        <v>40390</v>
      </c>
      <c r="E10" s="52">
        <v>3</v>
      </c>
      <c r="F10" s="53">
        <v>30</v>
      </c>
      <c r="G10" s="54">
        <f t="shared" si="0"/>
        <v>2.5</v>
      </c>
      <c r="H10" s="54">
        <f t="shared" si="1"/>
        <v>0.5</v>
      </c>
      <c r="I10" s="48">
        <v>19700000</v>
      </c>
      <c r="J10" s="48">
        <f t="shared" si="2"/>
        <v>16416666.666666668</v>
      </c>
      <c r="K10" s="48">
        <f t="shared" si="3"/>
        <v>3283333.3333333321</v>
      </c>
      <c r="L10" s="48">
        <f t="shared" si="4"/>
        <v>547222.22222222225</v>
      </c>
      <c r="M10" s="48">
        <f t="shared" si="5"/>
        <v>16963888.888888892</v>
      </c>
      <c r="N10" s="48">
        <f t="shared" si="6"/>
        <v>2736111.1111111082</v>
      </c>
      <c r="O10" s="57" t="s">
        <v>29</v>
      </c>
      <c r="P10" s="58" t="s">
        <v>8</v>
      </c>
    </row>
    <row r="11" spans="1:16" x14ac:dyDescent="0.2">
      <c r="A11" s="174">
        <v>5</v>
      </c>
      <c r="B11" s="162" t="s">
        <v>41</v>
      </c>
      <c r="C11" s="50">
        <v>2</v>
      </c>
      <c r="D11" s="51">
        <v>40481</v>
      </c>
      <c r="E11" s="52">
        <v>3</v>
      </c>
      <c r="F11" s="53">
        <v>27</v>
      </c>
      <c r="G11" s="54">
        <f t="shared" si="0"/>
        <v>2.25</v>
      </c>
      <c r="H11" s="54">
        <f t="shared" si="1"/>
        <v>0.75</v>
      </c>
      <c r="I11" s="48">
        <v>7770000</v>
      </c>
      <c r="J11" s="48">
        <f t="shared" si="2"/>
        <v>5827500</v>
      </c>
      <c r="K11" s="48">
        <f t="shared" si="3"/>
        <v>1942500</v>
      </c>
      <c r="L11" s="48">
        <f t="shared" si="4"/>
        <v>215833.33333333334</v>
      </c>
      <c r="M11" s="48">
        <f t="shared" si="5"/>
        <v>6043333.333333333</v>
      </c>
      <c r="N11" s="48">
        <f t="shared" si="6"/>
        <v>1726666.666666667</v>
      </c>
      <c r="O11" s="57" t="s">
        <v>42</v>
      </c>
      <c r="P11" s="58" t="s">
        <v>6</v>
      </c>
    </row>
    <row r="12" spans="1:16" x14ac:dyDescent="0.2">
      <c r="A12" s="174">
        <v>6</v>
      </c>
      <c r="B12" s="162" t="s">
        <v>130</v>
      </c>
      <c r="C12" s="50">
        <v>1</v>
      </c>
      <c r="D12" s="51">
        <v>40602</v>
      </c>
      <c r="E12" s="52">
        <v>2</v>
      </c>
      <c r="F12" s="53">
        <v>23</v>
      </c>
      <c r="G12" s="54">
        <f t="shared" si="0"/>
        <v>1.9166666666666667</v>
      </c>
      <c r="H12" s="54">
        <f t="shared" si="1"/>
        <v>8.3333333333333259E-2</v>
      </c>
      <c r="I12" s="48">
        <v>1482000</v>
      </c>
      <c r="J12" s="48">
        <f t="shared" si="2"/>
        <v>1420250</v>
      </c>
      <c r="K12" s="48">
        <f t="shared" si="3"/>
        <v>61750</v>
      </c>
      <c r="L12" s="48">
        <f t="shared" si="4"/>
        <v>61750</v>
      </c>
      <c r="M12" s="48">
        <f t="shared" si="5"/>
        <v>1482000</v>
      </c>
      <c r="N12" s="48">
        <f t="shared" si="6"/>
        <v>0</v>
      </c>
      <c r="O12" s="57" t="s">
        <v>131</v>
      </c>
      <c r="P12" s="58" t="s">
        <v>10</v>
      </c>
    </row>
    <row r="13" spans="1:16" x14ac:dyDescent="0.2">
      <c r="A13" s="161">
        <v>7</v>
      </c>
      <c r="B13" s="162" t="s">
        <v>126</v>
      </c>
      <c r="C13" s="50">
        <v>1</v>
      </c>
      <c r="D13" s="51">
        <v>40663</v>
      </c>
      <c r="E13" s="52">
        <v>2</v>
      </c>
      <c r="F13" s="53">
        <v>21</v>
      </c>
      <c r="G13" s="54">
        <f t="shared" si="0"/>
        <v>1.75</v>
      </c>
      <c r="H13" s="54">
        <f t="shared" si="1"/>
        <v>0.25</v>
      </c>
      <c r="I13" s="48">
        <v>2962000</v>
      </c>
      <c r="J13" s="48">
        <f t="shared" si="2"/>
        <v>2591750</v>
      </c>
      <c r="K13" s="48">
        <f t="shared" si="3"/>
        <v>370250</v>
      </c>
      <c r="L13" s="48">
        <f t="shared" si="4"/>
        <v>123416.66666666667</v>
      </c>
      <c r="M13" s="48">
        <f t="shared" si="5"/>
        <v>2715166.6666666665</v>
      </c>
      <c r="N13" s="48">
        <f t="shared" si="6"/>
        <v>246833.33333333349</v>
      </c>
      <c r="O13" s="57" t="s">
        <v>127</v>
      </c>
      <c r="P13" s="58" t="s">
        <v>8</v>
      </c>
    </row>
    <row r="14" spans="1:16" x14ac:dyDescent="0.2">
      <c r="A14" s="174">
        <v>8</v>
      </c>
      <c r="B14" s="162" t="s">
        <v>173</v>
      </c>
      <c r="C14" s="50">
        <v>2</v>
      </c>
      <c r="D14" s="51">
        <v>40693</v>
      </c>
      <c r="E14" s="52">
        <v>3</v>
      </c>
      <c r="F14" s="53">
        <v>20</v>
      </c>
      <c r="G14" s="54">
        <f t="shared" si="0"/>
        <v>1.6666666666666667</v>
      </c>
      <c r="H14" s="54">
        <f t="shared" si="1"/>
        <v>1.3333333333333333</v>
      </c>
      <c r="I14" s="48">
        <v>4200000</v>
      </c>
      <c r="J14" s="48">
        <f t="shared" si="2"/>
        <v>2333333.3333333335</v>
      </c>
      <c r="K14" s="48">
        <f t="shared" si="3"/>
        <v>1866666.6666666665</v>
      </c>
      <c r="L14" s="48">
        <f t="shared" si="4"/>
        <v>116666.66666666667</v>
      </c>
      <c r="M14" s="48">
        <f t="shared" si="5"/>
        <v>2450000</v>
      </c>
      <c r="N14" s="48">
        <f t="shared" si="6"/>
        <v>1750000</v>
      </c>
      <c r="O14" s="57" t="s">
        <v>174</v>
      </c>
      <c r="P14" s="58" t="s">
        <v>8</v>
      </c>
    </row>
    <row r="15" spans="1:16" x14ac:dyDescent="0.2">
      <c r="A15" s="161">
        <v>9</v>
      </c>
      <c r="B15" s="162" t="s">
        <v>175</v>
      </c>
      <c r="C15" s="50">
        <v>1</v>
      </c>
      <c r="D15" s="51">
        <v>40877</v>
      </c>
      <c r="E15" s="52">
        <v>2</v>
      </c>
      <c r="F15" s="53">
        <v>14</v>
      </c>
      <c r="G15" s="54">
        <f t="shared" si="0"/>
        <v>1.1666666666666667</v>
      </c>
      <c r="H15" s="54">
        <f t="shared" si="1"/>
        <v>0.83333333333333326</v>
      </c>
      <c r="I15" s="48">
        <v>3300000</v>
      </c>
      <c r="J15" s="48">
        <f t="shared" si="2"/>
        <v>1925000</v>
      </c>
      <c r="K15" s="48">
        <f t="shared" si="3"/>
        <v>1375000</v>
      </c>
      <c r="L15" s="48">
        <f t="shared" si="4"/>
        <v>137500</v>
      </c>
      <c r="M15" s="48">
        <f t="shared" si="5"/>
        <v>2062500</v>
      </c>
      <c r="N15" s="48">
        <f t="shared" si="6"/>
        <v>1237500</v>
      </c>
      <c r="O15" s="57" t="s">
        <v>176</v>
      </c>
      <c r="P15" s="58" t="s">
        <v>10</v>
      </c>
    </row>
    <row r="16" spans="1:16" x14ac:dyDescent="0.2">
      <c r="A16" s="174">
        <v>10</v>
      </c>
      <c r="B16" s="162" t="s">
        <v>177</v>
      </c>
      <c r="C16" s="50">
        <v>1</v>
      </c>
      <c r="D16" s="51">
        <v>40877</v>
      </c>
      <c r="E16" s="52">
        <v>2</v>
      </c>
      <c r="F16" s="53">
        <v>14</v>
      </c>
      <c r="G16" s="54">
        <f t="shared" si="0"/>
        <v>1.1666666666666667</v>
      </c>
      <c r="H16" s="54">
        <f t="shared" si="1"/>
        <v>0.83333333333333326</v>
      </c>
      <c r="I16" s="48">
        <v>3325000</v>
      </c>
      <c r="J16" s="48">
        <f t="shared" si="2"/>
        <v>1939583.3333333333</v>
      </c>
      <c r="K16" s="48">
        <f t="shared" si="3"/>
        <v>1385416.6666666667</v>
      </c>
      <c r="L16" s="48">
        <f t="shared" si="4"/>
        <v>138541.66666666666</v>
      </c>
      <c r="M16" s="48">
        <f t="shared" si="5"/>
        <v>2078125</v>
      </c>
      <c r="N16" s="48">
        <f t="shared" si="6"/>
        <v>1246875</v>
      </c>
      <c r="O16" s="57" t="s">
        <v>178</v>
      </c>
      <c r="P16" s="58" t="s">
        <v>10</v>
      </c>
    </row>
    <row r="17" spans="1:16" x14ac:dyDescent="0.2">
      <c r="A17" s="161">
        <v>11</v>
      </c>
      <c r="B17" s="162" t="s">
        <v>179</v>
      </c>
      <c r="C17" s="50">
        <v>1</v>
      </c>
      <c r="D17" s="51">
        <v>40877</v>
      </c>
      <c r="E17" s="52">
        <v>2</v>
      </c>
      <c r="F17" s="53">
        <v>14</v>
      </c>
      <c r="G17" s="54">
        <f t="shared" si="0"/>
        <v>1.1666666666666667</v>
      </c>
      <c r="H17" s="54">
        <f t="shared" si="1"/>
        <v>0.83333333333333326</v>
      </c>
      <c r="I17" s="48">
        <v>3300000</v>
      </c>
      <c r="J17" s="48">
        <f t="shared" si="2"/>
        <v>1925000</v>
      </c>
      <c r="K17" s="48">
        <f t="shared" si="3"/>
        <v>1375000</v>
      </c>
      <c r="L17" s="48">
        <f t="shared" si="4"/>
        <v>137500</v>
      </c>
      <c r="M17" s="48">
        <f t="shared" si="5"/>
        <v>2062500</v>
      </c>
      <c r="N17" s="48">
        <f t="shared" si="6"/>
        <v>1237500</v>
      </c>
      <c r="O17" s="57" t="s">
        <v>180</v>
      </c>
      <c r="P17" s="58" t="s">
        <v>8</v>
      </c>
    </row>
    <row r="18" spans="1:16" x14ac:dyDescent="0.2">
      <c r="A18" s="174">
        <v>12</v>
      </c>
      <c r="B18" s="162" t="s">
        <v>181</v>
      </c>
      <c r="C18" s="50">
        <v>1</v>
      </c>
      <c r="D18" s="51">
        <v>40877</v>
      </c>
      <c r="E18" s="52">
        <v>3</v>
      </c>
      <c r="F18" s="53">
        <v>14</v>
      </c>
      <c r="G18" s="54">
        <f t="shared" si="0"/>
        <v>1.1666666666666667</v>
      </c>
      <c r="H18" s="54">
        <f t="shared" si="1"/>
        <v>1.8333333333333333</v>
      </c>
      <c r="I18" s="48">
        <v>7786500</v>
      </c>
      <c r="J18" s="48">
        <f t="shared" si="2"/>
        <v>3028083.333333333</v>
      </c>
      <c r="K18" s="48">
        <f t="shared" si="3"/>
        <v>4758416.666666667</v>
      </c>
      <c r="L18" s="48">
        <f t="shared" si="4"/>
        <v>216291.66666666666</v>
      </c>
      <c r="M18" s="48">
        <f t="shared" si="5"/>
        <v>3244374.9999999995</v>
      </c>
      <c r="N18" s="48">
        <f t="shared" si="6"/>
        <v>4542125</v>
      </c>
      <c r="O18" s="57" t="s">
        <v>182</v>
      </c>
      <c r="P18" s="58" t="s">
        <v>11</v>
      </c>
    </row>
    <row r="19" spans="1:16" x14ac:dyDescent="0.2">
      <c r="A19" s="161">
        <v>13</v>
      </c>
      <c r="B19" s="162" t="s">
        <v>20</v>
      </c>
      <c r="C19" s="50">
        <v>20</v>
      </c>
      <c r="D19" s="51">
        <v>40238</v>
      </c>
      <c r="E19" s="52">
        <v>3</v>
      </c>
      <c r="F19" s="53">
        <v>35</v>
      </c>
      <c r="G19" s="54">
        <f t="shared" si="0"/>
        <v>2.9166666666666665</v>
      </c>
      <c r="H19" s="54">
        <f t="shared" si="1"/>
        <v>8.3333333333333481E-2</v>
      </c>
      <c r="I19" s="48">
        <v>7100000</v>
      </c>
      <c r="J19" s="48">
        <f t="shared" ref="J19:J31" si="7">+F19*L19</f>
        <v>6902777.777777778</v>
      </c>
      <c r="K19" s="48">
        <f t="shared" ref="K19:K24" si="8">+I19-J19</f>
        <v>197222.22222222202</v>
      </c>
      <c r="L19" s="48">
        <f t="shared" ref="L19:L24" si="9">+I19/E19/12</f>
        <v>197222.22222222222</v>
      </c>
      <c r="M19" s="48">
        <f t="shared" ref="M19:M24" si="10">+L19+J19</f>
        <v>7100000</v>
      </c>
      <c r="N19" s="48">
        <f t="shared" si="6"/>
        <v>0</v>
      </c>
      <c r="O19" s="57" t="s">
        <v>21</v>
      </c>
      <c r="P19" s="58" t="s">
        <v>6</v>
      </c>
    </row>
    <row r="20" spans="1:16" x14ac:dyDescent="0.2">
      <c r="A20" s="175">
        <v>14</v>
      </c>
      <c r="B20" s="149" t="s">
        <v>132</v>
      </c>
      <c r="C20" s="96">
        <v>1</v>
      </c>
      <c r="D20" s="98">
        <v>40938</v>
      </c>
      <c r="E20" s="125">
        <v>1</v>
      </c>
      <c r="F20" s="125">
        <v>12</v>
      </c>
      <c r="G20" s="126">
        <f t="shared" si="0"/>
        <v>1</v>
      </c>
      <c r="H20" s="126">
        <f t="shared" si="1"/>
        <v>0</v>
      </c>
      <c r="I20" s="126">
        <v>300000</v>
      </c>
      <c r="J20" s="126">
        <v>300000</v>
      </c>
      <c r="K20" s="126">
        <f t="shared" si="8"/>
        <v>0</v>
      </c>
      <c r="L20" s="126">
        <v>0</v>
      </c>
      <c r="M20" s="126">
        <f t="shared" si="10"/>
        <v>300000</v>
      </c>
      <c r="N20" s="126">
        <f t="shared" si="6"/>
        <v>0</v>
      </c>
      <c r="O20" s="149" t="s">
        <v>133</v>
      </c>
      <c r="P20" s="150" t="s">
        <v>10</v>
      </c>
    </row>
    <row r="21" spans="1:16" x14ac:dyDescent="0.2">
      <c r="A21" s="176">
        <v>15</v>
      </c>
      <c r="B21" s="149" t="s">
        <v>128</v>
      </c>
      <c r="C21" s="96">
        <v>2</v>
      </c>
      <c r="D21" s="98">
        <v>40938</v>
      </c>
      <c r="E21" s="125">
        <v>1</v>
      </c>
      <c r="F21" s="125">
        <v>12</v>
      </c>
      <c r="G21" s="126">
        <f t="shared" si="0"/>
        <v>1</v>
      </c>
      <c r="H21" s="126">
        <f t="shared" si="1"/>
        <v>0</v>
      </c>
      <c r="I21" s="126">
        <v>664000</v>
      </c>
      <c r="J21" s="126">
        <v>664000</v>
      </c>
      <c r="K21" s="126">
        <f t="shared" si="8"/>
        <v>0</v>
      </c>
      <c r="L21" s="126">
        <v>0</v>
      </c>
      <c r="M21" s="126">
        <f t="shared" si="10"/>
        <v>664000</v>
      </c>
      <c r="N21" s="126">
        <f t="shared" si="6"/>
        <v>0</v>
      </c>
      <c r="O21" s="149" t="s">
        <v>129</v>
      </c>
      <c r="P21" s="150" t="s">
        <v>8</v>
      </c>
    </row>
    <row r="22" spans="1:16" x14ac:dyDescent="0.2">
      <c r="A22" s="174">
        <v>16</v>
      </c>
      <c r="B22" s="162" t="s">
        <v>183</v>
      </c>
      <c r="C22" s="50">
        <v>2</v>
      </c>
      <c r="D22" s="51">
        <v>40998</v>
      </c>
      <c r="E22" s="52">
        <v>2</v>
      </c>
      <c r="F22" s="53">
        <v>10</v>
      </c>
      <c r="G22" s="54">
        <f t="shared" si="0"/>
        <v>0.83333333333333337</v>
      </c>
      <c r="H22" s="54">
        <f t="shared" si="1"/>
        <v>1.1666666666666665</v>
      </c>
      <c r="I22" s="48">
        <v>3398000</v>
      </c>
      <c r="J22" s="48">
        <f t="shared" si="7"/>
        <v>1415833.3333333335</v>
      </c>
      <c r="K22" s="48">
        <f t="shared" si="8"/>
        <v>1982166.6666666665</v>
      </c>
      <c r="L22" s="48">
        <f t="shared" si="9"/>
        <v>141583.33333333334</v>
      </c>
      <c r="M22" s="48">
        <f t="shared" si="10"/>
        <v>1557416.6666666667</v>
      </c>
      <c r="N22" s="48">
        <f t="shared" si="6"/>
        <v>1840583.3333333333</v>
      </c>
      <c r="O22" s="57" t="s">
        <v>184</v>
      </c>
      <c r="P22" s="58" t="s">
        <v>11</v>
      </c>
    </row>
    <row r="23" spans="1:16" x14ac:dyDescent="0.2">
      <c r="A23" s="161">
        <v>17</v>
      </c>
      <c r="B23" s="162" t="s">
        <v>185</v>
      </c>
      <c r="C23" s="50">
        <v>1</v>
      </c>
      <c r="D23" s="51">
        <v>41029</v>
      </c>
      <c r="E23" s="52">
        <v>2</v>
      </c>
      <c r="F23" s="53">
        <v>9</v>
      </c>
      <c r="G23" s="54">
        <f t="shared" si="0"/>
        <v>0.75</v>
      </c>
      <c r="H23" s="54">
        <v>2</v>
      </c>
      <c r="I23" s="48">
        <v>2582000</v>
      </c>
      <c r="J23" s="48">
        <f t="shared" si="7"/>
        <v>968250</v>
      </c>
      <c r="K23" s="48">
        <f t="shared" si="8"/>
        <v>1613750</v>
      </c>
      <c r="L23" s="48">
        <f t="shared" si="9"/>
        <v>107583.33333333333</v>
      </c>
      <c r="M23" s="48">
        <f t="shared" si="10"/>
        <v>1075833.3333333333</v>
      </c>
      <c r="N23" s="48">
        <f t="shared" si="6"/>
        <v>1506166.6666666667</v>
      </c>
      <c r="O23" s="57" t="s">
        <v>186</v>
      </c>
      <c r="P23" s="58" t="s">
        <v>8</v>
      </c>
    </row>
    <row r="24" spans="1:16" x14ac:dyDescent="0.2">
      <c r="A24" s="174">
        <v>18</v>
      </c>
      <c r="B24" s="21" t="s">
        <v>124</v>
      </c>
      <c r="C24" s="22">
        <v>1</v>
      </c>
      <c r="D24" s="23">
        <v>41090</v>
      </c>
      <c r="E24" s="24">
        <v>1</v>
      </c>
      <c r="F24" s="28">
        <v>7</v>
      </c>
      <c r="G24" s="54">
        <f t="shared" si="0"/>
        <v>0.58333333333333337</v>
      </c>
      <c r="H24" s="54">
        <f>+E24-G24</f>
        <v>0.41666666666666663</v>
      </c>
      <c r="I24" s="47">
        <v>801000</v>
      </c>
      <c r="J24" s="47">
        <f t="shared" si="7"/>
        <v>467250</v>
      </c>
      <c r="K24" s="48">
        <f t="shared" si="8"/>
        <v>333750</v>
      </c>
      <c r="L24" s="48">
        <f t="shared" si="9"/>
        <v>66750</v>
      </c>
      <c r="M24" s="48">
        <f t="shared" si="10"/>
        <v>534000</v>
      </c>
      <c r="N24" s="47">
        <f t="shared" si="6"/>
        <v>267000</v>
      </c>
      <c r="O24" s="21" t="s">
        <v>125</v>
      </c>
      <c r="P24" s="42" t="s">
        <v>11</v>
      </c>
    </row>
    <row r="25" spans="1:16" x14ac:dyDescent="0.2">
      <c r="A25" s="161">
        <v>19</v>
      </c>
      <c r="B25" s="21" t="s">
        <v>187</v>
      </c>
      <c r="C25" s="22">
        <v>1</v>
      </c>
      <c r="D25" s="23">
        <v>41182</v>
      </c>
      <c r="E25" s="24">
        <v>2</v>
      </c>
      <c r="F25" s="28">
        <v>4</v>
      </c>
      <c r="G25" s="54">
        <f t="shared" si="0"/>
        <v>0.33333333333333331</v>
      </c>
      <c r="H25" s="54">
        <v>2</v>
      </c>
      <c r="I25" s="47">
        <v>3000000</v>
      </c>
      <c r="J25" s="47">
        <f t="shared" si="7"/>
        <v>500000</v>
      </c>
      <c r="K25" s="48">
        <f t="shared" ref="K25:K34" si="11">+I25-J25</f>
        <v>2500000</v>
      </c>
      <c r="L25" s="48">
        <f t="shared" ref="L25:L34" si="12">+I25/E25/12</f>
        <v>125000</v>
      </c>
      <c r="M25" s="48">
        <f t="shared" ref="M25:M34" si="13">+L25+J25</f>
        <v>625000</v>
      </c>
      <c r="N25" s="47">
        <v>3000000</v>
      </c>
      <c r="O25" s="21" t="s">
        <v>188</v>
      </c>
      <c r="P25" s="42" t="s">
        <v>11</v>
      </c>
    </row>
    <row r="26" spans="1:16" x14ac:dyDescent="0.2">
      <c r="A26" s="174">
        <v>20</v>
      </c>
      <c r="B26" s="21" t="s">
        <v>189</v>
      </c>
      <c r="C26" s="22">
        <v>3</v>
      </c>
      <c r="D26" s="23">
        <v>41182</v>
      </c>
      <c r="E26" s="28">
        <v>2</v>
      </c>
      <c r="F26" s="28">
        <v>4</v>
      </c>
      <c r="G26" s="54">
        <f t="shared" si="0"/>
        <v>0.33333333333333331</v>
      </c>
      <c r="H26" s="54">
        <v>2</v>
      </c>
      <c r="I26" s="47">
        <v>1800000</v>
      </c>
      <c r="J26" s="48">
        <f t="shared" si="7"/>
        <v>300000</v>
      </c>
      <c r="K26" s="48">
        <f t="shared" si="11"/>
        <v>1500000</v>
      </c>
      <c r="L26" s="48">
        <f t="shared" si="12"/>
        <v>75000</v>
      </c>
      <c r="M26" s="48">
        <f t="shared" si="13"/>
        <v>375000</v>
      </c>
      <c r="N26" s="48">
        <v>1800000</v>
      </c>
      <c r="O26" s="21" t="s">
        <v>190</v>
      </c>
      <c r="P26" s="42" t="s">
        <v>8</v>
      </c>
    </row>
    <row r="27" spans="1:16" x14ac:dyDescent="0.2">
      <c r="A27" s="161">
        <v>21</v>
      </c>
      <c r="B27" s="21" t="s">
        <v>191</v>
      </c>
      <c r="C27" s="22">
        <v>2</v>
      </c>
      <c r="D27" s="23">
        <v>41243</v>
      </c>
      <c r="E27" s="24">
        <v>2</v>
      </c>
      <c r="F27" s="28">
        <v>2</v>
      </c>
      <c r="G27" s="54">
        <f t="shared" si="0"/>
        <v>0.16666666666666666</v>
      </c>
      <c r="H27" s="54">
        <f t="shared" ref="H27:H35" si="14">+E27-G27</f>
        <v>1.8333333333333333</v>
      </c>
      <c r="I27" s="47">
        <v>5915000</v>
      </c>
      <c r="J27" s="47">
        <f t="shared" si="7"/>
        <v>492916.66666666669</v>
      </c>
      <c r="K27" s="48">
        <f t="shared" si="11"/>
        <v>5422083.333333333</v>
      </c>
      <c r="L27" s="48">
        <f t="shared" si="12"/>
        <v>246458.33333333334</v>
      </c>
      <c r="M27" s="48">
        <f t="shared" si="13"/>
        <v>739375</v>
      </c>
      <c r="N27" s="47">
        <f t="shared" ref="N27:N35" si="15">+I27-M27</f>
        <v>5175625</v>
      </c>
      <c r="O27" s="21" t="s">
        <v>192</v>
      </c>
      <c r="P27" s="42" t="s">
        <v>11</v>
      </c>
    </row>
    <row r="28" spans="1:16" x14ac:dyDescent="0.2">
      <c r="A28" s="174">
        <v>22</v>
      </c>
      <c r="B28" s="21" t="s">
        <v>193</v>
      </c>
      <c r="C28" s="22">
        <v>1</v>
      </c>
      <c r="D28" s="23">
        <v>41243</v>
      </c>
      <c r="E28" s="24">
        <v>2</v>
      </c>
      <c r="F28" s="28">
        <v>2</v>
      </c>
      <c r="G28" s="54">
        <f t="shared" si="0"/>
        <v>0.16666666666666666</v>
      </c>
      <c r="H28" s="54">
        <f t="shared" si="14"/>
        <v>1.8333333333333333</v>
      </c>
      <c r="I28" s="47">
        <v>3040000</v>
      </c>
      <c r="J28" s="47">
        <f t="shared" si="7"/>
        <v>253333.33333333334</v>
      </c>
      <c r="K28" s="48">
        <f t="shared" si="11"/>
        <v>2786666.6666666665</v>
      </c>
      <c r="L28" s="48">
        <f t="shared" si="12"/>
        <v>126666.66666666667</v>
      </c>
      <c r="M28" s="48">
        <f t="shared" si="13"/>
        <v>380000</v>
      </c>
      <c r="N28" s="47">
        <f t="shared" si="15"/>
        <v>2660000</v>
      </c>
      <c r="O28" s="21" t="s">
        <v>194</v>
      </c>
      <c r="P28" s="42" t="s">
        <v>10</v>
      </c>
    </row>
    <row r="29" spans="1:16" x14ac:dyDescent="0.2">
      <c r="A29" s="161">
        <v>23</v>
      </c>
      <c r="B29" s="21" t="s">
        <v>195</v>
      </c>
      <c r="C29" s="22">
        <v>1</v>
      </c>
      <c r="D29" s="23">
        <v>41243</v>
      </c>
      <c r="E29" s="24">
        <v>2</v>
      </c>
      <c r="F29" s="28">
        <v>2</v>
      </c>
      <c r="G29" s="54">
        <f t="shared" si="0"/>
        <v>0.16666666666666666</v>
      </c>
      <c r="H29" s="54">
        <f t="shared" si="14"/>
        <v>1.8333333333333333</v>
      </c>
      <c r="I29" s="47">
        <v>2875000</v>
      </c>
      <c r="J29" s="47">
        <f t="shared" si="7"/>
        <v>239583.33333333334</v>
      </c>
      <c r="K29" s="48">
        <f t="shared" si="11"/>
        <v>2635416.6666666665</v>
      </c>
      <c r="L29" s="48">
        <f t="shared" si="12"/>
        <v>119791.66666666667</v>
      </c>
      <c r="M29" s="48">
        <f t="shared" si="13"/>
        <v>359375</v>
      </c>
      <c r="N29" s="47">
        <f t="shared" si="15"/>
        <v>2515625</v>
      </c>
      <c r="O29" s="21" t="s">
        <v>196</v>
      </c>
      <c r="P29" s="42" t="s">
        <v>8</v>
      </c>
    </row>
    <row r="30" spans="1:16" x14ac:dyDescent="0.2">
      <c r="A30" s="174">
        <v>24</v>
      </c>
      <c r="B30" s="21" t="s">
        <v>197</v>
      </c>
      <c r="C30" s="22">
        <v>2</v>
      </c>
      <c r="D30" s="23">
        <v>41243</v>
      </c>
      <c r="E30" s="24">
        <v>2</v>
      </c>
      <c r="F30" s="28">
        <v>2</v>
      </c>
      <c r="G30" s="54">
        <f t="shared" si="0"/>
        <v>0.16666666666666666</v>
      </c>
      <c r="H30" s="54">
        <f t="shared" si="14"/>
        <v>1.8333333333333333</v>
      </c>
      <c r="I30" s="47">
        <v>7680000</v>
      </c>
      <c r="J30" s="47">
        <f t="shared" si="7"/>
        <v>640000</v>
      </c>
      <c r="K30" s="48">
        <f t="shared" si="11"/>
        <v>7040000</v>
      </c>
      <c r="L30" s="48">
        <f t="shared" si="12"/>
        <v>320000</v>
      </c>
      <c r="M30" s="48">
        <f t="shared" si="13"/>
        <v>960000</v>
      </c>
      <c r="N30" s="47">
        <f t="shared" si="15"/>
        <v>6720000</v>
      </c>
      <c r="O30" s="21" t="s">
        <v>198</v>
      </c>
      <c r="P30" s="42" t="s">
        <v>8</v>
      </c>
    </row>
    <row r="31" spans="1:16" x14ac:dyDescent="0.2">
      <c r="A31" s="161">
        <v>25</v>
      </c>
      <c r="B31" s="21" t="s">
        <v>199</v>
      </c>
      <c r="C31" s="22">
        <v>5</v>
      </c>
      <c r="D31" s="23">
        <v>41243</v>
      </c>
      <c r="E31" s="24">
        <v>1</v>
      </c>
      <c r="F31" s="28">
        <v>2</v>
      </c>
      <c r="G31" s="54">
        <f t="shared" si="0"/>
        <v>0.16666666666666666</v>
      </c>
      <c r="H31" s="54">
        <f t="shared" si="14"/>
        <v>0.83333333333333337</v>
      </c>
      <c r="I31" s="47">
        <v>1015000</v>
      </c>
      <c r="J31" s="47">
        <f t="shared" si="7"/>
        <v>169166.66666666666</v>
      </c>
      <c r="K31" s="48">
        <f t="shared" si="11"/>
        <v>845833.33333333337</v>
      </c>
      <c r="L31" s="48">
        <f t="shared" si="12"/>
        <v>84583.333333333328</v>
      </c>
      <c r="M31" s="48">
        <f t="shared" si="13"/>
        <v>253750</v>
      </c>
      <c r="N31" s="47">
        <f t="shared" si="15"/>
        <v>761250</v>
      </c>
      <c r="O31" s="21" t="s">
        <v>200</v>
      </c>
      <c r="P31" s="42" t="s">
        <v>10</v>
      </c>
    </row>
    <row r="32" spans="1:16" x14ac:dyDescent="0.2">
      <c r="A32" s="174">
        <v>26</v>
      </c>
      <c r="B32" s="21" t="s">
        <v>201</v>
      </c>
      <c r="C32" s="22">
        <v>1</v>
      </c>
      <c r="D32" s="23">
        <v>41304</v>
      </c>
      <c r="E32" s="24">
        <v>1</v>
      </c>
      <c r="F32" s="28"/>
      <c r="G32" s="54">
        <f t="shared" si="0"/>
        <v>0</v>
      </c>
      <c r="H32" s="54">
        <f t="shared" si="14"/>
        <v>1</v>
      </c>
      <c r="I32" s="47">
        <v>1000000</v>
      </c>
      <c r="J32" s="47"/>
      <c r="K32" s="48">
        <f t="shared" si="11"/>
        <v>1000000</v>
      </c>
      <c r="L32" s="48">
        <f t="shared" si="12"/>
        <v>83333.333333333328</v>
      </c>
      <c r="M32" s="48">
        <f t="shared" si="13"/>
        <v>83333.333333333328</v>
      </c>
      <c r="N32" s="47">
        <f t="shared" si="15"/>
        <v>916666.66666666663</v>
      </c>
      <c r="O32" s="21" t="s">
        <v>202</v>
      </c>
      <c r="P32" s="42" t="s">
        <v>11</v>
      </c>
    </row>
    <row r="33" spans="1:16" x14ac:dyDescent="0.2">
      <c r="A33" s="161">
        <v>27</v>
      </c>
      <c r="B33" s="21" t="s">
        <v>203</v>
      </c>
      <c r="C33" s="22">
        <v>1</v>
      </c>
      <c r="D33" s="23">
        <v>41304</v>
      </c>
      <c r="E33" s="24">
        <v>2</v>
      </c>
      <c r="F33" s="28"/>
      <c r="G33" s="54">
        <f t="shared" si="0"/>
        <v>0</v>
      </c>
      <c r="H33" s="54">
        <f t="shared" si="14"/>
        <v>2</v>
      </c>
      <c r="I33" s="47">
        <v>3910000</v>
      </c>
      <c r="J33" s="47"/>
      <c r="K33" s="48">
        <f t="shared" si="11"/>
        <v>3910000</v>
      </c>
      <c r="L33" s="48">
        <f t="shared" si="12"/>
        <v>162916.66666666666</v>
      </c>
      <c r="M33" s="48">
        <f t="shared" si="13"/>
        <v>162916.66666666666</v>
      </c>
      <c r="N33" s="47">
        <f t="shared" si="15"/>
        <v>3747083.3333333335</v>
      </c>
      <c r="O33" s="21" t="s">
        <v>204</v>
      </c>
      <c r="P33" s="42" t="s">
        <v>11</v>
      </c>
    </row>
    <row r="34" spans="1:16" x14ac:dyDescent="0.2">
      <c r="A34" s="174">
        <v>28</v>
      </c>
      <c r="B34" s="21" t="s">
        <v>205</v>
      </c>
      <c r="C34" s="22">
        <v>2</v>
      </c>
      <c r="D34" s="23">
        <v>41304</v>
      </c>
      <c r="E34" s="24">
        <v>1</v>
      </c>
      <c r="F34" s="28"/>
      <c r="G34" s="54">
        <f t="shared" si="0"/>
        <v>0</v>
      </c>
      <c r="H34" s="54">
        <f t="shared" si="14"/>
        <v>1</v>
      </c>
      <c r="I34" s="47">
        <v>1040000</v>
      </c>
      <c r="J34" s="47"/>
      <c r="K34" s="48">
        <f t="shared" si="11"/>
        <v>1040000</v>
      </c>
      <c r="L34" s="48">
        <f t="shared" si="12"/>
        <v>86666.666666666672</v>
      </c>
      <c r="M34" s="48">
        <f t="shared" si="13"/>
        <v>86666.666666666672</v>
      </c>
      <c r="N34" s="47">
        <f t="shared" si="15"/>
        <v>953333.33333333337</v>
      </c>
      <c r="O34" s="21" t="s">
        <v>206</v>
      </c>
      <c r="P34" s="42" t="s">
        <v>8</v>
      </c>
    </row>
    <row r="35" spans="1:16" x14ac:dyDescent="0.2">
      <c r="A35" s="161">
        <v>29</v>
      </c>
      <c r="B35" s="21" t="s">
        <v>207</v>
      </c>
      <c r="C35" s="22">
        <v>1</v>
      </c>
      <c r="D35" s="23" t="s">
        <v>163</v>
      </c>
      <c r="E35" s="24">
        <v>1</v>
      </c>
      <c r="F35" s="28"/>
      <c r="G35" s="54">
        <f t="shared" si="0"/>
        <v>0</v>
      </c>
      <c r="H35" s="54">
        <f t="shared" si="14"/>
        <v>1</v>
      </c>
      <c r="I35" s="47">
        <v>865000</v>
      </c>
      <c r="J35" s="47"/>
      <c r="K35" s="47"/>
      <c r="L35" s="47"/>
      <c r="M35" s="47"/>
      <c r="N35" s="47">
        <f t="shared" si="15"/>
        <v>865000</v>
      </c>
      <c r="O35" s="21" t="s">
        <v>208</v>
      </c>
      <c r="P35" s="42" t="s">
        <v>11</v>
      </c>
    </row>
    <row r="36" spans="1:16" x14ac:dyDescent="0.2">
      <c r="A36" s="161"/>
      <c r="B36" s="21"/>
      <c r="C36" s="22"/>
      <c r="D36" s="23"/>
      <c r="E36" s="24"/>
      <c r="F36" s="28"/>
      <c r="G36" s="54"/>
      <c r="H36" s="54"/>
      <c r="I36" s="47"/>
      <c r="J36" s="47"/>
      <c r="K36" s="47"/>
      <c r="L36" s="47"/>
      <c r="M36" s="47"/>
      <c r="N36" s="47"/>
      <c r="O36" s="21"/>
      <c r="P36" s="42"/>
    </row>
    <row r="37" spans="1:16" x14ac:dyDescent="0.2">
      <c r="A37" s="161"/>
      <c r="B37" s="21" t="s">
        <v>209</v>
      </c>
      <c r="C37" s="22">
        <v>1</v>
      </c>
      <c r="D37" s="23">
        <v>41363</v>
      </c>
      <c r="E37" s="24">
        <v>1</v>
      </c>
      <c r="F37" s="28">
        <v>4</v>
      </c>
      <c r="G37" s="54">
        <f>+F37/12</f>
        <v>0.33333333333333331</v>
      </c>
      <c r="H37" s="54">
        <f>+E37-G37</f>
        <v>0.66666666666666674</v>
      </c>
      <c r="I37" s="47">
        <v>3400000</v>
      </c>
      <c r="J37" s="47">
        <f>+F37*L37</f>
        <v>1133333.3333333333</v>
      </c>
      <c r="K37" s="48">
        <f>+I37-J37</f>
        <v>2266666.666666667</v>
      </c>
      <c r="L37" s="47">
        <f>+I37/E37/12</f>
        <v>283333.33333333331</v>
      </c>
      <c r="M37" s="47">
        <f>+L37+J37</f>
        <v>1416666.6666666665</v>
      </c>
      <c r="N37" s="47">
        <f>+I37-M37</f>
        <v>1983333.3333333335</v>
      </c>
      <c r="O37" s="21" t="s">
        <v>210</v>
      </c>
      <c r="P37" s="42" t="s">
        <v>11</v>
      </c>
    </row>
    <row r="38" spans="1:16" x14ac:dyDescent="0.2">
      <c r="A38" s="161"/>
      <c r="B38" s="21" t="s">
        <v>169</v>
      </c>
      <c r="C38" s="22">
        <v>50</v>
      </c>
      <c r="D38" s="23">
        <v>41424</v>
      </c>
      <c r="E38" s="24">
        <v>1</v>
      </c>
      <c r="F38" s="24">
        <v>1</v>
      </c>
      <c r="G38" s="46">
        <f>+F38/12</f>
        <v>8.3333333333333329E-2</v>
      </c>
      <c r="H38" s="46">
        <f>+E38-G38</f>
        <v>0.91666666666666663</v>
      </c>
      <c r="I38" s="47">
        <v>23950000</v>
      </c>
      <c r="J38" s="47">
        <f>+F38*L38</f>
        <v>1995833.3333333333</v>
      </c>
      <c r="K38" s="48">
        <f>+I38-J38</f>
        <v>21954166.666666668</v>
      </c>
      <c r="L38" s="47">
        <f>+I38/E38/12</f>
        <v>1995833.3333333333</v>
      </c>
      <c r="M38" s="47">
        <f>+L38+J38</f>
        <v>3991666.6666666665</v>
      </c>
      <c r="N38" s="47">
        <f>+I38-M38</f>
        <v>19958333.333333332</v>
      </c>
      <c r="O38" s="21" t="s">
        <v>214</v>
      </c>
      <c r="P38" s="42" t="s">
        <v>11</v>
      </c>
    </row>
    <row r="39" spans="1:16" x14ac:dyDescent="0.2">
      <c r="A39" s="161"/>
      <c r="B39" s="21" t="s">
        <v>171</v>
      </c>
      <c r="C39" s="22">
        <v>90</v>
      </c>
      <c r="D39" s="23">
        <v>41455</v>
      </c>
      <c r="E39" s="24">
        <v>1</v>
      </c>
      <c r="F39" s="28"/>
      <c r="G39" s="46"/>
      <c r="H39" s="46"/>
      <c r="I39" s="47">
        <v>43110000</v>
      </c>
      <c r="J39" s="47">
        <f>+F39*L39</f>
        <v>0</v>
      </c>
      <c r="K39" s="48">
        <f>+I39-J39</f>
        <v>43110000</v>
      </c>
      <c r="L39" s="47">
        <f>+I39/E39/12</f>
        <v>3592500</v>
      </c>
      <c r="M39" s="47">
        <f>+L39+J39</f>
        <v>3592500</v>
      </c>
      <c r="N39" s="47">
        <f>+I39-M39</f>
        <v>39517500</v>
      </c>
      <c r="O39" s="21" t="s">
        <v>215</v>
      </c>
      <c r="P39" s="42" t="s">
        <v>11</v>
      </c>
    </row>
    <row r="40" spans="1:16" x14ac:dyDescent="0.2">
      <c r="A40" s="161"/>
      <c r="B40" s="21" t="s">
        <v>211</v>
      </c>
      <c r="C40" s="22">
        <v>100</v>
      </c>
      <c r="D40" s="23">
        <v>41363</v>
      </c>
      <c r="E40" s="24">
        <v>1</v>
      </c>
      <c r="F40" s="28">
        <v>4</v>
      </c>
      <c r="G40" s="46">
        <f>+F40/12</f>
        <v>0.33333333333333331</v>
      </c>
      <c r="H40" s="46">
        <f>+E40-G40</f>
        <v>0.66666666666666674</v>
      </c>
      <c r="I40" s="47">
        <v>22265000</v>
      </c>
      <c r="J40" s="47">
        <f>+F40*L40</f>
        <v>7421666.666666667</v>
      </c>
      <c r="K40" s="48">
        <f>+I40-J40</f>
        <v>14843333.333333332</v>
      </c>
      <c r="L40" s="47">
        <f>+I40/E40/12</f>
        <v>1855416.6666666667</v>
      </c>
      <c r="M40" s="47">
        <f>+L40+J40</f>
        <v>9277083.333333334</v>
      </c>
      <c r="N40" s="47">
        <f>+I40-M40</f>
        <v>12987916.666666666</v>
      </c>
      <c r="O40" s="21" t="s">
        <v>212</v>
      </c>
      <c r="P40" s="42" t="s">
        <v>8</v>
      </c>
    </row>
    <row r="41" spans="1:16" x14ac:dyDescent="0.2">
      <c r="A41" s="161"/>
      <c r="B41" s="21" t="s">
        <v>211</v>
      </c>
      <c r="C41" s="22">
        <v>80</v>
      </c>
      <c r="D41" s="23">
        <v>41394</v>
      </c>
      <c r="E41" s="24">
        <v>1</v>
      </c>
      <c r="F41" s="28">
        <v>3</v>
      </c>
      <c r="G41" s="46">
        <f>+F41/12</f>
        <v>0.25</v>
      </c>
      <c r="H41" s="46">
        <f>+E41-G41</f>
        <v>0.75</v>
      </c>
      <c r="I41" s="47">
        <v>17812000</v>
      </c>
      <c r="J41" s="47">
        <f>+F41*L41</f>
        <v>4453000</v>
      </c>
      <c r="K41" s="48">
        <f>+I41-J41</f>
        <v>13359000</v>
      </c>
      <c r="L41" s="47">
        <f>+I41/E41/12</f>
        <v>1484333.3333333333</v>
      </c>
      <c r="M41" s="47">
        <f>+L41+J41</f>
        <v>5937333.333333333</v>
      </c>
      <c r="N41" s="47">
        <f>+I41-M41</f>
        <v>11874666.666666668</v>
      </c>
      <c r="O41" s="21" t="s">
        <v>213</v>
      </c>
      <c r="P41" s="42" t="s">
        <v>8</v>
      </c>
    </row>
    <row r="42" spans="1:16" x14ac:dyDescent="0.2">
      <c r="A42" s="161"/>
      <c r="B42" s="21"/>
      <c r="C42" s="22"/>
      <c r="D42" s="23"/>
      <c r="E42" s="24"/>
      <c r="F42" s="28"/>
      <c r="G42" s="54"/>
      <c r="H42" s="54"/>
      <c r="I42" s="47"/>
      <c r="J42" s="47"/>
      <c r="K42" s="47"/>
      <c r="L42" s="47"/>
      <c r="M42" s="47"/>
      <c r="N42" s="47"/>
      <c r="O42" s="21"/>
      <c r="P42" s="42"/>
    </row>
    <row r="43" spans="1:16" x14ac:dyDescent="0.2">
      <c r="A43" s="161"/>
      <c r="B43" s="21"/>
      <c r="C43" s="22"/>
      <c r="D43" s="23"/>
      <c r="E43" s="24"/>
      <c r="F43" s="28"/>
      <c r="G43" s="54"/>
      <c r="H43" s="54"/>
      <c r="I43" s="47"/>
      <c r="J43" s="47"/>
      <c r="K43" s="47"/>
      <c r="L43" s="47"/>
      <c r="M43" s="47"/>
      <c r="N43" s="47"/>
      <c r="O43" s="21"/>
      <c r="P43" s="42"/>
    </row>
    <row r="44" spans="1:16" x14ac:dyDescent="0.2">
      <c r="A44" s="161"/>
      <c r="B44" s="21"/>
      <c r="C44" s="22"/>
      <c r="D44" s="23"/>
      <c r="E44" s="24"/>
      <c r="F44" s="28"/>
      <c r="G44" s="54"/>
      <c r="H44" s="54"/>
      <c r="I44" s="47"/>
      <c r="J44" s="47"/>
      <c r="K44" s="47"/>
      <c r="L44" s="47"/>
      <c r="M44" s="47"/>
      <c r="N44" s="47"/>
      <c r="O44" s="21"/>
      <c r="P44" s="42"/>
    </row>
    <row r="45" spans="1:16" x14ac:dyDescent="0.2">
      <c r="A45" s="161"/>
      <c r="B45" s="21"/>
      <c r="C45" s="22"/>
      <c r="D45" s="23"/>
      <c r="E45" s="24"/>
      <c r="F45" s="28"/>
      <c r="G45" s="54"/>
      <c r="H45" s="54"/>
      <c r="I45" s="47"/>
      <c r="J45" s="47"/>
      <c r="K45" s="47"/>
      <c r="L45" s="47"/>
      <c r="M45" s="47"/>
      <c r="N45" s="47"/>
      <c r="O45" s="21"/>
      <c r="P45" s="42"/>
    </row>
    <row r="46" spans="1:16" x14ac:dyDescent="0.2">
      <c r="A46" s="161"/>
      <c r="B46" s="21"/>
      <c r="C46" s="22"/>
      <c r="D46" s="23"/>
      <c r="E46" s="24"/>
      <c r="F46" s="28"/>
      <c r="G46" s="54"/>
      <c r="H46" s="54"/>
      <c r="I46" s="47"/>
      <c r="J46" s="47"/>
      <c r="K46" s="47"/>
      <c r="L46" s="47"/>
      <c r="M46" s="47"/>
      <c r="N46" s="47"/>
      <c r="O46" s="21"/>
      <c r="P46" s="42"/>
    </row>
    <row r="47" spans="1:16" x14ac:dyDescent="0.2">
      <c r="A47" s="161"/>
      <c r="B47" s="21"/>
      <c r="C47" s="22"/>
      <c r="D47" s="23"/>
      <c r="E47" s="24"/>
      <c r="F47" s="28"/>
      <c r="G47" s="54"/>
      <c r="H47" s="54"/>
      <c r="I47" s="47"/>
      <c r="J47" s="47"/>
      <c r="K47" s="47"/>
      <c r="L47" s="47"/>
      <c r="M47" s="47"/>
      <c r="N47" s="47"/>
      <c r="O47" s="21"/>
      <c r="P47" s="42"/>
    </row>
    <row r="48" spans="1:16" x14ac:dyDescent="0.2">
      <c r="A48" s="161"/>
      <c r="B48" s="21"/>
      <c r="C48" s="22"/>
      <c r="D48" s="23"/>
      <c r="E48" s="24"/>
      <c r="F48" s="28"/>
      <c r="G48" s="54"/>
      <c r="H48" s="54"/>
      <c r="I48" s="47"/>
      <c r="J48" s="47"/>
      <c r="K48" s="47"/>
      <c r="L48" s="47"/>
      <c r="M48" s="47"/>
      <c r="N48" s="47"/>
      <c r="O48" s="21"/>
      <c r="P48" s="42"/>
    </row>
    <row r="49" spans="1:16" x14ac:dyDescent="0.2">
      <c r="A49" s="161"/>
      <c r="B49" s="21"/>
      <c r="C49" s="22"/>
      <c r="D49" s="23"/>
      <c r="E49" s="24"/>
      <c r="F49" s="28"/>
      <c r="G49" s="54"/>
      <c r="H49" s="54"/>
      <c r="I49" s="47"/>
      <c r="J49" s="47"/>
      <c r="K49" s="47"/>
      <c r="L49" s="47"/>
      <c r="M49" s="47"/>
      <c r="N49" s="47"/>
      <c r="O49" s="21"/>
      <c r="P49" s="42"/>
    </row>
    <row r="50" spans="1:16" x14ac:dyDescent="0.2">
      <c r="A50" s="17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166"/>
    </row>
    <row r="51" spans="1:16" x14ac:dyDescent="0.2">
      <c r="A51" s="168"/>
      <c r="B51" s="169"/>
      <c r="C51" s="169"/>
      <c r="D51" s="169"/>
      <c r="E51" s="169"/>
      <c r="F51" s="169"/>
      <c r="G51" s="169"/>
      <c r="H51" s="170" t="s">
        <v>361</v>
      </c>
      <c r="I51" s="172">
        <f t="shared" ref="I51:N51" si="16">SUM(I7:I50)</f>
        <v>367540575</v>
      </c>
      <c r="J51" s="172">
        <f t="shared" si="16"/>
        <v>174152481.52777782</v>
      </c>
      <c r="K51" s="172">
        <f t="shared" si="16"/>
        <v>192523093.47222224</v>
      </c>
      <c r="L51" s="172">
        <f t="shared" si="16"/>
        <v>15452912.36111111</v>
      </c>
      <c r="M51" s="172">
        <f t="shared" si="16"/>
        <v>189605393.88888887</v>
      </c>
      <c r="N51" s="172">
        <f t="shared" si="16"/>
        <v>178935181.11111107</v>
      </c>
      <c r="O51" s="178"/>
      <c r="P51" s="179"/>
    </row>
    <row r="53" spans="1:16" x14ac:dyDescent="0.2">
      <c r="J53" s="154"/>
    </row>
  </sheetData>
  <mergeCells count="16">
    <mergeCell ref="F2:F6"/>
    <mergeCell ref="M2:M6"/>
    <mergeCell ref="N2:N6"/>
    <mergeCell ref="O2:O6"/>
    <mergeCell ref="P2:P6"/>
    <mergeCell ref="G2:G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pane ySplit="1820" topLeftCell="A58" activePane="bottomLeft"/>
      <selection pane="bottomLeft" activeCell="F29" sqref="F29"/>
    </sheetView>
  </sheetViews>
  <sheetFormatPr baseColWidth="10" defaultColWidth="9.1640625" defaultRowHeight="15" x14ac:dyDescent="0.2"/>
  <cols>
    <col min="1" max="1" width="3.83203125" customWidth="1"/>
    <col min="2" max="2" width="24.1640625" customWidth="1"/>
    <col min="4" max="4" width="11.83203125" customWidth="1"/>
    <col min="5" max="5" width="4.83203125" customWidth="1"/>
    <col min="6" max="6" width="5.1640625" customWidth="1"/>
    <col min="7" max="7" width="7.6640625" customWidth="1"/>
    <col min="9" max="10" width="15" customWidth="1"/>
    <col min="11" max="11" width="15.33203125" customWidth="1"/>
    <col min="12" max="12" width="13.83203125" customWidth="1"/>
    <col min="13" max="13" width="15.6640625" customWidth="1"/>
    <col min="14" max="14" width="15.1640625" customWidth="1"/>
    <col min="15" max="15" width="7.5" customWidth="1"/>
    <col min="16" max="16" width="13" customWidth="1"/>
  </cols>
  <sheetData>
    <row r="1" spans="1:16" x14ac:dyDescent="0.2">
      <c r="A1" s="91" t="s">
        <v>49</v>
      </c>
    </row>
    <row r="2" spans="1:16" ht="15" customHeight="1" x14ac:dyDescent="0.2">
      <c r="A2" s="242" t="s">
        <v>0</v>
      </c>
      <c r="B2" s="242" t="s">
        <v>50</v>
      </c>
      <c r="C2" s="242" t="s">
        <v>51</v>
      </c>
      <c r="D2" s="242" t="s">
        <v>52</v>
      </c>
      <c r="E2" s="242" t="s">
        <v>53</v>
      </c>
      <c r="F2" s="242" t="s">
        <v>54</v>
      </c>
      <c r="G2" s="242" t="s">
        <v>55</v>
      </c>
      <c r="H2" s="242" t="s">
        <v>56</v>
      </c>
      <c r="I2" s="242" t="s">
        <v>57</v>
      </c>
      <c r="J2" s="245" t="s">
        <v>58</v>
      </c>
      <c r="K2" s="242" t="s">
        <v>59</v>
      </c>
      <c r="L2" s="248" t="s">
        <v>60</v>
      </c>
      <c r="M2" s="242" t="s">
        <v>61</v>
      </c>
      <c r="N2" s="242" t="s">
        <v>62</v>
      </c>
      <c r="O2" s="242" t="s">
        <v>63</v>
      </c>
      <c r="P2" s="242" t="s">
        <v>64</v>
      </c>
    </row>
    <row r="3" spans="1:16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6"/>
      <c r="K3" s="243"/>
      <c r="L3" s="249"/>
      <c r="M3" s="243"/>
      <c r="N3" s="243"/>
      <c r="O3" s="243"/>
      <c r="P3" s="243"/>
    </row>
    <row r="4" spans="1:16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6"/>
      <c r="K4" s="243"/>
      <c r="L4" s="249"/>
      <c r="M4" s="243"/>
      <c r="N4" s="243"/>
      <c r="O4" s="243"/>
      <c r="P4" s="243"/>
    </row>
    <row r="5" spans="1:16" x14ac:dyDescent="0.2">
      <c r="A5" s="243"/>
      <c r="B5" s="243"/>
      <c r="C5" s="243"/>
      <c r="D5" s="243"/>
      <c r="E5" s="243"/>
      <c r="F5" s="243"/>
      <c r="G5" s="243"/>
      <c r="H5" s="243"/>
      <c r="I5" s="243"/>
      <c r="J5" s="246"/>
      <c r="K5" s="243"/>
      <c r="L5" s="249"/>
      <c r="M5" s="243"/>
      <c r="N5" s="243"/>
      <c r="O5" s="243"/>
      <c r="P5" s="243"/>
    </row>
    <row r="6" spans="1:16" x14ac:dyDescent="0.2">
      <c r="A6" s="244"/>
      <c r="B6" s="244"/>
      <c r="C6" s="244"/>
      <c r="D6" s="244"/>
      <c r="E6" s="244"/>
      <c r="F6" s="244"/>
      <c r="G6" s="244"/>
      <c r="H6" s="244"/>
      <c r="I6" s="244"/>
      <c r="J6" s="247"/>
      <c r="K6" s="244"/>
      <c r="L6" s="250"/>
      <c r="M6" s="244"/>
      <c r="N6" s="244"/>
      <c r="O6" s="244"/>
      <c r="P6" s="244"/>
    </row>
    <row r="7" spans="1:16" x14ac:dyDescent="0.2">
      <c r="A7" s="156">
        <v>1</v>
      </c>
      <c r="B7" s="8" t="s">
        <v>23</v>
      </c>
      <c r="C7" s="157">
        <v>250</v>
      </c>
      <c r="D7" s="9">
        <v>39714</v>
      </c>
      <c r="E7" s="158">
        <v>5</v>
      </c>
      <c r="F7" s="159">
        <v>52</v>
      </c>
      <c r="G7" s="160">
        <f t="shared" ref="G7:G20" si="0">+F7/12</f>
        <v>4.333333333333333</v>
      </c>
      <c r="H7" s="160">
        <f t="shared" ref="H7:H20" si="1">+E7-G7</f>
        <v>0.66666666666666696</v>
      </c>
      <c r="I7" s="12">
        <v>20000000</v>
      </c>
      <c r="J7" s="12">
        <f t="shared" ref="J7:J20" si="2">+F7*L7</f>
        <v>17333333.333333332</v>
      </c>
      <c r="K7" s="12">
        <f t="shared" ref="K7:K20" si="3">+I7-J7</f>
        <v>2666666.6666666679</v>
      </c>
      <c r="L7" s="12">
        <f t="shared" ref="L7:L20" si="4">+I7/E7/12</f>
        <v>333333.33333333331</v>
      </c>
      <c r="M7" s="12">
        <f t="shared" ref="M7:M20" si="5">+L7+J7</f>
        <v>17666666.666666664</v>
      </c>
      <c r="N7" s="12">
        <f t="shared" ref="N7:N53" si="6">+I7-M7</f>
        <v>2333333.3333333358</v>
      </c>
      <c r="O7" s="37" t="s">
        <v>24</v>
      </c>
      <c r="P7" s="38" t="s">
        <v>5</v>
      </c>
    </row>
    <row r="8" spans="1:16" x14ac:dyDescent="0.2">
      <c r="A8" s="161">
        <v>2</v>
      </c>
      <c r="B8" s="162" t="s">
        <v>2</v>
      </c>
      <c r="C8" s="50">
        <v>43</v>
      </c>
      <c r="D8" s="51">
        <v>39794</v>
      </c>
      <c r="E8" s="93">
        <v>5</v>
      </c>
      <c r="F8" s="94">
        <v>50</v>
      </c>
      <c r="G8" s="54">
        <f t="shared" si="0"/>
        <v>4.166666666666667</v>
      </c>
      <c r="H8" s="54">
        <f t="shared" si="1"/>
        <v>0.83333333333333304</v>
      </c>
      <c r="I8" s="48">
        <v>162000000</v>
      </c>
      <c r="J8" s="48">
        <f t="shared" si="2"/>
        <v>135000000</v>
      </c>
      <c r="K8" s="48">
        <f t="shared" si="3"/>
        <v>27000000</v>
      </c>
      <c r="L8" s="48">
        <f t="shared" si="4"/>
        <v>2700000</v>
      </c>
      <c r="M8" s="48">
        <f t="shared" si="5"/>
        <v>137700000</v>
      </c>
      <c r="N8" s="36">
        <f t="shared" si="6"/>
        <v>24300000</v>
      </c>
      <c r="O8" s="57" t="s">
        <v>36</v>
      </c>
      <c r="P8" s="58" t="s">
        <v>5</v>
      </c>
    </row>
    <row r="9" spans="1:16" x14ac:dyDescent="0.2">
      <c r="A9" s="161">
        <v>3</v>
      </c>
      <c r="B9" s="162" t="s">
        <v>30</v>
      </c>
      <c r="C9" s="50">
        <v>10</v>
      </c>
      <c r="D9" s="51">
        <v>39820</v>
      </c>
      <c r="E9" s="93">
        <v>5</v>
      </c>
      <c r="F9" s="94">
        <v>49</v>
      </c>
      <c r="G9" s="54">
        <f t="shared" si="0"/>
        <v>4.083333333333333</v>
      </c>
      <c r="H9" s="54">
        <f t="shared" si="1"/>
        <v>0.91666666666666696</v>
      </c>
      <c r="I9" s="48">
        <v>44940000</v>
      </c>
      <c r="J9" s="48">
        <f t="shared" si="2"/>
        <v>36701000</v>
      </c>
      <c r="K9" s="48">
        <f t="shared" si="3"/>
        <v>8239000</v>
      </c>
      <c r="L9" s="48">
        <f t="shared" si="4"/>
        <v>749000</v>
      </c>
      <c r="M9" s="48">
        <f t="shared" si="5"/>
        <v>37450000</v>
      </c>
      <c r="N9" s="36">
        <f t="shared" si="6"/>
        <v>7490000</v>
      </c>
      <c r="O9" s="57" t="s">
        <v>31</v>
      </c>
      <c r="P9" s="58" t="s">
        <v>5</v>
      </c>
    </row>
    <row r="10" spans="1:16" x14ac:dyDescent="0.2">
      <c r="A10" s="161">
        <v>4</v>
      </c>
      <c r="B10" s="162" t="s">
        <v>25</v>
      </c>
      <c r="C10" s="50">
        <v>1</v>
      </c>
      <c r="D10" s="51">
        <v>40049</v>
      </c>
      <c r="E10" s="93">
        <v>5</v>
      </c>
      <c r="F10" s="94">
        <v>41</v>
      </c>
      <c r="G10" s="54">
        <f t="shared" si="0"/>
        <v>3.4166666666666665</v>
      </c>
      <c r="H10" s="54">
        <f t="shared" si="1"/>
        <v>1.5833333333333335</v>
      </c>
      <c r="I10" s="48">
        <v>21805000</v>
      </c>
      <c r="J10" s="48">
        <f t="shared" si="2"/>
        <v>14900083.333333334</v>
      </c>
      <c r="K10" s="48">
        <f t="shared" si="3"/>
        <v>6904916.666666666</v>
      </c>
      <c r="L10" s="48">
        <f t="shared" si="4"/>
        <v>363416.66666666669</v>
      </c>
      <c r="M10" s="48">
        <f t="shared" si="5"/>
        <v>15263500</v>
      </c>
      <c r="N10" s="36">
        <f t="shared" si="6"/>
        <v>6541500</v>
      </c>
      <c r="O10" s="57" t="s">
        <v>26</v>
      </c>
      <c r="P10" s="58" t="s">
        <v>5</v>
      </c>
    </row>
    <row r="11" spans="1:16" x14ac:dyDescent="0.2">
      <c r="A11" s="161">
        <v>5</v>
      </c>
      <c r="B11" s="162" t="s">
        <v>16</v>
      </c>
      <c r="C11" s="50">
        <v>62</v>
      </c>
      <c r="D11" s="51">
        <v>40359</v>
      </c>
      <c r="E11" s="93">
        <v>3</v>
      </c>
      <c r="F11" s="94">
        <v>31</v>
      </c>
      <c r="G11" s="54">
        <f t="shared" si="0"/>
        <v>2.5833333333333335</v>
      </c>
      <c r="H11" s="54">
        <f t="shared" si="1"/>
        <v>0.41666666666666652</v>
      </c>
      <c r="I11" s="48">
        <v>5580000</v>
      </c>
      <c r="J11" s="48">
        <f t="shared" si="2"/>
        <v>4805000</v>
      </c>
      <c r="K11" s="48">
        <f t="shared" si="3"/>
        <v>775000</v>
      </c>
      <c r="L11" s="48">
        <f t="shared" si="4"/>
        <v>155000</v>
      </c>
      <c r="M11" s="48">
        <f t="shared" si="5"/>
        <v>4960000</v>
      </c>
      <c r="N11" s="36">
        <f t="shared" si="6"/>
        <v>620000</v>
      </c>
      <c r="O11" s="57" t="s">
        <v>17</v>
      </c>
      <c r="P11" s="58" t="s">
        <v>5</v>
      </c>
    </row>
    <row r="12" spans="1:16" x14ac:dyDescent="0.2">
      <c r="A12" s="161">
        <v>6</v>
      </c>
      <c r="B12" s="162" t="s">
        <v>34</v>
      </c>
      <c r="C12" s="50">
        <v>43</v>
      </c>
      <c r="D12" s="51">
        <v>40389</v>
      </c>
      <c r="E12" s="93">
        <v>5</v>
      </c>
      <c r="F12" s="94">
        <v>30</v>
      </c>
      <c r="G12" s="54">
        <f t="shared" si="0"/>
        <v>2.5</v>
      </c>
      <c r="H12" s="54">
        <f t="shared" si="1"/>
        <v>2.5</v>
      </c>
      <c r="I12" s="48">
        <v>128606600</v>
      </c>
      <c r="J12" s="48">
        <f t="shared" si="2"/>
        <v>64303300.000000007</v>
      </c>
      <c r="K12" s="48">
        <f t="shared" si="3"/>
        <v>64303299.999999993</v>
      </c>
      <c r="L12" s="48">
        <f t="shared" si="4"/>
        <v>2143443.3333333335</v>
      </c>
      <c r="M12" s="48">
        <f t="shared" si="5"/>
        <v>66446743.333333343</v>
      </c>
      <c r="N12" s="36">
        <f t="shared" si="6"/>
        <v>62159856.666666657</v>
      </c>
      <c r="O12" s="57" t="s">
        <v>35</v>
      </c>
      <c r="P12" s="58" t="s">
        <v>5</v>
      </c>
    </row>
    <row r="13" spans="1:16" x14ac:dyDescent="0.2">
      <c r="A13" s="161">
        <v>7</v>
      </c>
      <c r="B13" s="162" t="s">
        <v>37</v>
      </c>
      <c r="C13" s="50">
        <v>210</v>
      </c>
      <c r="D13" s="51">
        <v>40420</v>
      </c>
      <c r="E13" s="93">
        <v>5</v>
      </c>
      <c r="F13" s="94">
        <v>29</v>
      </c>
      <c r="G13" s="54">
        <f t="shared" si="0"/>
        <v>2.4166666666666665</v>
      </c>
      <c r="H13" s="54">
        <f t="shared" si="1"/>
        <v>2.5833333333333335</v>
      </c>
      <c r="I13" s="48">
        <v>41370000</v>
      </c>
      <c r="J13" s="48">
        <f t="shared" si="2"/>
        <v>19995500</v>
      </c>
      <c r="K13" s="48">
        <f t="shared" si="3"/>
        <v>21374500</v>
      </c>
      <c r="L13" s="48">
        <f t="shared" si="4"/>
        <v>689500</v>
      </c>
      <c r="M13" s="48">
        <f t="shared" si="5"/>
        <v>20685000</v>
      </c>
      <c r="N13" s="36">
        <f t="shared" si="6"/>
        <v>20685000</v>
      </c>
      <c r="O13" s="57" t="s">
        <v>38</v>
      </c>
      <c r="P13" s="58" t="s">
        <v>5</v>
      </c>
    </row>
    <row r="14" spans="1:16" x14ac:dyDescent="0.2">
      <c r="A14" s="161">
        <v>8</v>
      </c>
      <c r="B14" s="162" t="s">
        <v>39</v>
      </c>
      <c r="C14" s="50">
        <v>1</v>
      </c>
      <c r="D14" s="51">
        <v>40451</v>
      </c>
      <c r="E14" s="93">
        <v>3</v>
      </c>
      <c r="F14" s="94">
        <v>28</v>
      </c>
      <c r="G14" s="54">
        <f t="shared" si="0"/>
        <v>2.3333333333333335</v>
      </c>
      <c r="H14" s="54">
        <f t="shared" si="1"/>
        <v>0.66666666666666652</v>
      </c>
      <c r="I14" s="48">
        <v>10000000</v>
      </c>
      <c r="J14" s="48">
        <f t="shared" si="2"/>
        <v>7777777.7777777789</v>
      </c>
      <c r="K14" s="48">
        <f t="shared" si="3"/>
        <v>2222222.2222222211</v>
      </c>
      <c r="L14" s="48">
        <f t="shared" si="4"/>
        <v>277777.77777777781</v>
      </c>
      <c r="M14" s="48">
        <f t="shared" si="5"/>
        <v>8055555.5555555569</v>
      </c>
      <c r="N14" s="36">
        <f t="shared" si="6"/>
        <v>1944444.4444444431</v>
      </c>
      <c r="O14" s="57" t="s">
        <v>40</v>
      </c>
      <c r="P14" s="58" t="s">
        <v>5</v>
      </c>
    </row>
    <row r="15" spans="1:16" x14ac:dyDescent="0.2">
      <c r="A15" s="161">
        <v>9</v>
      </c>
      <c r="B15" s="162" t="s">
        <v>43</v>
      </c>
      <c r="C15" s="50">
        <v>1</v>
      </c>
      <c r="D15" s="51">
        <v>40542</v>
      </c>
      <c r="E15" s="93">
        <v>3</v>
      </c>
      <c r="F15" s="94">
        <v>25</v>
      </c>
      <c r="G15" s="54">
        <f t="shared" si="0"/>
        <v>2.0833333333333335</v>
      </c>
      <c r="H15" s="54">
        <f t="shared" si="1"/>
        <v>0.91666666666666652</v>
      </c>
      <c r="I15" s="48">
        <v>1000000</v>
      </c>
      <c r="J15" s="48">
        <f t="shared" si="2"/>
        <v>694444.44444444438</v>
      </c>
      <c r="K15" s="48">
        <f t="shared" si="3"/>
        <v>305555.55555555562</v>
      </c>
      <c r="L15" s="48">
        <f t="shared" si="4"/>
        <v>27777.777777777777</v>
      </c>
      <c r="M15" s="48">
        <f t="shared" si="5"/>
        <v>722222.22222222213</v>
      </c>
      <c r="N15" s="36">
        <f t="shared" si="6"/>
        <v>277777.77777777787</v>
      </c>
      <c r="O15" s="57" t="s">
        <v>44</v>
      </c>
      <c r="P15" s="58" t="s">
        <v>5</v>
      </c>
    </row>
    <row r="16" spans="1:16" x14ac:dyDescent="0.2">
      <c r="A16" s="161">
        <v>10</v>
      </c>
      <c r="B16" s="162" t="s">
        <v>216</v>
      </c>
      <c r="C16" s="50">
        <v>1</v>
      </c>
      <c r="D16" s="51">
        <v>40573</v>
      </c>
      <c r="E16" s="93">
        <v>3</v>
      </c>
      <c r="F16" s="94">
        <v>24</v>
      </c>
      <c r="G16" s="54">
        <f t="shared" si="0"/>
        <v>2</v>
      </c>
      <c r="H16" s="54">
        <f t="shared" si="1"/>
        <v>1</v>
      </c>
      <c r="I16" s="48">
        <v>5000000</v>
      </c>
      <c r="J16" s="48">
        <f t="shared" si="2"/>
        <v>3333333.333333334</v>
      </c>
      <c r="K16" s="48">
        <f t="shared" si="3"/>
        <v>1666666.666666666</v>
      </c>
      <c r="L16" s="48">
        <f t="shared" si="4"/>
        <v>138888.88888888891</v>
      </c>
      <c r="M16" s="48">
        <f t="shared" si="5"/>
        <v>3472222.2222222229</v>
      </c>
      <c r="N16" s="36">
        <f t="shared" si="6"/>
        <v>1527777.7777777771</v>
      </c>
      <c r="O16" s="57" t="s">
        <v>45</v>
      </c>
      <c r="P16" s="58" t="s">
        <v>5</v>
      </c>
    </row>
    <row r="17" spans="1:16" x14ac:dyDescent="0.2">
      <c r="A17" s="161">
        <v>11</v>
      </c>
      <c r="B17" s="162" t="s">
        <v>217</v>
      </c>
      <c r="C17" s="50">
        <v>2</v>
      </c>
      <c r="D17" s="51">
        <v>40602</v>
      </c>
      <c r="E17" s="93">
        <v>3</v>
      </c>
      <c r="F17" s="94">
        <v>23</v>
      </c>
      <c r="G17" s="54">
        <f t="shared" si="0"/>
        <v>1.9166666666666667</v>
      </c>
      <c r="H17" s="54">
        <f t="shared" si="1"/>
        <v>1.0833333333333333</v>
      </c>
      <c r="I17" s="48">
        <v>2503200</v>
      </c>
      <c r="J17" s="48">
        <f t="shared" si="2"/>
        <v>1599266.6666666665</v>
      </c>
      <c r="K17" s="48">
        <f t="shared" si="3"/>
        <v>903933.33333333349</v>
      </c>
      <c r="L17" s="48">
        <f t="shared" si="4"/>
        <v>69533.333333333328</v>
      </c>
      <c r="M17" s="48">
        <f t="shared" si="5"/>
        <v>1668799.9999999998</v>
      </c>
      <c r="N17" s="36">
        <f t="shared" si="6"/>
        <v>834400.00000000023</v>
      </c>
      <c r="O17" s="57" t="s">
        <v>218</v>
      </c>
      <c r="P17" s="58" t="s">
        <v>65</v>
      </c>
    </row>
    <row r="18" spans="1:16" x14ac:dyDescent="0.2">
      <c r="A18" s="161">
        <v>12</v>
      </c>
      <c r="B18" s="162" t="s">
        <v>219</v>
      </c>
      <c r="C18" s="50">
        <v>1</v>
      </c>
      <c r="D18" s="51">
        <v>40632</v>
      </c>
      <c r="E18" s="93">
        <v>3</v>
      </c>
      <c r="F18" s="94">
        <v>22</v>
      </c>
      <c r="G18" s="54">
        <f t="shared" si="0"/>
        <v>1.8333333333333333</v>
      </c>
      <c r="H18" s="54">
        <f t="shared" si="1"/>
        <v>1.1666666666666667</v>
      </c>
      <c r="I18" s="48">
        <v>3435000</v>
      </c>
      <c r="J18" s="48">
        <f t="shared" si="2"/>
        <v>2099166.666666667</v>
      </c>
      <c r="K18" s="48">
        <f t="shared" si="3"/>
        <v>1335833.333333333</v>
      </c>
      <c r="L18" s="48">
        <f t="shared" si="4"/>
        <v>95416.666666666672</v>
      </c>
      <c r="M18" s="48">
        <f t="shared" si="5"/>
        <v>2194583.3333333335</v>
      </c>
      <c r="N18" s="36">
        <f t="shared" si="6"/>
        <v>1240416.6666666665</v>
      </c>
      <c r="O18" s="57" t="s">
        <v>220</v>
      </c>
      <c r="P18" s="58" t="s">
        <v>65</v>
      </c>
    </row>
    <row r="19" spans="1:16" x14ac:dyDescent="0.2">
      <c r="A19" s="161">
        <v>13</v>
      </c>
      <c r="B19" s="162" t="s">
        <v>114</v>
      </c>
      <c r="C19" s="50">
        <v>1</v>
      </c>
      <c r="D19" s="51">
        <v>40663</v>
      </c>
      <c r="E19" s="93">
        <v>2</v>
      </c>
      <c r="F19" s="94">
        <v>21</v>
      </c>
      <c r="G19" s="54">
        <f t="shared" si="0"/>
        <v>1.75</v>
      </c>
      <c r="H19" s="54">
        <f t="shared" si="1"/>
        <v>0.25</v>
      </c>
      <c r="I19" s="48">
        <v>2962000</v>
      </c>
      <c r="J19" s="48">
        <f t="shared" si="2"/>
        <v>2591750</v>
      </c>
      <c r="K19" s="48">
        <f t="shared" si="3"/>
        <v>370250</v>
      </c>
      <c r="L19" s="48">
        <f t="shared" si="4"/>
        <v>123416.66666666667</v>
      </c>
      <c r="M19" s="48">
        <f t="shared" si="5"/>
        <v>2715166.6666666665</v>
      </c>
      <c r="N19" s="36">
        <f t="shared" si="6"/>
        <v>246833.33333333349</v>
      </c>
      <c r="O19" s="57" t="s">
        <v>115</v>
      </c>
      <c r="P19" s="58" t="s">
        <v>68</v>
      </c>
    </row>
    <row r="20" spans="1:16" x14ac:dyDescent="0.2">
      <c r="A20" s="161">
        <v>14</v>
      </c>
      <c r="B20" s="162" t="s">
        <v>110</v>
      </c>
      <c r="C20" s="50">
        <v>1</v>
      </c>
      <c r="D20" s="51">
        <v>40663</v>
      </c>
      <c r="E20" s="93">
        <v>2</v>
      </c>
      <c r="F20" s="94">
        <v>21</v>
      </c>
      <c r="G20" s="54">
        <f t="shared" si="0"/>
        <v>1.75</v>
      </c>
      <c r="H20" s="54">
        <f t="shared" si="1"/>
        <v>0.25</v>
      </c>
      <c r="I20" s="48">
        <v>2962000</v>
      </c>
      <c r="J20" s="48">
        <f t="shared" si="2"/>
        <v>2591750</v>
      </c>
      <c r="K20" s="48">
        <f t="shared" si="3"/>
        <v>370250</v>
      </c>
      <c r="L20" s="48">
        <f t="shared" si="4"/>
        <v>123416.66666666667</v>
      </c>
      <c r="M20" s="48">
        <f t="shared" si="5"/>
        <v>2715166.6666666665</v>
      </c>
      <c r="N20" s="36">
        <f t="shared" si="6"/>
        <v>246833.33333333349</v>
      </c>
      <c r="O20" s="57" t="s">
        <v>111</v>
      </c>
      <c r="P20" s="58" t="s">
        <v>69</v>
      </c>
    </row>
    <row r="21" spans="1:16" x14ac:dyDescent="0.2">
      <c r="A21" s="161">
        <v>15</v>
      </c>
      <c r="B21" s="162" t="s">
        <v>112</v>
      </c>
      <c r="C21" s="50">
        <v>1</v>
      </c>
      <c r="D21" s="51">
        <v>40663</v>
      </c>
      <c r="E21" s="93">
        <v>2</v>
      </c>
      <c r="F21" s="94">
        <v>21</v>
      </c>
      <c r="G21" s="54">
        <f t="shared" ref="G21:G58" si="7">+F21/12</f>
        <v>1.75</v>
      </c>
      <c r="H21" s="54">
        <f t="shared" ref="H21:H37" si="8">+E21-G21</f>
        <v>0.25</v>
      </c>
      <c r="I21" s="48">
        <v>2962000</v>
      </c>
      <c r="J21" s="48">
        <f t="shared" ref="J21:J31" si="9">+F21*L21</f>
        <v>2591750</v>
      </c>
      <c r="K21" s="48">
        <f t="shared" ref="K21:K31" si="10">+I21-J21</f>
        <v>370250</v>
      </c>
      <c r="L21" s="48">
        <f t="shared" ref="L21:L31" si="11">+I21/E21/12</f>
        <v>123416.66666666667</v>
      </c>
      <c r="M21" s="48">
        <f t="shared" ref="M21:M31" si="12">+L21+J21</f>
        <v>2715166.6666666665</v>
      </c>
      <c r="N21" s="36">
        <f t="shared" si="6"/>
        <v>246833.33333333349</v>
      </c>
      <c r="O21" s="57" t="s">
        <v>113</v>
      </c>
      <c r="P21" s="58" t="s">
        <v>69</v>
      </c>
    </row>
    <row r="22" spans="1:16" x14ac:dyDescent="0.2">
      <c r="A22" s="161">
        <v>16</v>
      </c>
      <c r="B22" s="162" t="s">
        <v>372</v>
      </c>
      <c r="C22" s="50">
        <v>80</v>
      </c>
      <c r="D22" s="51">
        <v>40663</v>
      </c>
      <c r="E22" s="93">
        <v>5</v>
      </c>
      <c r="F22" s="94">
        <v>21</v>
      </c>
      <c r="G22" s="54">
        <f t="shared" si="7"/>
        <v>1.75</v>
      </c>
      <c r="H22" s="54">
        <f t="shared" si="8"/>
        <v>3.25</v>
      </c>
      <c r="I22" s="48">
        <v>20944000</v>
      </c>
      <c r="J22" s="48">
        <f t="shared" si="9"/>
        <v>7330400</v>
      </c>
      <c r="K22" s="48">
        <f t="shared" si="10"/>
        <v>13613600</v>
      </c>
      <c r="L22" s="48">
        <f t="shared" si="11"/>
        <v>349066.66666666669</v>
      </c>
      <c r="M22" s="48">
        <f t="shared" si="12"/>
        <v>7679466.666666667</v>
      </c>
      <c r="N22" s="36">
        <f t="shared" si="6"/>
        <v>13264533.333333332</v>
      </c>
      <c r="O22" s="57" t="s">
        <v>373</v>
      </c>
      <c r="P22" s="58" t="s">
        <v>5</v>
      </c>
    </row>
    <row r="23" spans="1:16" x14ac:dyDescent="0.2">
      <c r="A23" s="161">
        <v>17</v>
      </c>
      <c r="B23" s="162" t="s">
        <v>107</v>
      </c>
      <c r="C23" s="50">
        <v>1</v>
      </c>
      <c r="D23" s="51">
        <v>40693</v>
      </c>
      <c r="E23" s="93">
        <v>2</v>
      </c>
      <c r="F23" s="94">
        <v>20</v>
      </c>
      <c r="G23" s="54">
        <f t="shared" si="7"/>
        <v>1.6666666666666667</v>
      </c>
      <c r="H23" s="54">
        <f t="shared" si="8"/>
        <v>0.33333333333333326</v>
      </c>
      <c r="I23" s="48">
        <v>2185100</v>
      </c>
      <c r="J23" s="48">
        <f t="shared" si="9"/>
        <v>1820916.6666666665</v>
      </c>
      <c r="K23" s="48">
        <f t="shared" si="10"/>
        <v>364183.33333333349</v>
      </c>
      <c r="L23" s="48">
        <f t="shared" si="11"/>
        <v>91045.833333333328</v>
      </c>
      <c r="M23" s="48">
        <f t="shared" si="12"/>
        <v>1911962.4999999998</v>
      </c>
      <c r="N23" s="36">
        <f t="shared" si="6"/>
        <v>273137.50000000023</v>
      </c>
      <c r="O23" s="57" t="s">
        <v>108</v>
      </c>
      <c r="P23" s="58" t="s">
        <v>5</v>
      </c>
    </row>
    <row r="24" spans="1:16" x14ac:dyDescent="0.2">
      <c r="A24" s="161">
        <v>18</v>
      </c>
      <c r="B24" s="162" t="s">
        <v>374</v>
      </c>
      <c r="C24" s="50">
        <v>40</v>
      </c>
      <c r="D24" s="51">
        <v>40754</v>
      </c>
      <c r="E24" s="93">
        <v>5</v>
      </c>
      <c r="F24" s="94">
        <v>18</v>
      </c>
      <c r="G24" s="54">
        <f t="shared" si="7"/>
        <v>1.5</v>
      </c>
      <c r="H24" s="54">
        <f t="shared" si="8"/>
        <v>3.5</v>
      </c>
      <c r="I24" s="48">
        <v>109605000</v>
      </c>
      <c r="J24" s="48">
        <f t="shared" si="9"/>
        <v>32881500</v>
      </c>
      <c r="K24" s="48">
        <f t="shared" si="10"/>
        <v>76723500</v>
      </c>
      <c r="L24" s="48">
        <f t="shared" si="11"/>
        <v>1826750</v>
      </c>
      <c r="M24" s="48">
        <f t="shared" si="12"/>
        <v>34708250</v>
      </c>
      <c r="N24" s="36">
        <f t="shared" si="6"/>
        <v>74896750</v>
      </c>
      <c r="O24" s="57" t="s">
        <v>375</v>
      </c>
      <c r="P24" s="58" t="s">
        <v>22</v>
      </c>
    </row>
    <row r="25" spans="1:16" x14ac:dyDescent="0.2">
      <c r="A25" s="161">
        <v>19</v>
      </c>
      <c r="B25" s="162" t="s">
        <v>221</v>
      </c>
      <c r="C25" s="50">
        <v>1</v>
      </c>
      <c r="D25" s="51">
        <v>40816</v>
      </c>
      <c r="E25" s="93">
        <v>2</v>
      </c>
      <c r="F25" s="94">
        <v>16</v>
      </c>
      <c r="G25" s="54">
        <f t="shared" si="7"/>
        <v>1.3333333333333333</v>
      </c>
      <c r="H25" s="54">
        <f t="shared" si="8"/>
        <v>0.66666666666666674</v>
      </c>
      <c r="I25" s="48">
        <v>2328250</v>
      </c>
      <c r="J25" s="48">
        <f t="shared" si="9"/>
        <v>1552166.6666666667</v>
      </c>
      <c r="K25" s="48">
        <f t="shared" si="10"/>
        <v>776083.33333333326</v>
      </c>
      <c r="L25" s="48">
        <f t="shared" si="11"/>
        <v>97010.416666666672</v>
      </c>
      <c r="M25" s="48">
        <f t="shared" si="12"/>
        <v>1649177.0833333335</v>
      </c>
      <c r="N25" s="36">
        <f t="shared" si="6"/>
        <v>679072.91666666651</v>
      </c>
      <c r="O25" s="57" t="s">
        <v>222</v>
      </c>
      <c r="P25" s="58" t="s">
        <v>5</v>
      </c>
    </row>
    <row r="26" spans="1:16" x14ac:dyDescent="0.2">
      <c r="A26" s="161">
        <v>20</v>
      </c>
      <c r="B26" s="162" t="s">
        <v>223</v>
      </c>
      <c r="C26" s="50">
        <v>0</v>
      </c>
      <c r="D26" s="51">
        <v>40816</v>
      </c>
      <c r="E26" s="93">
        <v>3</v>
      </c>
      <c r="F26" s="94">
        <v>16</v>
      </c>
      <c r="G26" s="54">
        <f t="shared" si="7"/>
        <v>1.3333333333333333</v>
      </c>
      <c r="H26" s="54">
        <f t="shared" si="8"/>
        <v>1.6666666666666667</v>
      </c>
      <c r="I26" s="48">
        <v>1000000</v>
      </c>
      <c r="J26" s="48">
        <f t="shared" si="9"/>
        <v>444444.44444444444</v>
      </c>
      <c r="K26" s="48">
        <f t="shared" si="10"/>
        <v>555555.5555555555</v>
      </c>
      <c r="L26" s="48">
        <f t="shared" si="11"/>
        <v>27777.777777777777</v>
      </c>
      <c r="M26" s="48">
        <f t="shared" si="12"/>
        <v>472222.22222222219</v>
      </c>
      <c r="N26" s="36">
        <f t="shared" si="6"/>
        <v>527777.77777777775</v>
      </c>
      <c r="O26" s="57" t="s">
        <v>224</v>
      </c>
      <c r="P26" s="58" t="s">
        <v>225</v>
      </c>
    </row>
    <row r="27" spans="1:16" x14ac:dyDescent="0.2">
      <c r="A27" s="161">
        <v>21</v>
      </c>
      <c r="B27" s="162" t="s">
        <v>226</v>
      </c>
      <c r="C27" s="50">
        <v>20</v>
      </c>
      <c r="D27" s="51">
        <v>40846</v>
      </c>
      <c r="E27" s="93">
        <v>3</v>
      </c>
      <c r="F27" s="94">
        <v>15</v>
      </c>
      <c r="G27" s="54">
        <f t="shared" si="7"/>
        <v>1.25</v>
      </c>
      <c r="H27" s="54">
        <f t="shared" si="8"/>
        <v>1.75</v>
      </c>
      <c r="I27" s="48">
        <v>7000000</v>
      </c>
      <c r="J27" s="48">
        <f t="shared" si="9"/>
        <v>2916666.666666667</v>
      </c>
      <c r="K27" s="48">
        <f t="shared" si="10"/>
        <v>4083333.333333333</v>
      </c>
      <c r="L27" s="48">
        <f t="shared" si="11"/>
        <v>194444.44444444447</v>
      </c>
      <c r="M27" s="48">
        <f t="shared" si="12"/>
        <v>3111111.1111111115</v>
      </c>
      <c r="N27" s="36">
        <f t="shared" si="6"/>
        <v>3888888.8888888885</v>
      </c>
      <c r="O27" s="57" t="s">
        <v>227</v>
      </c>
      <c r="P27" s="58" t="s">
        <v>225</v>
      </c>
    </row>
    <row r="28" spans="1:16" x14ac:dyDescent="0.2">
      <c r="A28" s="161">
        <v>22</v>
      </c>
      <c r="B28" s="162" t="s">
        <v>75</v>
      </c>
      <c r="C28" s="50">
        <v>145</v>
      </c>
      <c r="D28" s="51">
        <v>40846</v>
      </c>
      <c r="E28" s="93">
        <v>5</v>
      </c>
      <c r="F28" s="94">
        <v>15</v>
      </c>
      <c r="G28" s="54">
        <f t="shared" si="7"/>
        <v>1.25</v>
      </c>
      <c r="H28" s="54">
        <f t="shared" si="8"/>
        <v>3.75</v>
      </c>
      <c r="I28" s="48">
        <v>26535000</v>
      </c>
      <c r="J28" s="48">
        <f t="shared" si="9"/>
        <v>6633750</v>
      </c>
      <c r="K28" s="48">
        <f t="shared" si="10"/>
        <v>19901250</v>
      </c>
      <c r="L28" s="48">
        <f t="shared" si="11"/>
        <v>442250</v>
      </c>
      <c r="M28" s="48">
        <f t="shared" si="12"/>
        <v>7076000</v>
      </c>
      <c r="N28" s="36">
        <f t="shared" si="6"/>
        <v>19459000</v>
      </c>
      <c r="O28" s="57" t="s">
        <v>376</v>
      </c>
      <c r="P28" s="58" t="s">
        <v>5</v>
      </c>
    </row>
    <row r="29" spans="1:16" x14ac:dyDescent="0.2">
      <c r="A29" s="161">
        <v>23</v>
      </c>
      <c r="B29" s="162" t="s">
        <v>228</v>
      </c>
      <c r="C29" s="50">
        <v>1</v>
      </c>
      <c r="D29" s="51">
        <v>40877</v>
      </c>
      <c r="E29" s="93">
        <v>2</v>
      </c>
      <c r="F29" s="94">
        <v>14</v>
      </c>
      <c r="G29" s="54">
        <f t="shared" si="7"/>
        <v>1.1666666666666667</v>
      </c>
      <c r="H29" s="54">
        <f t="shared" si="8"/>
        <v>0.83333333333333326</v>
      </c>
      <c r="I29" s="48">
        <v>3325000</v>
      </c>
      <c r="J29" s="48">
        <f t="shared" si="9"/>
        <v>1939583.3333333333</v>
      </c>
      <c r="K29" s="48">
        <f t="shared" si="10"/>
        <v>1385416.6666666667</v>
      </c>
      <c r="L29" s="48">
        <f t="shared" si="11"/>
        <v>138541.66666666666</v>
      </c>
      <c r="M29" s="48">
        <f t="shared" si="12"/>
        <v>2078125</v>
      </c>
      <c r="N29" s="36">
        <f t="shared" si="6"/>
        <v>1246875</v>
      </c>
      <c r="O29" s="57" t="s">
        <v>229</v>
      </c>
      <c r="P29" s="58" t="s">
        <v>230</v>
      </c>
    </row>
    <row r="30" spans="1:16" x14ac:dyDescent="0.2">
      <c r="A30" s="161">
        <v>24</v>
      </c>
      <c r="B30" s="162" t="s">
        <v>231</v>
      </c>
      <c r="C30" s="50">
        <v>1</v>
      </c>
      <c r="D30" s="51">
        <v>40877</v>
      </c>
      <c r="E30" s="93">
        <v>2</v>
      </c>
      <c r="F30" s="94">
        <v>14</v>
      </c>
      <c r="G30" s="54">
        <f t="shared" si="7"/>
        <v>1.1666666666666667</v>
      </c>
      <c r="H30" s="54">
        <f t="shared" si="8"/>
        <v>0.83333333333333326</v>
      </c>
      <c r="I30" s="48">
        <v>3300000</v>
      </c>
      <c r="J30" s="48">
        <f t="shared" si="9"/>
        <v>1925000</v>
      </c>
      <c r="K30" s="48">
        <f t="shared" si="10"/>
        <v>1375000</v>
      </c>
      <c r="L30" s="48">
        <f t="shared" si="11"/>
        <v>137500</v>
      </c>
      <c r="M30" s="48">
        <f t="shared" si="12"/>
        <v>2062500</v>
      </c>
      <c r="N30" s="36">
        <f t="shared" si="6"/>
        <v>1237500</v>
      </c>
      <c r="O30" s="57" t="s">
        <v>232</v>
      </c>
      <c r="P30" s="58" t="s">
        <v>233</v>
      </c>
    </row>
    <row r="31" spans="1:16" x14ac:dyDescent="0.2">
      <c r="A31" s="161">
        <v>25</v>
      </c>
      <c r="B31" s="162" t="s">
        <v>234</v>
      </c>
      <c r="C31" s="50">
        <v>1</v>
      </c>
      <c r="D31" s="51">
        <v>40907</v>
      </c>
      <c r="E31" s="93">
        <v>2</v>
      </c>
      <c r="F31" s="94">
        <v>13</v>
      </c>
      <c r="G31" s="54">
        <f t="shared" si="7"/>
        <v>1.0833333333333333</v>
      </c>
      <c r="H31" s="54">
        <f t="shared" si="8"/>
        <v>0.91666666666666674</v>
      </c>
      <c r="I31" s="48">
        <v>2350000</v>
      </c>
      <c r="J31" s="48">
        <f t="shared" si="9"/>
        <v>1272916.6666666667</v>
      </c>
      <c r="K31" s="48">
        <f t="shared" si="10"/>
        <v>1077083.3333333333</v>
      </c>
      <c r="L31" s="48">
        <f t="shared" si="11"/>
        <v>97916.666666666672</v>
      </c>
      <c r="M31" s="48">
        <f t="shared" si="12"/>
        <v>1370833.3333333335</v>
      </c>
      <c r="N31" s="36">
        <f t="shared" si="6"/>
        <v>979166.66666666651</v>
      </c>
      <c r="O31" s="57" t="s">
        <v>235</v>
      </c>
      <c r="P31" s="58" t="s">
        <v>65</v>
      </c>
    </row>
    <row r="32" spans="1:16" x14ac:dyDescent="0.2">
      <c r="A32" s="161">
        <v>26</v>
      </c>
      <c r="B32" s="163" t="s">
        <v>236</v>
      </c>
      <c r="C32" s="50">
        <v>2</v>
      </c>
      <c r="D32" s="51" t="s">
        <v>94</v>
      </c>
      <c r="E32" s="93">
        <v>2</v>
      </c>
      <c r="F32" s="94">
        <v>10</v>
      </c>
      <c r="G32" s="54">
        <f t="shared" si="7"/>
        <v>0.83333333333333337</v>
      </c>
      <c r="H32" s="54">
        <f t="shared" si="8"/>
        <v>1.1666666666666665</v>
      </c>
      <c r="I32" s="48">
        <v>3523000</v>
      </c>
      <c r="J32" s="48">
        <f t="shared" ref="J32:J58" si="13">+F32*L32</f>
        <v>1467916.6666666665</v>
      </c>
      <c r="K32" s="48">
        <f t="shared" ref="K32:K37" si="14">+I32-J32</f>
        <v>2055083.3333333335</v>
      </c>
      <c r="L32" s="48">
        <f t="shared" ref="L32:L37" si="15">+I32/E32/12</f>
        <v>146791.66666666666</v>
      </c>
      <c r="M32" s="48">
        <f t="shared" ref="M32:M37" si="16">+L32+J32</f>
        <v>1614708.3333333333</v>
      </c>
      <c r="N32" s="36">
        <f t="shared" si="6"/>
        <v>1908291.6666666667</v>
      </c>
      <c r="O32" s="57" t="s">
        <v>237</v>
      </c>
      <c r="P32" s="58" t="s">
        <v>22</v>
      </c>
    </row>
    <row r="33" spans="1:16" x14ac:dyDescent="0.2">
      <c r="A33" s="161">
        <v>27</v>
      </c>
      <c r="B33" s="163" t="s">
        <v>238</v>
      </c>
      <c r="C33" s="50">
        <v>1</v>
      </c>
      <c r="D33" s="51" t="s">
        <v>94</v>
      </c>
      <c r="E33" s="93">
        <v>2</v>
      </c>
      <c r="F33" s="94">
        <v>10</v>
      </c>
      <c r="G33" s="54">
        <f t="shared" si="7"/>
        <v>0.83333333333333337</v>
      </c>
      <c r="H33" s="54">
        <f t="shared" si="8"/>
        <v>1.1666666666666665</v>
      </c>
      <c r="I33" s="48">
        <v>2000000</v>
      </c>
      <c r="J33" s="48">
        <f t="shared" si="13"/>
        <v>833333.33333333326</v>
      </c>
      <c r="K33" s="48">
        <f t="shared" si="14"/>
        <v>1166666.6666666667</v>
      </c>
      <c r="L33" s="48">
        <f t="shared" si="15"/>
        <v>83333.333333333328</v>
      </c>
      <c r="M33" s="48">
        <f t="shared" si="16"/>
        <v>916666.66666666663</v>
      </c>
      <c r="N33" s="36">
        <f t="shared" si="6"/>
        <v>1083333.3333333335</v>
      </c>
      <c r="O33" s="57" t="s">
        <v>239</v>
      </c>
      <c r="P33" s="58" t="s">
        <v>22</v>
      </c>
    </row>
    <row r="34" spans="1:16" x14ac:dyDescent="0.2">
      <c r="A34" s="161">
        <v>28</v>
      </c>
      <c r="B34" s="162" t="s">
        <v>118</v>
      </c>
      <c r="C34" s="50">
        <v>1</v>
      </c>
      <c r="D34" s="51">
        <v>40998</v>
      </c>
      <c r="E34" s="93">
        <v>1</v>
      </c>
      <c r="F34" s="94">
        <v>10</v>
      </c>
      <c r="G34" s="54">
        <f t="shared" si="7"/>
        <v>0.83333333333333337</v>
      </c>
      <c r="H34" s="54">
        <f t="shared" si="8"/>
        <v>0.16666666666666663</v>
      </c>
      <c r="I34" s="48">
        <v>619500</v>
      </c>
      <c r="J34" s="48">
        <f t="shared" si="13"/>
        <v>516250</v>
      </c>
      <c r="K34" s="48">
        <f t="shared" si="14"/>
        <v>103250</v>
      </c>
      <c r="L34" s="48">
        <f t="shared" si="15"/>
        <v>51625</v>
      </c>
      <c r="M34" s="48">
        <f t="shared" si="16"/>
        <v>567875</v>
      </c>
      <c r="N34" s="36">
        <f t="shared" si="6"/>
        <v>51625</v>
      </c>
      <c r="O34" s="57" t="s">
        <v>119</v>
      </c>
      <c r="P34" s="58" t="s">
        <v>120</v>
      </c>
    </row>
    <row r="35" spans="1:16" x14ac:dyDescent="0.2">
      <c r="A35" s="161">
        <v>29</v>
      </c>
      <c r="B35" s="162" t="s">
        <v>116</v>
      </c>
      <c r="C35" s="50">
        <v>4</v>
      </c>
      <c r="D35" s="51">
        <v>40998</v>
      </c>
      <c r="E35" s="93">
        <v>1</v>
      </c>
      <c r="F35" s="94">
        <v>10</v>
      </c>
      <c r="G35" s="54">
        <f t="shared" si="7"/>
        <v>0.83333333333333337</v>
      </c>
      <c r="H35" s="54">
        <f t="shared" si="8"/>
        <v>0.16666666666666663</v>
      </c>
      <c r="I35" s="48">
        <v>993000</v>
      </c>
      <c r="J35" s="48">
        <f t="shared" si="13"/>
        <v>827500</v>
      </c>
      <c r="K35" s="48">
        <f t="shared" si="14"/>
        <v>165500</v>
      </c>
      <c r="L35" s="48">
        <f t="shared" si="15"/>
        <v>82750</v>
      </c>
      <c r="M35" s="48">
        <f t="shared" si="16"/>
        <v>910250</v>
      </c>
      <c r="N35" s="36">
        <f t="shared" si="6"/>
        <v>82750</v>
      </c>
      <c r="O35" s="57" t="s">
        <v>117</v>
      </c>
      <c r="P35" s="58" t="s">
        <v>9</v>
      </c>
    </row>
    <row r="36" spans="1:16" x14ac:dyDescent="0.2">
      <c r="A36" s="161">
        <v>30</v>
      </c>
      <c r="B36" s="162" t="s">
        <v>103</v>
      </c>
      <c r="C36" s="50">
        <v>3</v>
      </c>
      <c r="D36" s="51">
        <v>40998</v>
      </c>
      <c r="E36" s="93">
        <v>1</v>
      </c>
      <c r="F36" s="94">
        <v>10</v>
      </c>
      <c r="G36" s="54">
        <f t="shared" si="7"/>
        <v>0.83333333333333337</v>
      </c>
      <c r="H36" s="54">
        <f t="shared" si="8"/>
        <v>0.16666666666666663</v>
      </c>
      <c r="I36" s="48">
        <v>540000</v>
      </c>
      <c r="J36" s="48">
        <f t="shared" si="13"/>
        <v>450000</v>
      </c>
      <c r="K36" s="48">
        <f t="shared" si="14"/>
        <v>90000</v>
      </c>
      <c r="L36" s="48">
        <f t="shared" si="15"/>
        <v>45000</v>
      </c>
      <c r="M36" s="48">
        <f t="shared" si="16"/>
        <v>495000</v>
      </c>
      <c r="N36" s="36">
        <f t="shared" si="6"/>
        <v>45000</v>
      </c>
      <c r="O36" s="57" t="s">
        <v>104</v>
      </c>
      <c r="P36" s="58" t="s">
        <v>22</v>
      </c>
    </row>
    <row r="37" spans="1:16" x14ac:dyDescent="0.2">
      <c r="A37" s="161">
        <v>31</v>
      </c>
      <c r="B37" s="162" t="s">
        <v>105</v>
      </c>
      <c r="C37" s="50">
        <v>1</v>
      </c>
      <c r="D37" s="51">
        <v>40998</v>
      </c>
      <c r="E37" s="93">
        <v>1</v>
      </c>
      <c r="F37" s="94">
        <v>10</v>
      </c>
      <c r="G37" s="54">
        <f t="shared" si="7"/>
        <v>0.83333333333333337</v>
      </c>
      <c r="H37" s="54">
        <f t="shared" si="8"/>
        <v>0.16666666666666663</v>
      </c>
      <c r="I37" s="48">
        <v>710000</v>
      </c>
      <c r="J37" s="48">
        <f t="shared" si="13"/>
        <v>591666.66666666663</v>
      </c>
      <c r="K37" s="48">
        <f t="shared" si="14"/>
        <v>118333.33333333337</v>
      </c>
      <c r="L37" s="48">
        <f t="shared" si="15"/>
        <v>59166.666666666664</v>
      </c>
      <c r="M37" s="48">
        <f t="shared" si="16"/>
        <v>650833.33333333326</v>
      </c>
      <c r="N37" s="36">
        <f t="shared" si="6"/>
        <v>59166.666666666744</v>
      </c>
      <c r="O37" s="57" t="s">
        <v>106</v>
      </c>
      <c r="P37" s="58" t="s">
        <v>22</v>
      </c>
    </row>
    <row r="38" spans="1:16" x14ac:dyDescent="0.2">
      <c r="A38" s="161">
        <v>32</v>
      </c>
      <c r="B38" s="162" t="s">
        <v>346</v>
      </c>
      <c r="C38" s="50">
        <v>60</v>
      </c>
      <c r="D38" s="51">
        <v>41029</v>
      </c>
      <c r="E38" s="93">
        <v>5</v>
      </c>
      <c r="F38" s="94">
        <v>9</v>
      </c>
      <c r="G38" s="54">
        <f t="shared" si="7"/>
        <v>0.75</v>
      </c>
      <c r="H38" s="54">
        <v>5</v>
      </c>
      <c r="I38" s="48">
        <v>19634000</v>
      </c>
      <c r="J38" s="48">
        <f t="shared" si="13"/>
        <v>2945100</v>
      </c>
      <c r="K38" s="48">
        <f t="shared" ref="K38:K43" si="17">+I38-J38</f>
        <v>16688900</v>
      </c>
      <c r="L38" s="48">
        <f t="shared" ref="L38:L43" si="18">+I38/E38/12</f>
        <v>327233.33333333331</v>
      </c>
      <c r="M38" s="48">
        <f t="shared" ref="M38:M43" si="19">+L38+J38</f>
        <v>3272333.3333333335</v>
      </c>
      <c r="N38" s="36">
        <f t="shared" si="6"/>
        <v>16361666.666666666</v>
      </c>
      <c r="O38" s="57" t="s">
        <v>347</v>
      </c>
      <c r="P38" s="58" t="s">
        <v>22</v>
      </c>
    </row>
    <row r="39" spans="1:16" x14ac:dyDescent="0.2">
      <c r="A39" s="161">
        <v>33</v>
      </c>
      <c r="B39" s="162" t="s">
        <v>364</v>
      </c>
      <c r="C39" s="50">
        <v>1</v>
      </c>
      <c r="D39" s="51">
        <v>41029</v>
      </c>
      <c r="E39" s="93">
        <v>3</v>
      </c>
      <c r="F39" s="94">
        <v>9</v>
      </c>
      <c r="G39" s="54">
        <f t="shared" si="7"/>
        <v>0.75</v>
      </c>
      <c r="H39" s="54">
        <v>3</v>
      </c>
      <c r="I39" s="48">
        <v>5600000</v>
      </c>
      <c r="J39" s="48">
        <f t="shared" si="13"/>
        <v>1400000</v>
      </c>
      <c r="K39" s="48">
        <f t="shared" si="17"/>
        <v>4200000</v>
      </c>
      <c r="L39" s="48">
        <f t="shared" si="18"/>
        <v>155555.55555555556</v>
      </c>
      <c r="M39" s="48">
        <f t="shared" si="19"/>
        <v>1555555.5555555555</v>
      </c>
      <c r="N39" s="36">
        <f t="shared" si="6"/>
        <v>4044444.4444444445</v>
      </c>
      <c r="O39" s="57" t="s">
        <v>365</v>
      </c>
      <c r="P39" s="58" t="s">
        <v>366</v>
      </c>
    </row>
    <row r="40" spans="1:16" x14ac:dyDescent="0.2">
      <c r="A40" s="161">
        <v>34</v>
      </c>
      <c r="B40" s="162" t="s">
        <v>121</v>
      </c>
      <c r="C40" s="50">
        <v>1</v>
      </c>
      <c r="D40" s="51">
        <v>41029</v>
      </c>
      <c r="E40" s="93">
        <v>1</v>
      </c>
      <c r="F40" s="94">
        <v>9</v>
      </c>
      <c r="G40" s="54">
        <f t="shared" si="7"/>
        <v>0.75</v>
      </c>
      <c r="H40" s="54">
        <v>1</v>
      </c>
      <c r="I40" s="48">
        <v>915000</v>
      </c>
      <c r="J40" s="48">
        <f t="shared" si="13"/>
        <v>686250</v>
      </c>
      <c r="K40" s="48">
        <f t="shared" si="17"/>
        <v>228750</v>
      </c>
      <c r="L40" s="48">
        <f t="shared" si="18"/>
        <v>76250</v>
      </c>
      <c r="M40" s="48">
        <f t="shared" si="19"/>
        <v>762500</v>
      </c>
      <c r="N40" s="36">
        <f t="shared" si="6"/>
        <v>152500</v>
      </c>
      <c r="O40" s="57" t="s">
        <v>122</v>
      </c>
      <c r="P40" s="58" t="s">
        <v>123</v>
      </c>
    </row>
    <row r="41" spans="1:16" x14ac:dyDescent="0.2">
      <c r="A41" s="161">
        <v>35</v>
      </c>
      <c r="B41" s="162" t="s">
        <v>98</v>
      </c>
      <c r="C41" s="50">
        <v>4</v>
      </c>
      <c r="D41" s="51">
        <v>41029</v>
      </c>
      <c r="E41" s="93">
        <v>1</v>
      </c>
      <c r="F41" s="94">
        <v>9</v>
      </c>
      <c r="G41" s="54">
        <f t="shared" si="7"/>
        <v>0.75</v>
      </c>
      <c r="H41" s="54">
        <v>1</v>
      </c>
      <c r="I41" s="48">
        <v>600000</v>
      </c>
      <c r="J41" s="48">
        <f t="shared" si="13"/>
        <v>450000</v>
      </c>
      <c r="K41" s="48">
        <f t="shared" si="17"/>
        <v>150000</v>
      </c>
      <c r="L41" s="48">
        <f t="shared" si="18"/>
        <v>50000</v>
      </c>
      <c r="M41" s="48">
        <f t="shared" si="19"/>
        <v>500000</v>
      </c>
      <c r="N41" s="36">
        <f t="shared" si="6"/>
        <v>100000</v>
      </c>
      <c r="O41" s="57" t="s">
        <v>99</v>
      </c>
      <c r="P41" s="58" t="s">
        <v>100</v>
      </c>
    </row>
    <row r="42" spans="1:16" x14ac:dyDescent="0.2">
      <c r="A42" s="161">
        <v>36</v>
      </c>
      <c r="B42" s="162" t="s">
        <v>362</v>
      </c>
      <c r="C42" s="50">
        <v>1</v>
      </c>
      <c r="D42" s="51">
        <v>41029</v>
      </c>
      <c r="E42" s="93">
        <v>3</v>
      </c>
      <c r="F42" s="94">
        <v>9</v>
      </c>
      <c r="G42" s="54">
        <f t="shared" si="7"/>
        <v>0.75</v>
      </c>
      <c r="H42" s="54">
        <v>3</v>
      </c>
      <c r="I42" s="48">
        <v>4850000</v>
      </c>
      <c r="J42" s="48">
        <f t="shared" si="13"/>
        <v>1212500</v>
      </c>
      <c r="K42" s="48">
        <f t="shared" si="17"/>
        <v>3637500</v>
      </c>
      <c r="L42" s="48">
        <f t="shared" si="18"/>
        <v>134722.22222222222</v>
      </c>
      <c r="M42" s="48">
        <f t="shared" si="19"/>
        <v>1347222.2222222222</v>
      </c>
      <c r="N42" s="36">
        <f t="shared" si="6"/>
        <v>3502777.777777778</v>
      </c>
      <c r="O42" s="57" t="s">
        <v>363</v>
      </c>
      <c r="P42" s="58" t="s">
        <v>100</v>
      </c>
    </row>
    <row r="43" spans="1:16" x14ac:dyDescent="0.2">
      <c r="A43" s="161">
        <v>37</v>
      </c>
      <c r="B43" s="162" t="s">
        <v>101</v>
      </c>
      <c r="C43" s="50">
        <v>1</v>
      </c>
      <c r="D43" s="51">
        <v>41029</v>
      </c>
      <c r="E43" s="93">
        <v>1</v>
      </c>
      <c r="F43" s="94">
        <v>9</v>
      </c>
      <c r="G43" s="54">
        <f t="shared" si="7"/>
        <v>0.75</v>
      </c>
      <c r="H43" s="54">
        <v>1</v>
      </c>
      <c r="I43" s="48">
        <v>1493500</v>
      </c>
      <c r="J43" s="48">
        <f t="shared" si="13"/>
        <v>1120125</v>
      </c>
      <c r="K43" s="48">
        <f t="shared" si="17"/>
        <v>373375</v>
      </c>
      <c r="L43" s="48">
        <f t="shared" si="18"/>
        <v>124458.33333333333</v>
      </c>
      <c r="M43" s="48">
        <f t="shared" si="19"/>
        <v>1244583.3333333333</v>
      </c>
      <c r="N43" s="36">
        <f t="shared" si="6"/>
        <v>248916.66666666674</v>
      </c>
      <c r="O43" s="57" t="s">
        <v>102</v>
      </c>
      <c r="P43" s="58" t="s">
        <v>100</v>
      </c>
    </row>
    <row r="44" spans="1:16" x14ac:dyDescent="0.2">
      <c r="A44" s="161">
        <v>38</v>
      </c>
      <c r="B44" s="21" t="s">
        <v>109</v>
      </c>
      <c r="C44" s="22">
        <v>1</v>
      </c>
      <c r="D44" s="23">
        <v>41059</v>
      </c>
      <c r="E44" s="24">
        <v>1</v>
      </c>
      <c r="F44" s="28">
        <v>8</v>
      </c>
      <c r="G44" s="54">
        <f t="shared" si="7"/>
        <v>0.66666666666666663</v>
      </c>
      <c r="H44" s="54">
        <f>+E44-G44</f>
        <v>0.33333333333333337</v>
      </c>
      <c r="I44" s="47">
        <v>1385000</v>
      </c>
      <c r="J44" s="48">
        <f t="shared" si="13"/>
        <v>923333.33333333337</v>
      </c>
      <c r="K44" s="48">
        <f t="shared" ref="K44:K51" si="20">+I44-J44</f>
        <v>461666.66666666663</v>
      </c>
      <c r="L44" s="48">
        <f t="shared" ref="L44:L51" si="21">+I44/E44/12</f>
        <v>115416.66666666667</v>
      </c>
      <c r="M44" s="48">
        <f t="shared" ref="M44:M51" si="22">+L44+J44</f>
        <v>1038750</v>
      </c>
      <c r="N44" s="36">
        <f t="shared" si="6"/>
        <v>346250</v>
      </c>
      <c r="O44" s="21" t="s">
        <v>151</v>
      </c>
      <c r="P44" s="58" t="s">
        <v>5</v>
      </c>
    </row>
    <row r="45" spans="1:16" x14ac:dyDescent="0.2">
      <c r="A45" s="161">
        <v>39</v>
      </c>
      <c r="B45" s="21" t="s">
        <v>367</v>
      </c>
      <c r="C45" s="22">
        <v>0</v>
      </c>
      <c r="D45" s="23">
        <v>41059</v>
      </c>
      <c r="E45" s="24">
        <v>3</v>
      </c>
      <c r="F45" s="28">
        <v>8</v>
      </c>
      <c r="G45" s="54">
        <f t="shared" si="7"/>
        <v>0.66666666666666663</v>
      </c>
      <c r="H45" s="54">
        <f>+E45-G45</f>
        <v>2.3333333333333335</v>
      </c>
      <c r="I45" s="47">
        <v>1024000</v>
      </c>
      <c r="J45" s="48">
        <f t="shared" si="13"/>
        <v>227555.55555555553</v>
      </c>
      <c r="K45" s="48">
        <f t="shared" si="20"/>
        <v>796444.4444444445</v>
      </c>
      <c r="L45" s="48">
        <f t="shared" si="21"/>
        <v>28444.444444444442</v>
      </c>
      <c r="M45" s="48">
        <f t="shared" si="22"/>
        <v>255999.99999999997</v>
      </c>
      <c r="N45" s="36">
        <f t="shared" si="6"/>
        <v>768000</v>
      </c>
      <c r="O45" s="21" t="s">
        <v>241</v>
      </c>
      <c r="P45" s="58" t="s">
        <v>100</v>
      </c>
    </row>
    <row r="46" spans="1:16" x14ac:dyDescent="0.2">
      <c r="A46" s="161">
        <v>40</v>
      </c>
      <c r="B46" s="21" t="s">
        <v>368</v>
      </c>
      <c r="C46" s="22">
        <v>1</v>
      </c>
      <c r="D46" s="23">
        <v>41090</v>
      </c>
      <c r="E46" s="24">
        <v>3</v>
      </c>
      <c r="F46" s="28">
        <v>7</v>
      </c>
      <c r="G46" s="54">
        <f t="shared" si="7"/>
        <v>0.58333333333333337</v>
      </c>
      <c r="H46" s="54">
        <f>+E46-G46</f>
        <v>2.4166666666666665</v>
      </c>
      <c r="I46" s="47">
        <v>20097000</v>
      </c>
      <c r="J46" s="47">
        <f t="shared" si="13"/>
        <v>3907750</v>
      </c>
      <c r="K46" s="48">
        <f t="shared" si="20"/>
        <v>16189250</v>
      </c>
      <c r="L46" s="48">
        <f t="shared" si="21"/>
        <v>558250</v>
      </c>
      <c r="M46" s="48">
        <f t="shared" si="22"/>
        <v>4466000</v>
      </c>
      <c r="N46" s="36">
        <f t="shared" si="6"/>
        <v>15631000</v>
      </c>
      <c r="O46" s="21" t="s">
        <v>369</v>
      </c>
      <c r="P46" s="42" t="s">
        <v>100</v>
      </c>
    </row>
    <row r="47" spans="1:16" x14ac:dyDescent="0.2">
      <c r="A47" s="161">
        <v>41</v>
      </c>
      <c r="B47" s="21" t="s">
        <v>240</v>
      </c>
      <c r="C47" s="22">
        <v>1</v>
      </c>
      <c r="D47" s="23">
        <v>41120</v>
      </c>
      <c r="E47" s="24">
        <v>1</v>
      </c>
      <c r="F47" s="28">
        <v>6</v>
      </c>
      <c r="G47" s="54">
        <f t="shared" si="7"/>
        <v>0.5</v>
      </c>
      <c r="H47" s="54">
        <v>1</v>
      </c>
      <c r="I47" s="47">
        <v>484300</v>
      </c>
      <c r="J47" s="47">
        <f t="shared" si="13"/>
        <v>242150</v>
      </c>
      <c r="K47" s="48">
        <f t="shared" si="20"/>
        <v>242150</v>
      </c>
      <c r="L47" s="48">
        <f t="shared" si="21"/>
        <v>40358.333333333336</v>
      </c>
      <c r="M47" s="48">
        <f t="shared" si="22"/>
        <v>282508.33333333331</v>
      </c>
      <c r="N47" s="36">
        <f t="shared" si="6"/>
        <v>201791.66666666669</v>
      </c>
      <c r="O47" s="21" t="s">
        <v>241</v>
      </c>
      <c r="P47" s="42" t="s">
        <v>5</v>
      </c>
    </row>
    <row r="48" spans="1:16" x14ac:dyDescent="0.2">
      <c r="A48" s="161">
        <v>42</v>
      </c>
      <c r="B48" s="21" t="s">
        <v>242</v>
      </c>
      <c r="C48" s="22">
        <v>1</v>
      </c>
      <c r="D48" s="23">
        <v>41120</v>
      </c>
      <c r="E48" s="24">
        <v>2</v>
      </c>
      <c r="F48" s="28">
        <v>6</v>
      </c>
      <c r="G48" s="54">
        <f t="shared" si="7"/>
        <v>0.5</v>
      </c>
      <c r="H48" s="54">
        <v>2</v>
      </c>
      <c r="I48" s="47">
        <v>2500000</v>
      </c>
      <c r="J48" s="47">
        <f t="shared" si="13"/>
        <v>625000</v>
      </c>
      <c r="K48" s="48">
        <f t="shared" si="20"/>
        <v>1875000</v>
      </c>
      <c r="L48" s="48">
        <f t="shared" si="21"/>
        <v>104166.66666666667</v>
      </c>
      <c r="M48" s="48">
        <f t="shared" si="22"/>
        <v>729166.66666666663</v>
      </c>
      <c r="N48" s="36">
        <f t="shared" si="6"/>
        <v>1770833.3333333335</v>
      </c>
      <c r="O48" s="21" t="s">
        <v>243</v>
      </c>
      <c r="P48" s="42" t="s">
        <v>5</v>
      </c>
    </row>
    <row r="49" spans="1:16" x14ac:dyDescent="0.2">
      <c r="A49" s="161">
        <v>43</v>
      </c>
      <c r="B49" s="21" t="s">
        <v>244</v>
      </c>
      <c r="C49" s="22">
        <v>4</v>
      </c>
      <c r="D49" s="23">
        <v>41120</v>
      </c>
      <c r="E49" s="24">
        <v>1</v>
      </c>
      <c r="F49" s="28">
        <v>6</v>
      </c>
      <c r="G49" s="54">
        <f t="shared" si="7"/>
        <v>0.5</v>
      </c>
      <c r="H49" s="54">
        <v>1</v>
      </c>
      <c r="I49" s="47">
        <v>1161000</v>
      </c>
      <c r="J49" s="47">
        <f t="shared" si="13"/>
        <v>580500</v>
      </c>
      <c r="K49" s="48">
        <f t="shared" si="20"/>
        <v>580500</v>
      </c>
      <c r="L49" s="48">
        <f t="shared" si="21"/>
        <v>96750</v>
      </c>
      <c r="M49" s="48">
        <f t="shared" si="22"/>
        <v>677250</v>
      </c>
      <c r="N49" s="36">
        <f t="shared" si="6"/>
        <v>483750</v>
      </c>
      <c r="O49" s="21" t="s">
        <v>245</v>
      </c>
      <c r="P49" s="42" t="s">
        <v>233</v>
      </c>
    </row>
    <row r="50" spans="1:16" x14ac:dyDescent="0.2">
      <c r="A50" s="161">
        <v>44</v>
      </c>
      <c r="B50" s="21" t="s">
        <v>246</v>
      </c>
      <c r="C50" s="22">
        <v>2</v>
      </c>
      <c r="D50" s="23">
        <v>41120</v>
      </c>
      <c r="E50" s="24">
        <v>2</v>
      </c>
      <c r="F50" s="28">
        <v>6</v>
      </c>
      <c r="G50" s="54">
        <f t="shared" si="7"/>
        <v>0.5</v>
      </c>
      <c r="H50" s="54">
        <v>2</v>
      </c>
      <c r="I50" s="47">
        <v>1800000</v>
      </c>
      <c r="J50" s="47">
        <f t="shared" si="13"/>
        <v>450000</v>
      </c>
      <c r="K50" s="48">
        <f t="shared" si="20"/>
        <v>1350000</v>
      </c>
      <c r="L50" s="48">
        <f t="shared" si="21"/>
        <v>75000</v>
      </c>
      <c r="M50" s="48">
        <f t="shared" si="22"/>
        <v>525000</v>
      </c>
      <c r="N50" s="36">
        <f t="shared" si="6"/>
        <v>1275000</v>
      </c>
      <c r="O50" s="21" t="s">
        <v>247</v>
      </c>
      <c r="P50" s="42" t="s">
        <v>123</v>
      </c>
    </row>
    <row r="51" spans="1:16" x14ac:dyDescent="0.2">
      <c r="A51" s="161">
        <v>45</v>
      </c>
      <c r="B51" s="164" t="s">
        <v>348</v>
      </c>
      <c r="C51" s="22">
        <v>0</v>
      </c>
      <c r="D51" s="23">
        <v>41120</v>
      </c>
      <c r="E51" s="24">
        <v>5</v>
      </c>
      <c r="F51" s="28">
        <v>6</v>
      </c>
      <c r="G51" s="54">
        <f t="shared" si="7"/>
        <v>0.5</v>
      </c>
      <c r="H51" s="54">
        <v>5</v>
      </c>
      <c r="I51" s="47">
        <v>3000000</v>
      </c>
      <c r="J51" s="47">
        <f t="shared" si="13"/>
        <v>300000</v>
      </c>
      <c r="K51" s="48">
        <f t="shared" si="20"/>
        <v>2700000</v>
      </c>
      <c r="L51" s="48">
        <f t="shared" si="21"/>
        <v>50000</v>
      </c>
      <c r="M51" s="48">
        <f t="shared" si="22"/>
        <v>350000</v>
      </c>
      <c r="N51" s="36">
        <f t="shared" si="6"/>
        <v>2650000</v>
      </c>
      <c r="O51" s="21" t="s">
        <v>349</v>
      </c>
      <c r="P51" s="42" t="s">
        <v>5</v>
      </c>
    </row>
    <row r="52" spans="1:16" x14ac:dyDescent="0.2">
      <c r="A52" s="161">
        <v>46</v>
      </c>
      <c r="B52" s="21" t="s">
        <v>248</v>
      </c>
      <c r="C52" s="22">
        <v>1</v>
      </c>
      <c r="D52" s="23">
        <v>41151</v>
      </c>
      <c r="E52" s="24">
        <v>1</v>
      </c>
      <c r="F52" s="28">
        <v>5</v>
      </c>
      <c r="G52" s="54">
        <f t="shared" si="7"/>
        <v>0.41666666666666669</v>
      </c>
      <c r="H52" s="54">
        <f t="shared" ref="H52:H58" si="23">+E52-G52</f>
        <v>0.58333333333333326</v>
      </c>
      <c r="I52" s="47">
        <v>1475000</v>
      </c>
      <c r="J52" s="47">
        <f t="shared" si="13"/>
        <v>614583.33333333337</v>
      </c>
      <c r="K52" s="48">
        <f t="shared" ref="K52:K58" si="24">+I52-J52</f>
        <v>860416.66666666663</v>
      </c>
      <c r="L52" s="48">
        <f t="shared" ref="L52:L58" si="25">+I52/E52/12</f>
        <v>122916.66666666667</v>
      </c>
      <c r="M52" s="48">
        <f t="shared" ref="M52:M58" si="26">+L52+J52</f>
        <v>737500</v>
      </c>
      <c r="N52" s="47">
        <f t="shared" si="6"/>
        <v>737500</v>
      </c>
      <c r="O52" s="21" t="s">
        <v>249</v>
      </c>
      <c r="P52" s="42" t="s">
        <v>100</v>
      </c>
    </row>
    <row r="53" spans="1:16" x14ac:dyDescent="0.2">
      <c r="A53" s="161">
        <v>47</v>
      </c>
      <c r="B53" s="164" t="s">
        <v>350</v>
      </c>
      <c r="C53" s="22">
        <v>0</v>
      </c>
      <c r="D53" s="23">
        <v>41151</v>
      </c>
      <c r="E53" s="24">
        <v>5</v>
      </c>
      <c r="F53" s="28">
        <v>5</v>
      </c>
      <c r="G53" s="54">
        <f t="shared" si="7"/>
        <v>0.41666666666666669</v>
      </c>
      <c r="H53" s="54">
        <f t="shared" si="23"/>
        <v>4.583333333333333</v>
      </c>
      <c r="I53" s="47">
        <v>745000</v>
      </c>
      <c r="J53" s="47">
        <f t="shared" si="13"/>
        <v>62083.333333333328</v>
      </c>
      <c r="K53" s="48">
        <f t="shared" si="24"/>
        <v>682916.66666666663</v>
      </c>
      <c r="L53" s="48">
        <f t="shared" si="25"/>
        <v>12416.666666666666</v>
      </c>
      <c r="M53" s="48">
        <f t="shared" si="26"/>
        <v>74500</v>
      </c>
      <c r="N53" s="47">
        <f t="shared" si="6"/>
        <v>670500</v>
      </c>
      <c r="O53" s="21" t="s">
        <v>351</v>
      </c>
      <c r="P53" s="42" t="s">
        <v>5</v>
      </c>
    </row>
    <row r="54" spans="1:16" x14ac:dyDescent="0.2">
      <c r="A54" s="161">
        <v>48</v>
      </c>
      <c r="B54" s="164" t="s">
        <v>352</v>
      </c>
      <c r="C54" s="22">
        <v>0</v>
      </c>
      <c r="D54" s="23">
        <v>41182</v>
      </c>
      <c r="E54" s="24">
        <v>5</v>
      </c>
      <c r="F54" s="28">
        <v>4</v>
      </c>
      <c r="G54" s="54">
        <f t="shared" si="7"/>
        <v>0.33333333333333331</v>
      </c>
      <c r="H54" s="54">
        <v>5</v>
      </c>
      <c r="I54" s="47">
        <v>14469800</v>
      </c>
      <c r="J54" s="47">
        <f t="shared" si="13"/>
        <v>964653.33333333337</v>
      </c>
      <c r="K54" s="48">
        <f t="shared" si="24"/>
        <v>13505146.666666666</v>
      </c>
      <c r="L54" s="48">
        <f t="shared" si="25"/>
        <v>241163.33333333334</v>
      </c>
      <c r="M54" s="48">
        <f t="shared" si="26"/>
        <v>1205816.6666666667</v>
      </c>
      <c r="N54" s="47">
        <v>14469800</v>
      </c>
      <c r="O54" s="21" t="s">
        <v>353</v>
      </c>
      <c r="P54" s="42" t="s">
        <v>5</v>
      </c>
    </row>
    <row r="55" spans="1:16" x14ac:dyDescent="0.2">
      <c r="A55" s="161">
        <v>49</v>
      </c>
      <c r="B55" s="164" t="s">
        <v>354</v>
      </c>
      <c r="C55" s="22">
        <v>1</v>
      </c>
      <c r="D55" s="23">
        <v>41212</v>
      </c>
      <c r="E55" s="24">
        <v>5</v>
      </c>
      <c r="F55" s="28">
        <v>3</v>
      </c>
      <c r="G55" s="54">
        <f t="shared" si="7"/>
        <v>0.25</v>
      </c>
      <c r="H55" s="54">
        <f t="shared" si="23"/>
        <v>4.75</v>
      </c>
      <c r="I55" s="47">
        <v>930000</v>
      </c>
      <c r="J55" s="47">
        <f t="shared" si="13"/>
        <v>46500</v>
      </c>
      <c r="K55" s="48">
        <f t="shared" si="24"/>
        <v>883500</v>
      </c>
      <c r="L55" s="48">
        <f t="shared" si="25"/>
        <v>15500</v>
      </c>
      <c r="M55" s="48">
        <f t="shared" si="26"/>
        <v>62000</v>
      </c>
      <c r="N55" s="47">
        <f>+I55-M55</f>
        <v>868000</v>
      </c>
      <c r="O55" s="21" t="s">
        <v>355</v>
      </c>
      <c r="P55" s="42" t="s">
        <v>5</v>
      </c>
    </row>
    <row r="56" spans="1:16" x14ac:dyDescent="0.2">
      <c r="A56" s="161">
        <v>50</v>
      </c>
      <c r="B56" s="21" t="s">
        <v>250</v>
      </c>
      <c r="C56" s="22">
        <v>1</v>
      </c>
      <c r="D56" s="23">
        <v>41243</v>
      </c>
      <c r="E56" s="24">
        <v>2</v>
      </c>
      <c r="F56" s="28">
        <v>2</v>
      </c>
      <c r="G56" s="54">
        <f t="shared" si="7"/>
        <v>0.16666666666666666</v>
      </c>
      <c r="H56" s="54">
        <f t="shared" si="23"/>
        <v>1.8333333333333333</v>
      </c>
      <c r="I56" s="47">
        <v>2950000</v>
      </c>
      <c r="J56" s="47">
        <f t="shared" si="13"/>
        <v>245833.33333333334</v>
      </c>
      <c r="K56" s="48">
        <f t="shared" si="24"/>
        <v>2704166.6666666665</v>
      </c>
      <c r="L56" s="48">
        <f t="shared" si="25"/>
        <v>122916.66666666667</v>
      </c>
      <c r="M56" s="48">
        <f t="shared" si="26"/>
        <v>368750</v>
      </c>
      <c r="N56" s="47">
        <f>+I56-M56</f>
        <v>2581250</v>
      </c>
      <c r="O56" s="21" t="s">
        <v>251</v>
      </c>
      <c r="P56" s="42" t="s">
        <v>68</v>
      </c>
    </row>
    <row r="57" spans="1:16" x14ac:dyDescent="0.2">
      <c r="A57" s="161">
        <v>51</v>
      </c>
      <c r="B57" s="21" t="s">
        <v>252</v>
      </c>
      <c r="C57" s="22">
        <v>1</v>
      </c>
      <c r="D57" s="23">
        <v>41243</v>
      </c>
      <c r="E57" s="24">
        <v>2</v>
      </c>
      <c r="F57" s="28">
        <v>2</v>
      </c>
      <c r="G57" s="54">
        <f t="shared" si="7"/>
        <v>0.16666666666666666</v>
      </c>
      <c r="H57" s="54">
        <f t="shared" si="23"/>
        <v>1.8333333333333333</v>
      </c>
      <c r="I57" s="47">
        <v>2950000</v>
      </c>
      <c r="J57" s="47">
        <f t="shared" si="13"/>
        <v>245833.33333333334</v>
      </c>
      <c r="K57" s="48">
        <f t="shared" si="24"/>
        <v>2704166.6666666665</v>
      </c>
      <c r="L57" s="48">
        <f t="shared" si="25"/>
        <v>122916.66666666667</v>
      </c>
      <c r="M57" s="48">
        <f t="shared" si="26"/>
        <v>368750</v>
      </c>
      <c r="N57" s="47">
        <f>+I57-M57</f>
        <v>2581250</v>
      </c>
      <c r="O57" s="21" t="s">
        <v>253</v>
      </c>
      <c r="P57" s="42" t="s">
        <v>69</v>
      </c>
    </row>
    <row r="58" spans="1:16" x14ac:dyDescent="0.2">
      <c r="A58" s="161">
        <v>52</v>
      </c>
      <c r="B58" s="21" t="s">
        <v>370</v>
      </c>
      <c r="C58" s="22">
        <v>1</v>
      </c>
      <c r="D58" s="23">
        <v>41243</v>
      </c>
      <c r="E58" s="24">
        <v>3</v>
      </c>
      <c r="F58" s="28">
        <v>2</v>
      </c>
      <c r="G58" s="54">
        <f t="shared" si="7"/>
        <v>0.16666666666666666</v>
      </c>
      <c r="H58" s="54">
        <f t="shared" si="23"/>
        <v>2.8333333333333335</v>
      </c>
      <c r="I58" s="47">
        <v>4170000</v>
      </c>
      <c r="J58" s="47">
        <f t="shared" si="13"/>
        <v>231666.66666666666</v>
      </c>
      <c r="K58" s="48">
        <f t="shared" si="24"/>
        <v>3938333.3333333335</v>
      </c>
      <c r="L58" s="48">
        <f t="shared" si="25"/>
        <v>115833.33333333333</v>
      </c>
      <c r="M58" s="48">
        <f t="shared" si="26"/>
        <v>347500</v>
      </c>
      <c r="N58" s="47">
        <f>+I58-M58</f>
        <v>3822500</v>
      </c>
      <c r="O58" s="21" t="s">
        <v>371</v>
      </c>
      <c r="P58" s="42" t="s">
        <v>69</v>
      </c>
    </row>
    <row r="59" spans="1:16" x14ac:dyDescent="0.2">
      <c r="A59" s="161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166"/>
    </row>
    <row r="60" spans="1:16" x14ac:dyDescent="0.2">
      <c r="A60" s="165"/>
      <c r="B60" s="21" t="s">
        <v>254</v>
      </c>
      <c r="C60" s="22">
        <v>2</v>
      </c>
      <c r="D60" s="23">
        <v>41363</v>
      </c>
      <c r="E60" s="24">
        <v>1</v>
      </c>
      <c r="F60" s="28">
        <v>4</v>
      </c>
      <c r="G60" s="54">
        <f>+F60/12</f>
        <v>0.33333333333333331</v>
      </c>
      <c r="H60" s="54">
        <f>+E60-G60</f>
        <v>0.66666666666666674</v>
      </c>
      <c r="I60" s="47">
        <v>6800000</v>
      </c>
      <c r="J60" s="47">
        <f t="shared" ref="J60:J66" si="27">+F60*L60</f>
        <v>2266666.6666666665</v>
      </c>
      <c r="K60" s="48">
        <f t="shared" ref="K60:K66" si="28">+I60-J60</f>
        <v>4533333.333333334</v>
      </c>
      <c r="L60" s="48">
        <f t="shared" ref="L60:L66" si="29">+I60/E60/12</f>
        <v>566666.66666666663</v>
      </c>
      <c r="M60" s="48">
        <f t="shared" ref="M60:M66" si="30">+L60+J60</f>
        <v>2833333.333333333</v>
      </c>
      <c r="N60" s="47">
        <f t="shared" ref="N60:N66" si="31">+I60-M60</f>
        <v>3966666.666666667</v>
      </c>
      <c r="O60" s="21" t="s">
        <v>255</v>
      </c>
      <c r="P60" s="42" t="s">
        <v>100</v>
      </c>
    </row>
    <row r="61" spans="1:16" x14ac:dyDescent="0.2">
      <c r="A61" s="165"/>
      <c r="B61" s="21" t="s">
        <v>260</v>
      </c>
      <c r="C61" s="22">
        <v>1</v>
      </c>
      <c r="D61" s="23">
        <v>41455</v>
      </c>
      <c r="E61" s="24">
        <v>1</v>
      </c>
      <c r="F61" s="28"/>
      <c r="G61" s="54"/>
      <c r="H61" s="54"/>
      <c r="I61" s="47">
        <v>1800000</v>
      </c>
      <c r="J61" s="47">
        <f t="shared" si="27"/>
        <v>0</v>
      </c>
      <c r="K61" s="48">
        <f t="shared" si="28"/>
        <v>1800000</v>
      </c>
      <c r="L61" s="48">
        <f t="shared" si="29"/>
        <v>150000</v>
      </c>
      <c r="M61" s="48">
        <f t="shared" si="30"/>
        <v>150000</v>
      </c>
      <c r="N61" s="47">
        <f t="shared" si="31"/>
        <v>1650000</v>
      </c>
      <c r="O61" s="21" t="s">
        <v>261</v>
      </c>
      <c r="P61" s="42" t="s">
        <v>262</v>
      </c>
    </row>
    <row r="62" spans="1:16" x14ac:dyDescent="0.2">
      <c r="A62" s="165"/>
      <c r="B62" s="21" t="s">
        <v>263</v>
      </c>
      <c r="C62" s="22">
        <v>1</v>
      </c>
      <c r="D62" s="23">
        <v>41455</v>
      </c>
      <c r="E62" s="24">
        <v>1</v>
      </c>
      <c r="F62" s="28"/>
      <c r="G62" s="54"/>
      <c r="H62" s="54"/>
      <c r="I62" s="47">
        <v>2556000</v>
      </c>
      <c r="J62" s="47">
        <f t="shared" si="27"/>
        <v>0</v>
      </c>
      <c r="K62" s="48">
        <f t="shared" si="28"/>
        <v>2556000</v>
      </c>
      <c r="L62" s="48">
        <f t="shared" si="29"/>
        <v>213000</v>
      </c>
      <c r="M62" s="48">
        <f t="shared" si="30"/>
        <v>213000</v>
      </c>
      <c r="N62" s="47">
        <f t="shared" si="31"/>
        <v>2343000</v>
      </c>
      <c r="O62" s="21" t="s">
        <v>264</v>
      </c>
      <c r="P62" s="42" t="s">
        <v>262</v>
      </c>
    </row>
    <row r="63" spans="1:16" x14ac:dyDescent="0.2">
      <c r="A63" s="165"/>
      <c r="B63" s="21" t="s">
        <v>265</v>
      </c>
      <c r="C63" s="22">
        <v>1</v>
      </c>
      <c r="D63" s="23">
        <v>41455</v>
      </c>
      <c r="E63" s="24">
        <v>1</v>
      </c>
      <c r="F63" s="28"/>
      <c r="G63" s="54"/>
      <c r="H63" s="54"/>
      <c r="I63" s="47">
        <v>5153000</v>
      </c>
      <c r="J63" s="47">
        <f t="shared" si="27"/>
        <v>0</v>
      </c>
      <c r="K63" s="48">
        <f t="shared" si="28"/>
        <v>5153000</v>
      </c>
      <c r="L63" s="48">
        <f t="shared" si="29"/>
        <v>429416.66666666669</v>
      </c>
      <c r="M63" s="48">
        <f t="shared" si="30"/>
        <v>429416.66666666669</v>
      </c>
      <c r="N63" s="47">
        <f t="shared" si="31"/>
        <v>4723583.333333333</v>
      </c>
      <c r="O63" s="21" t="s">
        <v>266</v>
      </c>
      <c r="P63" s="42" t="s">
        <v>262</v>
      </c>
    </row>
    <row r="64" spans="1:16" x14ac:dyDescent="0.2">
      <c r="A64" s="165"/>
      <c r="B64" s="21" t="s">
        <v>267</v>
      </c>
      <c r="C64" s="22">
        <v>3</v>
      </c>
      <c r="D64" s="23">
        <v>41455</v>
      </c>
      <c r="E64" s="24">
        <v>1</v>
      </c>
      <c r="F64" s="28"/>
      <c r="G64" s="54"/>
      <c r="H64" s="54"/>
      <c r="I64" s="47">
        <v>1260000</v>
      </c>
      <c r="J64" s="47">
        <f t="shared" si="27"/>
        <v>0</v>
      </c>
      <c r="K64" s="48">
        <f t="shared" si="28"/>
        <v>1260000</v>
      </c>
      <c r="L64" s="47">
        <f t="shared" si="29"/>
        <v>105000</v>
      </c>
      <c r="M64" s="47">
        <f t="shared" si="30"/>
        <v>105000</v>
      </c>
      <c r="N64" s="47">
        <f t="shared" si="31"/>
        <v>1155000</v>
      </c>
      <c r="O64" s="21" t="s">
        <v>268</v>
      </c>
      <c r="P64" s="42" t="s">
        <v>262</v>
      </c>
    </row>
    <row r="65" spans="1:16" x14ac:dyDescent="0.2">
      <c r="A65" s="165"/>
      <c r="B65" s="21" t="s">
        <v>256</v>
      </c>
      <c r="C65" s="22">
        <v>1</v>
      </c>
      <c r="D65" s="23">
        <v>41363</v>
      </c>
      <c r="E65" s="24">
        <v>1</v>
      </c>
      <c r="F65" s="28">
        <v>4</v>
      </c>
      <c r="G65" s="54">
        <f>+F65/12</f>
        <v>0.33333333333333331</v>
      </c>
      <c r="H65" s="54">
        <f>+E65-G65</f>
        <v>0.66666666666666674</v>
      </c>
      <c r="I65" s="47">
        <v>1450000</v>
      </c>
      <c r="J65" s="47">
        <f t="shared" si="27"/>
        <v>483333.33333333331</v>
      </c>
      <c r="K65" s="48">
        <f t="shared" si="28"/>
        <v>966666.66666666674</v>
      </c>
      <c r="L65" s="47">
        <f t="shared" si="29"/>
        <v>120833.33333333333</v>
      </c>
      <c r="M65" s="47">
        <f t="shared" si="30"/>
        <v>604166.66666666663</v>
      </c>
      <c r="N65" s="47">
        <f t="shared" si="31"/>
        <v>845833.33333333337</v>
      </c>
      <c r="O65" s="21" t="s">
        <v>257</v>
      </c>
      <c r="P65" s="42" t="s">
        <v>13</v>
      </c>
    </row>
    <row r="66" spans="1:16" x14ac:dyDescent="0.2">
      <c r="A66" s="165"/>
      <c r="B66" s="21" t="s">
        <v>258</v>
      </c>
      <c r="C66" s="22">
        <v>1</v>
      </c>
      <c r="D66" s="23">
        <v>41394</v>
      </c>
      <c r="E66" s="24">
        <v>1</v>
      </c>
      <c r="F66" s="28">
        <v>3</v>
      </c>
      <c r="G66" s="46">
        <f>+F66/12</f>
        <v>0.25</v>
      </c>
      <c r="H66" s="46">
        <f>+E66-G66</f>
        <v>0.75</v>
      </c>
      <c r="I66" s="47">
        <v>3890000</v>
      </c>
      <c r="J66" s="47">
        <f t="shared" si="27"/>
        <v>972500</v>
      </c>
      <c r="K66" s="48">
        <f t="shared" si="28"/>
        <v>2917500</v>
      </c>
      <c r="L66" s="47">
        <f t="shared" si="29"/>
        <v>324166.66666666669</v>
      </c>
      <c r="M66" s="47">
        <f t="shared" si="30"/>
        <v>1296666.6666666667</v>
      </c>
      <c r="N66" s="47">
        <f t="shared" si="31"/>
        <v>2593333.333333333</v>
      </c>
      <c r="O66" s="21" t="s">
        <v>259</v>
      </c>
      <c r="P66" s="42" t="s">
        <v>9</v>
      </c>
    </row>
    <row r="67" spans="1:16" x14ac:dyDescent="0.2">
      <c r="A67" s="165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71"/>
    </row>
    <row r="68" spans="1:16" x14ac:dyDescent="0.2">
      <c r="A68" s="165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71"/>
    </row>
    <row r="69" spans="1:16" x14ac:dyDescent="0.2">
      <c r="A69" s="165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71"/>
    </row>
    <row r="70" spans="1:16" x14ac:dyDescent="0.2">
      <c r="A70" s="165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71"/>
    </row>
    <row r="71" spans="1:16" x14ac:dyDescent="0.2">
      <c r="A71" s="165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71"/>
    </row>
    <row r="72" spans="1:16" x14ac:dyDescent="0.2">
      <c r="A72" s="165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71"/>
    </row>
    <row r="73" spans="1:16" x14ac:dyDescent="0.2">
      <c r="A73" s="165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71"/>
    </row>
    <row r="74" spans="1:16" x14ac:dyDescent="0.2">
      <c r="A74" s="165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71"/>
    </row>
    <row r="75" spans="1:16" x14ac:dyDescent="0.2">
      <c r="A75" s="165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71"/>
    </row>
    <row r="76" spans="1:16" x14ac:dyDescent="0.2">
      <c r="A76" s="165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71"/>
    </row>
    <row r="77" spans="1:16" x14ac:dyDescent="0.2">
      <c r="A77" s="165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71"/>
    </row>
    <row r="78" spans="1:16" x14ac:dyDescent="0.2">
      <c r="A78" s="165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71"/>
    </row>
    <row r="79" spans="1:16" x14ac:dyDescent="0.2">
      <c r="A79" s="165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71"/>
    </row>
    <row r="80" spans="1:16" x14ac:dyDescent="0.2">
      <c r="A80" s="165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71"/>
    </row>
    <row r="81" spans="1:16" x14ac:dyDescent="0.2">
      <c r="A81" s="168"/>
      <c r="B81" s="169"/>
      <c r="C81" s="169"/>
      <c r="D81" s="169"/>
      <c r="E81" s="169"/>
      <c r="F81" s="169"/>
      <c r="G81" s="169"/>
      <c r="H81" s="170" t="s">
        <v>361</v>
      </c>
      <c r="I81" s="172">
        <f t="shared" ref="I81:N81" si="32">SUM(I7:I59)</f>
        <v>734317250</v>
      </c>
      <c r="J81" s="172">
        <f t="shared" si="32"/>
        <v>397202883.8888889</v>
      </c>
      <c r="K81" s="172">
        <f t="shared" si="32"/>
        <v>337114366.11111122</v>
      </c>
      <c r="L81" s="172">
        <f t="shared" si="32"/>
        <v>14674576.805555554</v>
      </c>
      <c r="M81" s="172">
        <f t="shared" si="32"/>
        <v>411877460.69444442</v>
      </c>
      <c r="N81" s="172">
        <f t="shared" si="32"/>
        <v>323645605.97222221</v>
      </c>
      <c r="O81" s="169"/>
      <c r="P81" s="173"/>
    </row>
  </sheetData>
  <mergeCells count="16">
    <mergeCell ref="F2:F6"/>
    <mergeCell ref="M2:M6"/>
    <mergeCell ref="N2:N6"/>
    <mergeCell ref="O2:O6"/>
    <mergeCell ref="P2:P6"/>
    <mergeCell ref="G2:G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</mergeCells>
  <pageMargins left="0.7" right="0.7" top="0.75" bottom="0.75" header="0.3" footer="0.3"/>
  <pageSetup paperSize="25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ySplit="2140" topLeftCell="A13"/>
      <selection activeCell="F29" sqref="F29"/>
      <selection pane="bottomLeft"/>
    </sheetView>
  </sheetViews>
  <sheetFormatPr baseColWidth="10" defaultColWidth="9.1640625" defaultRowHeight="15" x14ac:dyDescent="0.2"/>
  <cols>
    <col min="1" max="1" width="5.1640625" customWidth="1"/>
    <col min="2" max="2" width="30.33203125" customWidth="1"/>
    <col min="3" max="3" width="6" customWidth="1"/>
    <col min="4" max="4" width="10.83203125" customWidth="1"/>
    <col min="5" max="5" width="4.83203125" customWidth="1"/>
    <col min="6" max="6" width="5.6640625" customWidth="1"/>
    <col min="7" max="7" width="6.1640625" customWidth="1"/>
    <col min="8" max="8" width="7.33203125" customWidth="1"/>
    <col min="9" max="9" width="16.6640625" customWidth="1"/>
    <col min="10" max="10" width="16" customWidth="1"/>
    <col min="11" max="11" width="17.6640625" customWidth="1"/>
    <col min="12" max="12" width="15.6640625" customWidth="1"/>
    <col min="13" max="13" width="14.5" customWidth="1"/>
    <col min="14" max="14" width="15.5" customWidth="1"/>
  </cols>
  <sheetData>
    <row r="1" spans="1:16" x14ac:dyDescent="0.2">
      <c r="A1" s="91" t="s">
        <v>49</v>
      </c>
    </row>
    <row r="2" spans="1:16" ht="15" customHeight="1" x14ac:dyDescent="0.2">
      <c r="A2" s="242" t="s">
        <v>0</v>
      </c>
      <c r="B2" s="242" t="s">
        <v>50</v>
      </c>
      <c r="C2" s="242" t="s">
        <v>51</v>
      </c>
      <c r="D2" s="242" t="s">
        <v>52</v>
      </c>
      <c r="E2" s="242" t="s">
        <v>53</v>
      </c>
      <c r="F2" s="242" t="s">
        <v>54</v>
      </c>
      <c r="G2" s="242" t="s">
        <v>55</v>
      </c>
      <c r="H2" s="242" t="s">
        <v>56</v>
      </c>
      <c r="I2" s="242" t="s">
        <v>57</v>
      </c>
      <c r="J2" s="245" t="s">
        <v>58</v>
      </c>
      <c r="K2" s="242" t="s">
        <v>59</v>
      </c>
      <c r="L2" s="248" t="s">
        <v>60</v>
      </c>
      <c r="M2" s="242" t="s">
        <v>61</v>
      </c>
      <c r="N2" s="242" t="s">
        <v>62</v>
      </c>
      <c r="O2" s="242" t="s">
        <v>63</v>
      </c>
      <c r="P2" s="242" t="s">
        <v>64</v>
      </c>
    </row>
    <row r="3" spans="1:16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6"/>
      <c r="K3" s="243"/>
      <c r="L3" s="249"/>
      <c r="M3" s="243"/>
      <c r="N3" s="243"/>
      <c r="O3" s="243"/>
      <c r="P3" s="243"/>
    </row>
    <row r="4" spans="1:16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6"/>
      <c r="K4" s="243"/>
      <c r="L4" s="249"/>
      <c r="M4" s="243"/>
      <c r="N4" s="243"/>
      <c r="O4" s="243"/>
      <c r="P4" s="243"/>
    </row>
    <row r="5" spans="1:16" x14ac:dyDescent="0.2">
      <c r="A5" s="243"/>
      <c r="B5" s="243"/>
      <c r="C5" s="243"/>
      <c r="D5" s="243"/>
      <c r="E5" s="243"/>
      <c r="F5" s="243"/>
      <c r="G5" s="243"/>
      <c r="H5" s="243"/>
      <c r="I5" s="243"/>
      <c r="J5" s="246"/>
      <c r="K5" s="243"/>
      <c r="L5" s="249"/>
      <c r="M5" s="243"/>
      <c r="N5" s="243"/>
      <c r="O5" s="243"/>
      <c r="P5" s="243"/>
    </row>
    <row r="6" spans="1:16" x14ac:dyDescent="0.2">
      <c r="A6" s="244"/>
      <c r="B6" s="244"/>
      <c r="C6" s="244"/>
      <c r="D6" s="244"/>
      <c r="E6" s="244"/>
      <c r="F6" s="244"/>
      <c r="G6" s="244"/>
      <c r="H6" s="244"/>
      <c r="I6" s="244"/>
      <c r="J6" s="247"/>
      <c r="K6" s="244"/>
      <c r="L6" s="250"/>
      <c r="M6" s="244"/>
      <c r="N6" s="244"/>
      <c r="O6" s="244"/>
      <c r="P6" s="244"/>
    </row>
    <row r="7" spans="1:16" x14ac:dyDescent="0.2">
      <c r="A7" s="50">
        <v>1</v>
      </c>
      <c r="B7" s="92" t="s">
        <v>275</v>
      </c>
      <c r="C7" s="50">
        <v>1</v>
      </c>
      <c r="D7" s="51">
        <v>40602</v>
      </c>
      <c r="E7" s="93">
        <v>3</v>
      </c>
      <c r="F7" s="94">
        <v>23</v>
      </c>
      <c r="G7" s="95">
        <f t="shared" ref="G7:G14" si="0">+F7/12</f>
        <v>1.9166666666666667</v>
      </c>
      <c r="H7" s="95">
        <f t="shared" ref="H7:H17" si="1">+E7-G7</f>
        <v>1.0833333333333333</v>
      </c>
      <c r="I7" s="134">
        <v>1250000</v>
      </c>
      <c r="J7" s="134">
        <f t="shared" ref="J7:J20" si="2">+F7*L7</f>
        <v>798611.11111111124</v>
      </c>
      <c r="K7" s="134">
        <f t="shared" ref="K7:K14" si="3">+I7-J7</f>
        <v>451388.88888888876</v>
      </c>
      <c r="L7" s="134">
        <f t="shared" ref="L7:L13" si="4">+I7/E7/12</f>
        <v>34722.222222222226</v>
      </c>
      <c r="M7" s="134">
        <f t="shared" ref="M7:M14" si="5">+L7+J7</f>
        <v>833333.33333333349</v>
      </c>
      <c r="N7" s="134">
        <f t="shared" ref="N7:N14" si="6">+I7-M7</f>
        <v>416666.66666666651</v>
      </c>
      <c r="O7" s="116" t="s">
        <v>276</v>
      </c>
      <c r="P7" s="135" t="s">
        <v>67</v>
      </c>
    </row>
    <row r="8" spans="1:16" x14ac:dyDescent="0.2">
      <c r="A8" s="50">
        <v>2</v>
      </c>
      <c r="B8" s="92" t="s">
        <v>273</v>
      </c>
      <c r="C8" s="50">
        <v>5</v>
      </c>
      <c r="D8" s="51">
        <v>40602</v>
      </c>
      <c r="E8" s="93">
        <v>3</v>
      </c>
      <c r="F8" s="94">
        <v>23</v>
      </c>
      <c r="G8" s="95">
        <f t="shared" si="0"/>
        <v>1.9166666666666667</v>
      </c>
      <c r="H8" s="95">
        <f t="shared" si="1"/>
        <v>1.0833333333333333</v>
      </c>
      <c r="I8" s="134">
        <v>1750000</v>
      </c>
      <c r="J8" s="134">
        <f t="shared" si="2"/>
        <v>1118055.5555555557</v>
      </c>
      <c r="K8" s="134">
        <f t="shared" si="3"/>
        <v>631944.44444444426</v>
      </c>
      <c r="L8" s="134">
        <f t="shared" si="4"/>
        <v>48611.111111111117</v>
      </c>
      <c r="M8" s="134">
        <f t="shared" si="5"/>
        <v>1166666.6666666667</v>
      </c>
      <c r="N8" s="134">
        <f t="shared" si="6"/>
        <v>583333.33333333326</v>
      </c>
      <c r="O8" s="116" t="s">
        <v>274</v>
      </c>
      <c r="P8" s="136" t="s">
        <v>67</v>
      </c>
    </row>
    <row r="9" spans="1:16" x14ac:dyDescent="0.2">
      <c r="A9" s="96">
        <v>3</v>
      </c>
      <c r="B9" s="97" t="s">
        <v>46</v>
      </c>
      <c r="C9" s="96">
        <v>10</v>
      </c>
      <c r="D9" s="98">
        <v>40573</v>
      </c>
      <c r="E9" s="99">
        <v>2</v>
      </c>
      <c r="F9" s="99">
        <v>24</v>
      </c>
      <c r="G9" s="100">
        <f t="shared" si="0"/>
        <v>2</v>
      </c>
      <c r="H9" s="100">
        <f t="shared" si="1"/>
        <v>0</v>
      </c>
      <c r="I9" s="100">
        <v>2000000</v>
      </c>
      <c r="J9" s="100">
        <v>2000000</v>
      </c>
      <c r="K9" s="100">
        <f t="shared" si="3"/>
        <v>0</v>
      </c>
      <c r="L9" s="100">
        <v>0</v>
      </c>
      <c r="M9" s="100">
        <f t="shared" si="5"/>
        <v>2000000</v>
      </c>
      <c r="N9" s="100">
        <f t="shared" si="6"/>
        <v>0</v>
      </c>
      <c r="O9" s="96" t="s">
        <v>47</v>
      </c>
      <c r="P9" s="137" t="s">
        <v>67</v>
      </c>
    </row>
    <row r="10" spans="1:16" x14ac:dyDescent="0.2">
      <c r="A10" s="50">
        <v>4</v>
      </c>
      <c r="B10" s="92" t="s">
        <v>279</v>
      </c>
      <c r="C10" s="50">
        <v>1</v>
      </c>
      <c r="D10" s="51">
        <v>40877</v>
      </c>
      <c r="E10" s="93">
        <v>2</v>
      </c>
      <c r="F10" s="94">
        <v>14</v>
      </c>
      <c r="G10" s="95">
        <f t="shared" si="0"/>
        <v>1.1666666666666667</v>
      </c>
      <c r="H10" s="95">
        <f t="shared" si="1"/>
        <v>0.83333333333333326</v>
      </c>
      <c r="I10" s="134">
        <v>3300000</v>
      </c>
      <c r="J10" s="134">
        <f t="shared" si="2"/>
        <v>1925000</v>
      </c>
      <c r="K10" s="134">
        <f t="shared" si="3"/>
        <v>1375000</v>
      </c>
      <c r="L10" s="134">
        <f t="shared" si="4"/>
        <v>137500</v>
      </c>
      <c r="M10" s="134">
        <f t="shared" si="5"/>
        <v>2062500</v>
      </c>
      <c r="N10" s="134">
        <f t="shared" si="6"/>
        <v>1237500</v>
      </c>
      <c r="O10" s="116" t="s">
        <v>232</v>
      </c>
      <c r="P10" s="136" t="s">
        <v>67</v>
      </c>
    </row>
    <row r="11" spans="1:16" x14ac:dyDescent="0.2">
      <c r="A11" s="50">
        <v>5</v>
      </c>
      <c r="B11" s="92" t="s">
        <v>277</v>
      </c>
      <c r="C11" s="50">
        <v>1</v>
      </c>
      <c r="D11" s="51">
        <v>40785</v>
      </c>
      <c r="E11" s="93">
        <v>2</v>
      </c>
      <c r="F11" s="94">
        <v>17</v>
      </c>
      <c r="G11" s="95">
        <f t="shared" si="0"/>
        <v>1.4166666666666667</v>
      </c>
      <c r="H11" s="95">
        <f t="shared" si="1"/>
        <v>0.58333333333333326</v>
      </c>
      <c r="I11" s="134">
        <v>4425000</v>
      </c>
      <c r="J11" s="134">
        <f t="shared" si="2"/>
        <v>3134375</v>
      </c>
      <c r="K11" s="134">
        <f t="shared" si="3"/>
        <v>1290625</v>
      </c>
      <c r="L11" s="134">
        <f t="shared" si="4"/>
        <v>184375</v>
      </c>
      <c r="M11" s="134">
        <f t="shared" si="5"/>
        <v>3318750</v>
      </c>
      <c r="N11" s="134">
        <f t="shared" si="6"/>
        <v>1106250</v>
      </c>
      <c r="O11" s="116" t="s">
        <v>278</v>
      </c>
      <c r="P11" s="135" t="s">
        <v>67</v>
      </c>
    </row>
    <row r="12" spans="1:16" x14ac:dyDescent="0.2">
      <c r="A12" s="50">
        <v>6</v>
      </c>
      <c r="B12" s="101" t="s">
        <v>70</v>
      </c>
      <c r="C12" s="102">
        <v>1</v>
      </c>
      <c r="D12" s="103">
        <v>40785</v>
      </c>
      <c r="E12" s="104">
        <v>2</v>
      </c>
      <c r="F12" s="105">
        <v>17</v>
      </c>
      <c r="G12" s="106">
        <f t="shared" si="0"/>
        <v>1.4166666666666667</v>
      </c>
      <c r="H12" s="106">
        <f t="shared" si="1"/>
        <v>0.58333333333333326</v>
      </c>
      <c r="I12" s="138">
        <v>6500000</v>
      </c>
      <c r="J12" s="138">
        <f t="shared" si="2"/>
        <v>4604166.666666666</v>
      </c>
      <c r="K12" s="138">
        <f t="shared" si="3"/>
        <v>1895833.333333334</v>
      </c>
      <c r="L12" s="138">
        <f t="shared" si="4"/>
        <v>270833.33333333331</v>
      </c>
      <c r="M12" s="138">
        <f t="shared" si="5"/>
        <v>4874999.9999999991</v>
      </c>
      <c r="N12" s="138">
        <f t="shared" si="6"/>
        <v>1625000.0000000009</v>
      </c>
      <c r="O12" s="139" t="s">
        <v>71</v>
      </c>
      <c r="P12" s="136" t="s">
        <v>67</v>
      </c>
    </row>
    <row r="13" spans="1:16" x14ac:dyDescent="0.2">
      <c r="A13" s="50">
        <v>7</v>
      </c>
      <c r="B13" s="101" t="s">
        <v>72</v>
      </c>
      <c r="C13" s="102">
        <v>2</v>
      </c>
      <c r="D13" s="103">
        <v>40785</v>
      </c>
      <c r="E13" s="104">
        <v>2</v>
      </c>
      <c r="F13" s="105">
        <v>17</v>
      </c>
      <c r="G13" s="106">
        <f t="shared" si="0"/>
        <v>1.4166666666666667</v>
      </c>
      <c r="H13" s="106">
        <f t="shared" si="1"/>
        <v>0.58333333333333326</v>
      </c>
      <c r="I13" s="138">
        <v>7100000</v>
      </c>
      <c r="J13" s="138">
        <f t="shared" si="2"/>
        <v>5029166.666666666</v>
      </c>
      <c r="K13" s="138">
        <f t="shared" si="3"/>
        <v>2070833.333333334</v>
      </c>
      <c r="L13" s="138">
        <f t="shared" si="4"/>
        <v>295833.33333333331</v>
      </c>
      <c r="M13" s="138">
        <f t="shared" si="5"/>
        <v>5324999.9999999991</v>
      </c>
      <c r="N13" s="138">
        <f t="shared" si="6"/>
        <v>1775000.0000000009</v>
      </c>
      <c r="O13" s="139" t="s">
        <v>73</v>
      </c>
      <c r="P13" s="136" t="s">
        <v>67</v>
      </c>
    </row>
    <row r="14" spans="1:16" x14ac:dyDescent="0.2">
      <c r="A14" s="96">
        <v>8</v>
      </c>
      <c r="B14" s="97" t="s">
        <v>134</v>
      </c>
      <c r="C14" s="96">
        <v>1</v>
      </c>
      <c r="D14" s="98">
        <v>40938</v>
      </c>
      <c r="E14" s="99">
        <v>1</v>
      </c>
      <c r="F14" s="99">
        <v>12</v>
      </c>
      <c r="G14" s="100">
        <f t="shared" si="0"/>
        <v>1</v>
      </c>
      <c r="H14" s="100">
        <f t="shared" si="1"/>
        <v>0</v>
      </c>
      <c r="I14" s="100">
        <v>300000</v>
      </c>
      <c r="J14" s="100">
        <v>300000</v>
      </c>
      <c r="K14" s="140">
        <f t="shared" si="3"/>
        <v>0</v>
      </c>
      <c r="L14" s="140">
        <v>0</v>
      </c>
      <c r="M14" s="140">
        <f t="shared" si="5"/>
        <v>300000</v>
      </c>
      <c r="N14" s="100">
        <f t="shared" si="6"/>
        <v>0</v>
      </c>
      <c r="O14" s="96" t="s">
        <v>135</v>
      </c>
      <c r="P14" s="141" t="s">
        <v>67</v>
      </c>
    </row>
    <row r="15" spans="1:16" x14ac:dyDescent="0.2">
      <c r="A15" s="107">
        <v>9</v>
      </c>
      <c r="B15" s="108" t="s">
        <v>280</v>
      </c>
      <c r="C15" s="50">
        <v>2</v>
      </c>
      <c r="D15" s="51" t="s">
        <v>94</v>
      </c>
      <c r="E15" s="93">
        <v>2</v>
      </c>
      <c r="F15" s="94">
        <v>10</v>
      </c>
      <c r="G15" s="95">
        <f t="shared" ref="G15:G21" si="7">+F15/12</f>
        <v>0.83333333333333337</v>
      </c>
      <c r="H15" s="95">
        <f t="shared" si="1"/>
        <v>1.1666666666666665</v>
      </c>
      <c r="I15" s="134">
        <v>3523000</v>
      </c>
      <c r="J15" s="138">
        <f t="shared" si="2"/>
        <v>1467916.6666666665</v>
      </c>
      <c r="K15" s="138">
        <f t="shared" ref="K15:K21" si="8">+I15-J15</f>
        <v>2055083.3333333335</v>
      </c>
      <c r="L15" s="138">
        <f t="shared" ref="L15:L21" si="9">+I15/E15/12</f>
        <v>146791.66666666666</v>
      </c>
      <c r="M15" s="138">
        <f t="shared" ref="M15:M21" si="10">+L15+J15</f>
        <v>1614708.3333333333</v>
      </c>
      <c r="N15" s="134">
        <f t="shared" ref="N15:N21" si="11">+I15-M15</f>
        <v>1908291.6666666667</v>
      </c>
      <c r="O15" s="116" t="s">
        <v>281</v>
      </c>
      <c r="P15" s="116" t="s">
        <v>67</v>
      </c>
    </row>
    <row r="16" spans="1:16" x14ac:dyDescent="0.2">
      <c r="A16" s="50">
        <v>10</v>
      </c>
      <c r="B16" s="109" t="s">
        <v>136</v>
      </c>
      <c r="C16" s="50">
        <v>1</v>
      </c>
      <c r="D16" s="51">
        <v>40998</v>
      </c>
      <c r="E16" s="93">
        <v>1</v>
      </c>
      <c r="F16" s="94">
        <v>10</v>
      </c>
      <c r="G16" s="95">
        <f t="shared" si="7"/>
        <v>0.83333333333333337</v>
      </c>
      <c r="H16" s="95">
        <f t="shared" si="1"/>
        <v>0.16666666666666663</v>
      </c>
      <c r="I16" s="134">
        <v>850000</v>
      </c>
      <c r="J16" s="134">
        <f t="shared" si="2"/>
        <v>708333.33333333326</v>
      </c>
      <c r="K16" s="138">
        <f t="shared" si="8"/>
        <v>141666.66666666674</v>
      </c>
      <c r="L16" s="138">
        <f t="shared" si="9"/>
        <v>70833.333333333328</v>
      </c>
      <c r="M16" s="138">
        <f t="shared" si="10"/>
        <v>779166.66666666663</v>
      </c>
      <c r="N16" s="134">
        <f t="shared" si="11"/>
        <v>70833.333333333372</v>
      </c>
      <c r="O16" s="116" t="s">
        <v>137</v>
      </c>
      <c r="P16" s="116" t="s">
        <v>67</v>
      </c>
    </row>
    <row r="17" spans="1:16" x14ac:dyDescent="0.2">
      <c r="A17" s="50">
        <v>11</v>
      </c>
      <c r="B17" s="109" t="s">
        <v>138</v>
      </c>
      <c r="C17" s="50">
        <v>1</v>
      </c>
      <c r="D17" s="51">
        <v>40998</v>
      </c>
      <c r="E17" s="93">
        <v>1</v>
      </c>
      <c r="F17" s="94">
        <v>10</v>
      </c>
      <c r="G17" s="95">
        <f t="shared" si="7"/>
        <v>0.83333333333333337</v>
      </c>
      <c r="H17" s="95">
        <f t="shared" si="1"/>
        <v>0.16666666666666663</v>
      </c>
      <c r="I17" s="134">
        <v>710000</v>
      </c>
      <c r="J17" s="134">
        <f t="shared" si="2"/>
        <v>591666.66666666663</v>
      </c>
      <c r="K17" s="138">
        <f t="shared" si="8"/>
        <v>118333.33333333337</v>
      </c>
      <c r="L17" s="138">
        <f t="shared" si="9"/>
        <v>59166.666666666664</v>
      </c>
      <c r="M17" s="138">
        <f t="shared" si="10"/>
        <v>650833.33333333326</v>
      </c>
      <c r="N17" s="134">
        <f t="shared" si="11"/>
        <v>59166.666666666744</v>
      </c>
      <c r="O17" s="116" t="s">
        <v>139</v>
      </c>
      <c r="P17" s="116" t="s">
        <v>67</v>
      </c>
    </row>
    <row r="18" spans="1:16" x14ac:dyDescent="0.2">
      <c r="A18" s="50">
        <v>13</v>
      </c>
      <c r="B18" s="110" t="s">
        <v>377</v>
      </c>
      <c r="C18" s="111">
        <v>1</v>
      </c>
      <c r="D18" s="112">
        <v>41029</v>
      </c>
      <c r="E18" s="113">
        <v>3</v>
      </c>
      <c r="F18" s="114">
        <v>9</v>
      </c>
      <c r="G18" s="95">
        <f t="shared" si="7"/>
        <v>0.75</v>
      </c>
      <c r="H18" s="115">
        <v>3</v>
      </c>
      <c r="I18" s="142">
        <v>8300000</v>
      </c>
      <c r="J18" s="142">
        <f t="shared" si="2"/>
        <v>2074999.9999999998</v>
      </c>
      <c r="K18" s="138">
        <f t="shared" si="8"/>
        <v>6225000</v>
      </c>
      <c r="L18" s="138">
        <f t="shared" si="9"/>
        <v>230555.55555555553</v>
      </c>
      <c r="M18" s="138">
        <f t="shared" si="10"/>
        <v>2305555.5555555555</v>
      </c>
      <c r="N18" s="134">
        <f t="shared" si="11"/>
        <v>5994444.444444444</v>
      </c>
      <c r="O18" s="143" t="s">
        <v>378</v>
      </c>
      <c r="P18" s="143" t="s">
        <v>67</v>
      </c>
    </row>
    <row r="19" spans="1:16" x14ac:dyDescent="0.2">
      <c r="A19" s="111">
        <v>14</v>
      </c>
      <c r="B19" s="110" t="s">
        <v>282</v>
      </c>
      <c r="C19" s="111">
        <v>1</v>
      </c>
      <c r="D19" s="112">
        <v>41120</v>
      </c>
      <c r="E19" s="113">
        <v>1</v>
      </c>
      <c r="F19" s="114">
        <v>6</v>
      </c>
      <c r="G19" s="95">
        <f t="shared" si="7"/>
        <v>0.5</v>
      </c>
      <c r="H19" s="115">
        <v>1</v>
      </c>
      <c r="I19" s="142">
        <v>791000</v>
      </c>
      <c r="J19" s="142">
        <f t="shared" si="2"/>
        <v>395500</v>
      </c>
      <c r="K19" s="138">
        <f t="shared" si="8"/>
        <v>395500</v>
      </c>
      <c r="L19" s="138">
        <f t="shared" si="9"/>
        <v>65916.666666666672</v>
      </c>
      <c r="M19" s="138">
        <f t="shared" si="10"/>
        <v>461416.66666666669</v>
      </c>
      <c r="N19" s="134">
        <f t="shared" si="11"/>
        <v>329583.33333333331</v>
      </c>
      <c r="O19" s="143" t="s">
        <v>283</v>
      </c>
      <c r="P19" s="143" t="s">
        <v>67</v>
      </c>
    </row>
    <row r="20" spans="1:16" x14ac:dyDescent="0.2">
      <c r="A20" s="50">
        <v>15</v>
      </c>
      <c r="B20" s="57" t="s">
        <v>284</v>
      </c>
      <c r="C20" s="116">
        <v>1</v>
      </c>
      <c r="D20" s="117">
        <v>41273</v>
      </c>
      <c r="E20" s="52">
        <v>1</v>
      </c>
      <c r="F20" s="53">
        <v>1</v>
      </c>
      <c r="G20" s="54">
        <f t="shared" si="7"/>
        <v>8.3333333333333329E-2</v>
      </c>
      <c r="H20" s="54">
        <f>+E20-G20</f>
        <v>0.91666666666666663</v>
      </c>
      <c r="I20" s="48">
        <v>875000</v>
      </c>
      <c r="J20" s="48">
        <f t="shared" si="2"/>
        <v>72916.666666666672</v>
      </c>
      <c r="K20" s="48">
        <f t="shared" si="8"/>
        <v>802083.33333333337</v>
      </c>
      <c r="L20" s="48">
        <f t="shared" si="9"/>
        <v>72916.666666666672</v>
      </c>
      <c r="M20" s="48">
        <f t="shared" si="10"/>
        <v>145833.33333333334</v>
      </c>
      <c r="N20" s="48">
        <f t="shared" si="11"/>
        <v>729166.66666666663</v>
      </c>
      <c r="O20" s="116" t="s">
        <v>285</v>
      </c>
      <c r="P20" s="136" t="s">
        <v>67</v>
      </c>
    </row>
    <row r="21" spans="1:16" x14ac:dyDescent="0.2">
      <c r="A21" s="118">
        <v>16</v>
      </c>
      <c r="B21" s="21" t="s">
        <v>286</v>
      </c>
      <c r="C21" s="22">
        <v>1</v>
      </c>
      <c r="D21" s="23">
        <v>41304</v>
      </c>
      <c r="E21" s="24">
        <v>1</v>
      </c>
      <c r="F21" s="28"/>
      <c r="G21" s="54">
        <f t="shared" si="7"/>
        <v>0</v>
      </c>
      <c r="H21" s="54">
        <f>+E21-G21</f>
        <v>1</v>
      </c>
      <c r="I21" s="47">
        <v>520000</v>
      </c>
      <c r="J21" s="47"/>
      <c r="K21" s="48">
        <f t="shared" si="8"/>
        <v>520000</v>
      </c>
      <c r="L21" s="48">
        <f t="shared" si="9"/>
        <v>43333.333333333336</v>
      </c>
      <c r="M21" s="48">
        <f t="shared" si="10"/>
        <v>43333.333333333336</v>
      </c>
      <c r="N21" s="47">
        <f t="shared" si="11"/>
        <v>476666.66666666669</v>
      </c>
      <c r="O21" s="22" t="s">
        <v>287</v>
      </c>
      <c r="P21" s="144" t="s">
        <v>67</v>
      </c>
    </row>
    <row r="22" spans="1:16" x14ac:dyDescent="0.2">
      <c r="A22" s="118"/>
      <c r="B22" s="21"/>
      <c r="C22" s="22"/>
      <c r="D22" s="23"/>
      <c r="E22" s="24"/>
      <c r="F22" s="28"/>
      <c r="G22" s="54"/>
      <c r="H22" s="54"/>
      <c r="I22" s="47"/>
      <c r="J22" s="47"/>
      <c r="K22" s="48"/>
      <c r="L22" s="48"/>
      <c r="M22" s="48"/>
      <c r="N22" s="47"/>
      <c r="O22" s="22"/>
      <c r="P22" s="145"/>
    </row>
    <row r="23" spans="1:16" x14ac:dyDescent="0.2">
      <c r="A23" s="118"/>
      <c r="B23" s="21" t="s">
        <v>169</v>
      </c>
      <c r="C23" s="22">
        <v>40</v>
      </c>
      <c r="D23" s="23">
        <v>41424</v>
      </c>
      <c r="E23" s="24">
        <v>1</v>
      </c>
      <c r="F23" s="24">
        <v>1</v>
      </c>
      <c r="G23" s="46">
        <f>+F23/12</f>
        <v>8.3333333333333329E-2</v>
      </c>
      <c r="H23" s="46">
        <f>+E23-G23</f>
        <v>0.91666666666666663</v>
      </c>
      <c r="I23" s="47">
        <v>19160000</v>
      </c>
      <c r="J23" s="47">
        <f>+F23*L23</f>
        <v>1596666.6666666667</v>
      </c>
      <c r="K23" s="48">
        <f>+I23-J23</f>
        <v>17563333.333333332</v>
      </c>
      <c r="L23" s="47">
        <f>+I23/E23/12</f>
        <v>1596666.6666666667</v>
      </c>
      <c r="M23" s="47">
        <f>+L23+J23</f>
        <v>3193333.3333333335</v>
      </c>
      <c r="N23" s="47">
        <f>+I23-M23</f>
        <v>15966666.666666666</v>
      </c>
      <c r="O23" s="21" t="s">
        <v>288</v>
      </c>
      <c r="P23" s="42" t="s">
        <v>289</v>
      </c>
    </row>
    <row r="24" spans="1:16" x14ac:dyDescent="0.2">
      <c r="A24" s="118"/>
      <c r="B24" s="21"/>
      <c r="C24" s="22"/>
      <c r="D24" s="23"/>
      <c r="E24" s="24"/>
      <c r="F24" s="28"/>
      <c r="G24" s="54"/>
      <c r="H24" s="54"/>
      <c r="I24" s="47"/>
      <c r="J24" s="47"/>
      <c r="K24" s="48"/>
      <c r="L24" s="48"/>
      <c r="M24" s="48"/>
      <c r="N24" s="47"/>
      <c r="O24" s="22"/>
      <c r="P24" s="145"/>
    </row>
    <row r="25" spans="1:16" x14ac:dyDescent="0.2">
      <c r="A25" s="118"/>
      <c r="B25" s="21"/>
      <c r="C25" s="22"/>
      <c r="D25" s="23"/>
      <c r="E25" s="24"/>
      <c r="F25" s="28"/>
      <c r="G25" s="54"/>
      <c r="H25" s="54"/>
      <c r="I25" s="47"/>
      <c r="J25" s="47"/>
      <c r="K25" s="48"/>
      <c r="L25" s="48"/>
      <c r="M25" s="48"/>
      <c r="N25" s="47"/>
      <c r="O25" s="22"/>
      <c r="P25" s="145"/>
    </row>
    <row r="26" spans="1:16" x14ac:dyDescent="0.2">
      <c r="A26" s="119"/>
      <c r="B26" s="79"/>
      <c r="C26" s="79"/>
      <c r="D26" s="119"/>
      <c r="E26" s="119"/>
      <c r="F26" s="79"/>
      <c r="G26" s="79"/>
      <c r="H26" s="120" t="s">
        <v>361</v>
      </c>
      <c r="I26" s="146">
        <f t="shared" ref="I26:N26" si="12">SUM(I7:I21)</f>
        <v>42194000</v>
      </c>
      <c r="J26" s="146">
        <f t="shared" si="12"/>
        <v>24220708.333333336</v>
      </c>
      <c r="K26" s="146">
        <f t="shared" si="12"/>
        <v>17973291.666666668</v>
      </c>
      <c r="L26" s="146">
        <f t="shared" si="12"/>
        <v>1661388.888888889</v>
      </c>
      <c r="M26" s="146">
        <f t="shared" si="12"/>
        <v>25882097.22222222</v>
      </c>
      <c r="N26" s="146">
        <f t="shared" si="12"/>
        <v>16311902.777777778</v>
      </c>
      <c r="O26" s="147"/>
      <c r="P26" s="147"/>
    </row>
    <row r="27" spans="1:16" x14ac:dyDescent="0.2">
      <c r="D27" s="121"/>
      <c r="E27" s="121"/>
    </row>
    <row r="28" spans="1:16" x14ac:dyDescent="0.2">
      <c r="A28" s="122">
        <v>39</v>
      </c>
      <c r="B28" s="123" t="s">
        <v>379</v>
      </c>
      <c r="C28" s="96">
        <v>1</v>
      </c>
      <c r="D28" s="124">
        <v>40785</v>
      </c>
      <c r="E28" s="125">
        <v>2</v>
      </c>
      <c r="F28" s="125">
        <v>17</v>
      </c>
      <c r="G28" s="126">
        <f>+F28/12</f>
        <v>1.4166666666666667</v>
      </c>
      <c r="H28" s="126">
        <f>+E28-G28</f>
        <v>0.58333333333333326</v>
      </c>
      <c r="I28" s="148">
        <v>-6500000</v>
      </c>
      <c r="J28" s="148">
        <f>+F28*L28</f>
        <v>-4604166.666666666</v>
      </c>
      <c r="K28" s="148">
        <f>+I28-J28</f>
        <v>-1895833.333333334</v>
      </c>
      <c r="L28" s="148">
        <f>+I28/E28/12</f>
        <v>-270833.33333333331</v>
      </c>
      <c r="M28" s="148">
        <f>+L28+J28</f>
        <v>-4874999.9999999991</v>
      </c>
      <c r="N28" s="148">
        <f>+I28-M28</f>
        <v>-1625000.0000000009</v>
      </c>
      <c r="O28" s="149" t="s">
        <v>71</v>
      </c>
      <c r="P28" s="150" t="s">
        <v>67</v>
      </c>
    </row>
    <row r="29" spans="1:16" x14ac:dyDescent="0.2">
      <c r="A29" s="127">
        <v>40</v>
      </c>
      <c r="B29" s="128" t="s">
        <v>380</v>
      </c>
      <c r="C29" s="129">
        <v>2</v>
      </c>
      <c r="D29" s="130">
        <v>40785</v>
      </c>
      <c r="E29" s="131">
        <v>2</v>
      </c>
      <c r="F29" s="131">
        <v>17</v>
      </c>
      <c r="G29" s="132">
        <f>+F29/12</f>
        <v>1.4166666666666667</v>
      </c>
      <c r="H29" s="132">
        <f>+E29-G29</f>
        <v>0.58333333333333326</v>
      </c>
      <c r="I29" s="151">
        <v>-7100000</v>
      </c>
      <c r="J29" s="151">
        <f>+F29*L29</f>
        <v>-5029166.666666666</v>
      </c>
      <c r="K29" s="151">
        <f>+I29-J29</f>
        <v>-2070833.333333334</v>
      </c>
      <c r="L29" s="151">
        <f>+I29/E29/12</f>
        <v>-295833.33333333331</v>
      </c>
      <c r="M29" s="151">
        <f>+L29+J29</f>
        <v>-5324999.9999999991</v>
      </c>
      <c r="N29" s="151">
        <f>+I29-M29</f>
        <v>-1775000.0000000009</v>
      </c>
      <c r="O29" s="152" t="s">
        <v>73</v>
      </c>
      <c r="P29" s="153" t="s">
        <v>67</v>
      </c>
    </row>
    <row r="30" spans="1:16" x14ac:dyDescent="0.2">
      <c r="I30" s="154">
        <f t="shared" ref="I30:N30" si="13">SUM(I28:I29)</f>
        <v>-13600000</v>
      </c>
      <c r="J30" s="154">
        <f t="shared" si="13"/>
        <v>-9633333.3333333321</v>
      </c>
      <c r="K30" s="154">
        <f t="shared" si="13"/>
        <v>-3966666.6666666679</v>
      </c>
      <c r="L30" s="154">
        <f t="shared" si="13"/>
        <v>-566666.66666666663</v>
      </c>
      <c r="M30" s="154">
        <f t="shared" si="13"/>
        <v>-10199999.999999998</v>
      </c>
      <c r="N30" s="154">
        <f t="shared" si="13"/>
        <v>-3400000.0000000019</v>
      </c>
    </row>
    <row r="32" spans="1:16" x14ac:dyDescent="0.2">
      <c r="H32" s="133" t="s">
        <v>381</v>
      </c>
      <c r="I32" s="155">
        <f t="shared" ref="I32:N32" si="14">+I26+I30</f>
        <v>28594000</v>
      </c>
      <c r="J32" s="155">
        <f t="shared" si="14"/>
        <v>14587375.000000004</v>
      </c>
      <c r="K32" s="155">
        <f t="shared" si="14"/>
        <v>14006625</v>
      </c>
      <c r="L32" s="155">
        <f t="shared" si="14"/>
        <v>1094722.2222222225</v>
      </c>
      <c r="M32" s="155">
        <f t="shared" si="14"/>
        <v>15682097.222222222</v>
      </c>
      <c r="N32" s="155">
        <f t="shared" si="14"/>
        <v>12911902.777777776</v>
      </c>
    </row>
  </sheetData>
  <mergeCells count="16">
    <mergeCell ref="F2:F6"/>
    <mergeCell ref="M2:M6"/>
    <mergeCell ref="N2:N6"/>
    <mergeCell ref="O2:O6"/>
    <mergeCell ref="P2:P6"/>
    <mergeCell ref="G2:G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1"/>
  <sheetViews>
    <sheetView topLeftCell="A2" zoomScaleSheetLayoutView="100" workbookViewId="0">
      <pane ySplit="1500" topLeftCell="A196" activePane="bottomLeft"/>
      <selection pane="bottomLeft" activeCell="H216" sqref="H216"/>
    </sheetView>
  </sheetViews>
  <sheetFormatPr baseColWidth="10" defaultColWidth="9.1640625" defaultRowHeight="15" x14ac:dyDescent="0.2"/>
  <cols>
    <col min="2" max="2" width="30.83203125" customWidth="1"/>
    <col min="4" max="4" width="11.5" bestFit="1" customWidth="1"/>
    <col min="8" max="8" width="14.6640625" bestFit="1" customWidth="1"/>
    <col min="10" max="13" width="17.5" bestFit="1" customWidth="1"/>
    <col min="14" max="17" width="16.83203125" bestFit="1" customWidth="1"/>
  </cols>
  <sheetData>
    <row r="2" spans="1:19" x14ac:dyDescent="0.2">
      <c r="A2" s="242" t="s">
        <v>290</v>
      </c>
      <c r="B2" s="242" t="s">
        <v>50</v>
      </c>
      <c r="C2" s="255" t="s">
        <v>51</v>
      </c>
      <c r="D2" s="242" t="s">
        <v>52</v>
      </c>
      <c r="E2" s="242" t="s">
        <v>53</v>
      </c>
      <c r="F2" s="242" t="s">
        <v>382</v>
      </c>
      <c r="G2" s="3"/>
      <c r="H2" s="242" t="s">
        <v>383</v>
      </c>
      <c r="I2" s="242" t="s">
        <v>384</v>
      </c>
      <c r="J2" s="242" t="s">
        <v>57</v>
      </c>
      <c r="K2" s="245" t="s">
        <v>385</v>
      </c>
      <c r="L2" s="242" t="s">
        <v>386</v>
      </c>
      <c r="M2" s="3"/>
      <c r="N2" s="248" t="s">
        <v>291</v>
      </c>
      <c r="O2" s="248" t="s">
        <v>387</v>
      </c>
      <c r="P2" s="242" t="s">
        <v>388</v>
      </c>
      <c r="Q2" s="242" t="s">
        <v>389</v>
      </c>
      <c r="R2" s="242" t="s">
        <v>63</v>
      </c>
      <c r="S2" s="242" t="s">
        <v>64</v>
      </c>
    </row>
    <row r="3" spans="1:19" x14ac:dyDescent="0.2">
      <c r="A3" s="243"/>
      <c r="B3" s="243"/>
      <c r="C3" s="256"/>
      <c r="D3" s="243"/>
      <c r="E3" s="243"/>
      <c r="F3" s="243"/>
      <c r="G3" s="4"/>
      <c r="H3" s="243"/>
      <c r="I3" s="243"/>
      <c r="J3" s="243"/>
      <c r="K3" s="246"/>
      <c r="L3" s="243"/>
      <c r="M3" s="4"/>
      <c r="N3" s="249"/>
      <c r="O3" s="249"/>
      <c r="P3" s="243"/>
      <c r="Q3" s="243"/>
      <c r="R3" s="243"/>
      <c r="S3" s="243"/>
    </row>
    <row r="4" spans="1:19" x14ac:dyDescent="0.2">
      <c r="A4" s="243"/>
      <c r="B4" s="243"/>
      <c r="C4" s="256"/>
      <c r="D4" s="243"/>
      <c r="E4" s="243"/>
      <c r="F4" s="243"/>
      <c r="G4" s="4"/>
      <c r="H4" s="243"/>
      <c r="I4" s="243"/>
      <c r="J4" s="243"/>
      <c r="K4" s="246"/>
      <c r="L4" s="243"/>
      <c r="M4" s="4"/>
      <c r="N4" s="249"/>
      <c r="O4" s="249"/>
      <c r="P4" s="243"/>
      <c r="Q4" s="243"/>
      <c r="R4" s="243"/>
      <c r="S4" s="243"/>
    </row>
    <row r="5" spans="1:19" x14ac:dyDescent="0.2">
      <c r="A5" s="243"/>
      <c r="B5" s="243"/>
      <c r="C5" s="256"/>
      <c r="D5" s="243"/>
      <c r="E5" s="243"/>
      <c r="F5" s="243"/>
      <c r="G5" s="4"/>
      <c r="H5" s="243"/>
      <c r="I5" s="243"/>
      <c r="J5" s="243"/>
      <c r="K5" s="246"/>
      <c r="L5" s="243"/>
      <c r="M5" s="4"/>
      <c r="N5" s="249"/>
      <c r="O5" s="249"/>
      <c r="P5" s="243"/>
      <c r="Q5" s="243"/>
      <c r="R5" s="243"/>
      <c r="S5" s="243"/>
    </row>
    <row r="6" spans="1:19" x14ac:dyDescent="0.2">
      <c r="A6" s="244"/>
      <c r="B6" s="244"/>
      <c r="C6" s="257"/>
      <c r="D6" s="244"/>
      <c r="E6" s="244"/>
      <c r="F6" s="244"/>
      <c r="G6" s="5"/>
      <c r="H6" s="244"/>
      <c r="I6" s="244"/>
      <c r="J6" s="244"/>
      <c r="K6" s="247"/>
      <c r="L6" s="244"/>
      <c r="M6" s="5"/>
      <c r="N6" s="250"/>
      <c r="O6" s="250"/>
      <c r="P6" s="244"/>
      <c r="Q6" s="244"/>
      <c r="R6" s="244"/>
      <c r="S6" s="244"/>
    </row>
    <row r="7" spans="1:19" x14ac:dyDescent="0.2">
      <c r="A7" s="6"/>
      <c r="B7" s="7" t="s">
        <v>1</v>
      </c>
      <c r="C7" s="8"/>
      <c r="D7" s="9"/>
      <c r="E7" s="10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37"/>
      <c r="S7" s="38"/>
    </row>
    <row r="8" spans="1:19" x14ac:dyDescent="0.2">
      <c r="A8" s="13">
        <v>1</v>
      </c>
    </row>
    <row r="9" spans="1:19" x14ac:dyDescent="0.2">
      <c r="A9" s="13">
        <v>2</v>
      </c>
    </row>
    <row r="10" spans="1:19" x14ac:dyDescent="0.2">
      <c r="A10" s="13">
        <v>3</v>
      </c>
    </row>
    <row r="11" spans="1:19" x14ac:dyDescent="0.2">
      <c r="A11" s="13">
        <v>4</v>
      </c>
    </row>
    <row r="12" spans="1:19" x14ac:dyDescent="0.2">
      <c r="A12" s="13">
        <v>5</v>
      </c>
    </row>
    <row r="13" spans="1:19" x14ac:dyDescent="0.2">
      <c r="A13" s="13">
        <v>6</v>
      </c>
    </row>
    <row r="14" spans="1:19" x14ac:dyDescent="0.2">
      <c r="A14" s="14">
        <v>7</v>
      </c>
    </row>
    <row r="15" spans="1:19" x14ac:dyDescent="0.2">
      <c r="A15" s="15">
        <v>8</v>
      </c>
    </row>
    <row r="16" spans="1:19" x14ac:dyDescent="0.2">
      <c r="A16" s="13">
        <v>12</v>
      </c>
    </row>
    <row r="17" spans="1:1" x14ac:dyDescent="0.2">
      <c r="A17" s="13">
        <v>13</v>
      </c>
    </row>
    <row r="18" spans="1:1" x14ac:dyDescent="0.2">
      <c r="A18" s="13">
        <v>14</v>
      </c>
    </row>
    <row r="19" spans="1:1" x14ac:dyDescent="0.2">
      <c r="A19" s="13">
        <v>15</v>
      </c>
    </row>
    <row r="20" spans="1:1" x14ac:dyDescent="0.2">
      <c r="A20" s="13">
        <v>16</v>
      </c>
    </row>
    <row r="21" spans="1:1" x14ac:dyDescent="0.2">
      <c r="A21" s="13">
        <v>17</v>
      </c>
    </row>
    <row r="22" spans="1:1" x14ac:dyDescent="0.2">
      <c r="A22" s="13">
        <v>18</v>
      </c>
    </row>
    <row r="23" spans="1:1" x14ac:dyDescent="0.2">
      <c r="A23" s="13">
        <v>21</v>
      </c>
    </row>
    <row r="24" spans="1:1" x14ac:dyDescent="0.2">
      <c r="A24" s="13">
        <v>22</v>
      </c>
    </row>
    <row r="25" spans="1:1" x14ac:dyDescent="0.2">
      <c r="A25" s="13">
        <v>23</v>
      </c>
    </row>
    <row r="26" spans="1:1" x14ac:dyDescent="0.2">
      <c r="A26" s="13">
        <v>24</v>
      </c>
    </row>
    <row r="27" spans="1:1" x14ac:dyDescent="0.2">
      <c r="A27" s="13">
        <v>29</v>
      </c>
    </row>
    <row r="28" spans="1:1" x14ac:dyDescent="0.2">
      <c r="A28" s="13">
        <v>30</v>
      </c>
    </row>
    <row r="29" spans="1:1" x14ac:dyDescent="0.2">
      <c r="A29" s="13">
        <v>32</v>
      </c>
    </row>
    <row r="30" spans="1:1" x14ac:dyDescent="0.2">
      <c r="A30" s="13">
        <v>33</v>
      </c>
    </row>
    <row r="31" spans="1:1" x14ac:dyDescent="0.2">
      <c r="A31" s="15">
        <v>40</v>
      </c>
    </row>
    <row r="32" spans="1:1" x14ac:dyDescent="0.2">
      <c r="A32" s="13"/>
    </row>
    <row r="33" spans="1:20" x14ac:dyDescent="0.2">
      <c r="A33" s="13"/>
      <c r="B33" s="16"/>
      <c r="C33" s="17"/>
      <c r="D33" s="18"/>
      <c r="E33" s="19"/>
      <c r="F33" s="19"/>
      <c r="G33" s="19"/>
      <c r="H33" s="20"/>
      <c r="I33" s="20"/>
      <c r="J33" s="20"/>
      <c r="K33" s="20"/>
      <c r="L33" s="32"/>
      <c r="M33" s="20"/>
      <c r="N33" s="20"/>
      <c r="O33" s="32"/>
      <c r="P33" s="32"/>
      <c r="Q33" s="20"/>
      <c r="R33" s="16"/>
      <c r="S33" s="39"/>
    </row>
    <row r="34" spans="1:20" x14ac:dyDescent="0.2">
      <c r="A34" s="13">
        <v>34</v>
      </c>
    </row>
    <row r="35" spans="1:20" x14ac:dyDescent="0.2">
      <c r="A35" s="13">
        <v>35</v>
      </c>
    </row>
    <row r="36" spans="1:20" x14ac:dyDescent="0.2">
      <c r="A36" s="13">
        <v>36</v>
      </c>
    </row>
    <row r="37" spans="1:20" x14ac:dyDescent="0.2">
      <c r="A37" s="13">
        <v>37</v>
      </c>
    </row>
    <row r="38" spans="1:20" x14ac:dyDescent="0.2">
      <c r="A38" s="13">
        <v>38</v>
      </c>
    </row>
    <row r="39" spans="1:20" x14ac:dyDescent="0.2">
      <c r="A39" s="15">
        <v>39</v>
      </c>
    </row>
    <row r="40" spans="1:20" x14ac:dyDescent="0.2">
      <c r="A40" s="13">
        <v>41</v>
      </c>
    </row>
    <row r="41" spans="1:20" x14ac:dyDescent="0.2">
      <c r="A41" s="13">
        <v>42</v>
      </c>
    </row>
    <row r="42" spans="1:20" x14ac:dyDescent="0.2">
      <c r="A42" s="13"/>
    </row>
    <row r="43" spans="1:20" x14ac:dyDescent="0.2">
      <c r="A43" s="13"/>
      <c r="B43" s="21"/>
      <c r="C43" s="22"/>
      <c r="D43" s="23"/>
      <c r="E43" s="24"/>
      <c r="F43" s="25"/>
      <c r="G43" s="26"/>
      <c r="H43" s="27" t="s">
        <v>390</v>
      </c>
      <c r="I43" s="33"/>
      <c r="J43" s="34" t="e">
        <f>#REF!+#REF!</f>
        <v>#REF!</v>
      </c>
      <c r="K43" s="34" t="e">
        <f>#REF!+#REF!</f>
        <v>#REF!</v>
      </c>
      <c r="L43" s="34" t="e">
        <f>#REF!+#REF!</f>
        <v>#REF!</v>
      </c>
      <c r="M43" s="34"/>
      <c r="N43" s="34" t="e">
        <f>#REF!+#REF!</f>
        <v>#REF!</v>
      </c>
      <c r="O43" s="34" t="e">
        <f>#REF!+#REF!</f>
        <v>#REF!</v>
      </c>
      <c r="P43" s="34" t="e">
        <f>#REF!+#REF!</f>
        <v>#REF!</v>
      </c>
      <c r="Q43" s="40" t="e">
        <f>#REF!+#REF!</f>
        <v>#REF!</v>
      </c>
      <c r="R43" s="41"/>
      <c r="S43" s="42"/>
    </row>
    <row r="44" spans="1:20" x14ac:dyDescent="0.2">
      <c r="A44" s="13"/>
      <c r="B44" s="21"/>
      <c r="C44" s="22"/>
      <c r="D44" s="23"/>
      <c r="E44" s="24"/>
      <c r="F44" s="28"/>
      <c r="G44" s="29"/>
      <c r="H44" s="30"/>
      <c r="I44" s="30"/>
      <c r="J44" s="35"/>
      <c r="K44" s="35"/>
      <c r="L44" s="35"/>
      <c r="M44" s="35"/>
      <c r="N44" s="35"/>
      <c r="O44" s="35"/>
      <c r="P44" s="36"/>
      <c r="Q44" s="35"/>
      <c r="R44" s="21"/>
      <c r="S44" s="42"/>
    </row>
    <row r="45" spans="1:20" x14ac:dyDescent="0.2">
      <c r="A45" s="13">
        <v>43</v>
      </c>
      <c r="T45" t="s">
        <v>74</v>
      </c>
    </row>
    <row r="46" spans="1:20" x14ac:dyDescent="0.2">
      <c r="A46" s="13">
        <v>45</v>
      </c>
      <c r="T46" t="s">
        <v>74</v>
      </c>
    </row>
    <row r="47" spans="1:20" x14ac:dyDescent="0.2">
      <c r="A47" s="13">
        <v>46</v>
      </c>
      <c r="T47" t="s">
        <v>74</v>
      </c>
    </row>
    <row r="48" spans="1:20" x14ac:dyDescent="0.2">
      <c r="A48" s="13">
        <v>47</v>
      </c>
      <c r="T48" t="s">
        <v>74</v>
      </c>
    </row>
    <row r="49" spans="1:20" x14ac:dyDescent="0.2">
      <c r="A49" s="13">
        <v>48</v>
      </c>
      <c r="T49" t="s">
        <v>74</v>
      </c>
    </row>
    <row r="50" spans="1:20" x14ac:dyDescent="0.2">
      <c r="A50" s="15">
        <v>49</v>
      </c>
      <c r="T50" t="s">
        <v>74</v>
      </c>
    </row>
    <row r="51" spans="1:20" x14ac:dyDescent="0.2">
      <c r="A51" s="13">
        <v>50</v>
      </c>
      <c r="T51" t="s">
        <v>74</v>
      </c>
    </row>
    <row r="52" spans="1:20" x14ac:dyDescent="0.2">
      <c r="A52" s="13">
        <v>51</v>
      </c>
      <c r="T52" t="s">
        <v>74</v>
      </c>
    </row>
    <row r="53" spans="1:20" x14ac:dyDescent="0.2">
      <c r="A53" s="13">
        <v>52</v>
      </c>
      <c r="T53" t="s">
        <v>74</v>
      </c>
    </row>
    <row r="54" spans="1:20" x14ac:dyDescent="0.2">
      <c r="A54" s="13">
        <v>53</v>
      </c>
      <c r="T54" t="s">
        <v>74</v>
      </c>
    </row>
    <row r="55" spans="1:20" x14ac:dyDescent="0.2">
      <c r="A55" s="13">
        <v>54</v>
      </c>
      <c r="T55" t="s">
        <v>74</v>
      </c>
    </row>
    <row r="56" spans="1:20" x14ac:dyDescent="0.2">
      <c r="A56" s="13">
        <v>60</v>
      </c>
      <c r="T56" t="s">
        <v>74</v>
      </c>
    </row>
    <row r="57" spans="1:20" x14ac:dyDescent="0.2">
      <c r="A57" s="31">
        <v>65</v>
      </c>
      <c r="T57" t="s">
        <v>74</v>
      </c>
    </row>
    <row r="58" spans="1:20" x14ac:dyDescent="0.2">
      <c r="A58" s="31">
        <v>66</v>
      </c>
      <c r="T58" t="s">
        <v>74</v>
      </c>
    </row>
    <row r="59" spans="1:20" x14ac:dyDescent="0.2">
      <c r="A59" s="31">
        <v>67</v>
      </c>
      <c r="T59" t="s">
        <v>74</v>
      </c>
    </row>
    <row r="60" spans="1:20" x14ac:dyDescent="0.2">
      <c r="A60" s="31">
        <v>68</v>
      </c>
      <c r="T60" t="s">
        <v>74</v>
      </c>
    </row>
    <row r="61" spans="1:20" x14ac:dyDescent="0.2">
      <c r="A61" s="13">
        <v>71</v>
      </c>
      <c r="T61" t="s">
        <v>74</v>
      </c>
    </row>
    <row r="62" spans="1:20" x14ac:dyDescent="0.2">
      <c r="A62" s="13">
        <v>79</v>
      </c>
      <c r="T62" t="s">
        <v>74</v>
      </c>
    </row>
    <row r="63" spans="1:20" x14ac:dyDescent="0.2">
      <c r="A63" s="13">
        <v>80</v>
      </c>
      <c r="T63" t="s">
        <v>74</v>
      </c>
    </row>
    <row r="64" spans="1:20" x14ac:dyDescent="0.2">
      <c r="A64" s="13">
        <v>81</v>
      </c>
      <c r="T64" t="s">
        <v>74</v>
      </c>
    </row>
    <row r="65" spans="1:20" x14ac:dyDescent="0.2">
      <c r="A65" s="13">
        <v>82</v>
      </c>
      <c r="T65" t="s">
        <v>74</v>
      </c>
    </row>
    <row r="66" spans="1:20" x14ac:dyDescent="0.2">
      <c r="A66" s="13">
        <v>85</v>
      </c>
      <c r="T66" t="s">
        <v>74</v>
      </c>
    </row>
    <row r="67" spans="1:20" x14ac:dyDescent="0.2">
      <c r="A67" s="13">
        <v>87</v>
      </c>
      <c r="T67" t="s">
        <v>74</v>
      </c>
    </row>
    <row r="68" spans="1:20" x14ac:dyDescent="0.2">
      <c r="A68" s="13">
        <v>89</v>
      </c>
      <c r="T68" t="s">
        <v>74</v>
      </c>
    </row>
    <row r="69" spans="1:20" x14ac:dyDescent="0.2">
      <c r="A69" s="13">
        <v>90</v>
      </c>
      <c r="T69" t="s">
        <v>74</v>
      </c>
    </row>
    <row r="70" spans="1:20" x14ac:dyDescent="0.2">
      <c r="A70" s="13">
        <v>92</v>
      </c>
      <c r="T70" t="s">
        <v>74</v>
      </c>
    </row>
    <row r="71" spans="1:20" x14ac:dyDescent="0.2">
      <c r="A71" s="13">
        <v>93</v>
      </c>
      <c r="T71" t="s">
        <v>74</v>
      </c>
    </row>
    <row r="72" spans="1:20" x14ac:dyDescent="0.2">
      <c r="A72" s="13">
        <v>94</v>
      </c>
      <c r="T72" t="s">
        <v>74</v>
      </c>
    </row>
    <row r="73" spans="1:20" x14ac:dyDescent="0.2">
      <c r="A73" s="13">
        <v>95</v>
      </c>
      <c r="T73" t="s">
        <v>74</v>
      </c>
    </row>
    <row r="74" spans="1:20" x14ac:dyDescent="0.2">
      <c r="A74" s="13">
        <v>96</v>
      </c>
      <c r="T74" t="s">
        <v>74</v>
      </c>
    </row>
    <row r="75" spans="1:20" x14ac:dyDescent="0.2">
      <c r="A75" s="13">
        <v>97</v>
      </c>
      <c r="T75" t="s">
        <v>74</v>
      </c>
    </row>
    <row r="76" spans="1:20" x14ac:dyDescent="0.2">
      <c r="A76" s="13">
        <v>98</v>
      </c>
      <c r="T76" t="s">
        <v>74</v>
      </c>
    </row>
    <row r="77" spans="1:20" x14ac:dyDescent="0.2">
      <c r="A77" s="13">
        <v>99</v>
      </c>
      <c r="T77" t="s">
        <v>74</v>
      </c>
    </row>
    <row r="78" spans="1:20" x14ac:dyDescent="0.2">
      <c r="A78" s="13">
        <v>100</v>
      </c>
      <c r="T78" t="s">
        <v>74</v>
      </c>
    </row>
    <row r="79" spans="1:20" x14ac:dyDescent="0.2">
      <c r="A79" s="15">
        <v>101</v>
      </c>
      <c r="T79" t="s">
        <v>74</v>
      </c>
    </row>
    <row r="80" spans="1:20" x14ac:dyDescent="0.2">
      <c r="A80" s="15"/>
    </row>
    <row r="81" spans="1:20" x14ac:dyDescent="0.2">
      <c r="A81" s="15"/>
      <c r="B81" s="16"/>
      <c r="C81" s="17"/>
      <c r="D81" s="18"/>
      <c r="E81" s="19"/>
      <c r="F81" s="19"/>
      <c r="G81" s="19"/>
      <c r="H81" s="20"/>
      <c r="I81" s="20"/>
      <c r="J81" s="20"/>
      <c r="K81" s="20"/>
      <c r="L81" s="32"/>
      <c r="M81" s="20"/>
      <c r="N81" s="20"/>
      <c r="O81" s="32"/>
      <c r="P81" s="32"/>
      <c r="Q81" s="20"/>
      <c r="R81" s="16"/>
      <c r="S81" s="39"/>
    </row>
    <row r="82" spans="1:20" x14ac:dyDescent="0.2">
      <c r="A82" s="13">
        <v>44</v>
      </c>
    </row>
    <row r="83" spans="1:20" x14ac:dyDescent="0.2">
      <c r="A83" s="13">
        <v>103</v>
      </c>
    </row>
    <row r="84" spans="1:20" x14ac:dyDescent="0.2">
      <c r="A84" s="13">
        <v>104</v>
      </c>
    </row>
    <row r="85" spans="1:20" x14ac:dyDescent="0.2">
      <c r="A85" s="15">
        <v>102</v>
      </c>
    </row>
    <row r="86" spans="1:20" x14ac:dyDescent="0.2">
      <c r="A86" s="43"/>
    </row>
    <row r="87" spans="1:20" x14ac:dyDescent="0.2">
      <c r="A87" s="43"/>
    </row>
    <row r="88" spans="1:20" x14ac:dyDescent="0.2">
      <c r="A88" s="44">
        <v>198</v>
      </c>
    </row>
    <row r="89" spans="1:20" x14ac:dyDescent="0.2">
      <c r="A89" s="13"/>
    </row>
    <row r="90" spans="1:20" x14ac:dyDescent="0.2">
      <c r="A90" s="13"/>
      <c r="B90" s="21"/>
      <c r="C90" s="22"/>
      <c r="D90" s="23"/>
      <c r="E90" s="24"/>
      <c r="F90" s="28"/>
      <c r="G90" s="45"/>
      <c r="H90" s="27" t="s">
        <v>391</v>
      </c>
      <c r="I90" s="33"/>
      <c r="J90" s="34" t="e">
        <f>#REF!+#REF!</f>
        <v>#REF!</v>
      </c>
      <c r="K90" s="34" t="e">
        <f>#REF!+#REF!</f>
        <v>#REF!</v>
      </c>
      <c r="L90" s="34" t="e">
        <f>#REF!+#REF!</f>
        <v>#REF!</v>
      </c>
      <c r="M90" s="34"/>
      <c r="N90" s="34" t="e">
        <f>#REF!+#REF!</f>
        <v>#REF!</v>
      </c>
      <c r="O90" s="34" t="e">
        <f>#REF!+#REF!</f>
        <v>#REF!</v>
      </c>
      <c r="P90" s="34" t="e">
        <f>#REF!+#REF!</f>
        <v>#REF!</v>
      </c>
      <c r="Q90" s="34" t="e">
        <f>#REF!+#REF!</f>
        <v>#REF!</v>
      </c>
      <c r="R90" s="21"/>
      <c r="S90" s="42"/>
    </row>
    <row r="91" spans="1:20" x14ac:dyDescent="0.2">
      <c r="A91" s="13"/>
      <c r="B91" s="21"/>
      <c r="C91" s="22"/>
      <c r="D91" s="23"/>
      <c r="E91" s="24"/>
      <c r="F91" s="28"/>
      <c r="G91" s="28"/>
      <c r="H91" s="46"/>
      <c r="I91" s="46"/>
      <c r="J91" s="47"/>
      <c r="K91" s="47"/>
      <c r="L91" s="48"/>
      <c r="M91" s="47"/>
      <c r="N91" s="47"/>
      <c r="O91" s="48"/>
      <c r="P91" s="48"/>
      <c r="Q91" s="47"/>
      <c r="R91" s="21"/>
      <c r="S91" s="42"/>
    </row>
    <row r="92" spans="1:20" x14ac:dyDescent="0.2">
      <c r="A92" s="15">
        <v>105</v>
      </c>
      <c r="T92" t="s">
        <v>392</v>
      </c>
    </row>
    <row r="93" spans="1:20" x14ac:dyDescent="0.2">
      <c r="A93" s="15">
        <v>106</v>
      </c>
      <c r="T93" t="s">
        <v>392</v>
      </c>
    </row>
    <row r="94" spans="1:20" x14ac:dyDescent="0.2">
      <c r="A94" s="15">
        <v>107</v>
      </c>
      <c r="T94" t="s">
        <v>392</v>
      </c>
    </row>
    <row r="95" spans="1:20" x14ac:dyDescent="0.2">
      <c r="A95" s="15">
        <v>108</v>
      </c>
      <c r="T95" t="s">
        <v>392</v>
      </c>
    </row>
    <row r="96" spans="1:20" x14ac:dyDescent="0.2">
      <c r="A96" s="15">
        <v>111</v>
      </c>
      <c r="T96" t="s">
        <v>392</v>
      </c>
    </row>
    <row r="97" spans="1:20" x14ac:dyDescent="0.2">
      <c r="A97" s="15">
        <v>112</v>
      </c>
      <c r="T97" t="s">
        <v>392</v>
      </c>
    </row>
    <row r="98" spans="1:20" x14ac:dyDescent="0.2">
      <c r="A98" s="15">
        <v>113</v>
      </c>
      <c r="T98" t="s">
        <v>392</v>
      </c>
    </row>
    <row r="99" spans="1:20" x14ac:dyDescent="0.2">
      <c r="A99" s="15">
        <v>114</v>
      </c>
      <c r="T99" t="s">
        <v>392</v>
      </c>
    </row>
    <row r="100" spans="1:20" x14ac:dyDescent="0.2">
      <c r="A100" s="15">
        <v>115</v>
      </c>
      <c r="T100" t="s">
        <v>392</v>
      </c>
    </row>
    <row r="101" spans="1:20" x14ac:dyDescent="0.2">
      <c r="A101" s="13">
        <v>118</v>
      </c>
      <c r="T101" t="s">
        <v>392</v>
      </c>
    </row>
    <row r="102" spans="1:20" x14ac:dyDescent="0.2">
      <c r="A102" s="44">
        <v>119</v>
      </c>
      <c r="T102" t="s">
        <v>392</v>
      </c>
    </row>
    <row r="103" spans="1:20" x14ac:dyDescent="0.2">
      <c r="A103" s="13">
        <v>120</v>
      </c>
      <c r="T103" t="s">
        <v>392</v>
      </c>
    </row>
    <row r="104" spans="1:20" x14ac:dyDescent="0.2">
      <c r="A104" s="44">
        <v>122</v>
      </c>
      <c r="T104" t="s">
        <v>392</v>
      </c>
    </row>
    <row r="105" spans="1:20" x14ac:dyDescent="0.2">
      <c r="A105" s="44">
        <v>123</v>
      </c>
      <c r="T105" t="s">
        <v>392</v>
      </c>
    </row>
    <row r="106" spans="1:20" x14ac:dyDescent="0.2">
      <c r="A106" s="44">
        <v>124</v>
      </c>
      <c r="T106" t="s">
        <v>392</v>
      </c>
    </row>
    <row r="107" spans="1:20" x14ac:dyDescent="0.2">
      <c r="A107" s="44">
        <v>125</v>
      </c>
      <c r="T107" t="s">
        <v>392</v>
      </c>
    </row>
    <row r="108" spans="1:20" x14ac:dyDescent="0.2">
      <c r="A108" s="44">
        <v>126</v>
      </c>
      <c r="T108" t="s">
        <v>392</v>
      </c>
    </row>
    <row r="109" spans="1:20" x14ac:dyDescent="0.2">
      <c r="A109" s="44">
        <v>132</v>
      </c>
      <c r="T109" t="s">
        <v>392</v>
      </c>
    </row>
    <row r="110" spans="1:20" x14ac:dyDescent="0.2">
      <c r="A110" s="44">
        <v>133</v>
      </c>
      <c r="T110" t="s">
        <v>392</v>
      </c>
    </row>
    <row r="111" spans="1:20" x14ac:dyDescent="0.2">
      <c r="A111" s="44">
        <v>134</v>
      </c>
      <c r="T111" t="s">
        <v>392</v>
      </c>
    </row>
    <row r="112" spans="1:20" x14ac:dyDescent="0.2">
      <c r="A112" s="43">
        <v>135</v>
      </c>
      <c r="T112" t="s">
        <v>392</v>
      </c>
    </row>
    <row r="113" spans="1:20" x14ac:dyDescent="0.2">
      <c r="A113" s="43">
        <v>137</v>
      </c>
      <c r="T113" t="s">
        <v>392</v>
      </c>
    </row>
    <row r="114" spans="1:20" x14ac:dyDescent="0.2">
      <c r="A114" s="44">
        <v>141</v>
      </c>
      <c r="T114" t="s">
        <v>392</v>
      </c>
    </row>
    <row r="115" spans="1:20" x14ac:dyDescent="0.2">
      <c r="A115" s="43">
        <v>142</v>
      </c>
      <c r="T115" t="s">
        <v>392</v>
      </c>
    </row>
    <row r="116" spans="1:20" x14ac:dyDescent="0.2">
      <c r="A116" s="43">
        <v>144</v>
      </c>
      <c r="T116" t="s">
        <v>392</v>
      </c>
    </row>
    <row r="117" spans="1:20" x14ac:dyDescent="0.2">
      <c r="A117" s="43"/>
      <c r="T117" t="s">
        <v>392</v>
      </c>
    </row>
    <row r="118" spans="1:20" x14ac:dyDescent="0.2">
      <c r="A118" s="43"/>
      <c r="T118" t="s">
        <v>392</v>
      </c>
    </row>
    <row r="119" spans="1:20" x14ac:dyDescent="0.2">
      <c r="A119" s="43">
        <v>145</v>
      </c>
      <c r="T119" t="s">
        <v>392</v>
      </c>
    </row>
    <row r="120" spans="1:20" x14ac:dyDescent="0.2">
      <c r="A120" s="43">
        <f t="shared" ref="A120:A134" si="0">+A119+1</f>
        <v>146</v>
      </c>
      <c r="T120" t="s">
        <v>392</v>
      </c>
    </row>
    <row r="121" spans="1:20" x14ac:dyDescent="0.2">
      <c r="A121" s="43">
        <f t="shared" si="0"/>
        <v>147</v>
      </c>
      <c r="T121" t="s">
        <v>392</v>
      </c>
    </row>
    <row r="122" spans="1:20" x14ac:dyDescent="0.2">
      <c r="A122" s="43">
        <f t="shared" si="0"/>
        <v>148</v>
      </c>
      <c r="T122" t="s">
        <v>392</v>
      </c>
    </row>
    <row r="123" spans="1:20" x14ac:dyDescent="0.2">
      <c r="A123" s="43">
        <f t="shared" si="0"/>
        <v>149</v>
      </c>
      <c r="T123" t="s">
        <v>392</v>
      </c>
    </row>
    <row r="124" spans="1:20" x14ac:dyDescent="0.2">
      <c r="A124" s="43">
        <f t="shared" si="0"/>
        <v>150</v>
      </c>
      <c r="T124" t="s">
        <v>392</v>
      </c>
    </row>
    <row r="125" spans="1:20" x14ac:dyDescent="0.2">
      <c r="A125" s="43">
        <f t="shared" si="0"/>
        <v>151</v>
      </c>
      <c r="T125" t="s">
        <v>392</v>
      </c>
    </row>
    <row r="126" spans="1:20" x14ac:dyDescent="0.2">
      <c r="A126" s="43">
        <f t="shared" si="0"/>
        <v>152</v>
      </c>
      <c r="T126" t="s">
        <v>392</v>
      </c>
    </row>
    <row r="127" spans="1:20" x14ac:dyDescent="0.2">
      <c r="A127" s="43">
        <f t="shared" si="0"/>
        <v>153</v>
      </c>
      <c r="T127" t="s">
        <v>392</v>
      </c>
    </row>
    <row r="128" spans="1:20" x14ac:dyDescent="0.2">
      <c r="A128" s="43">
        <f t="shared" si="0"/>
        <v>154</v>
      </c>
      <c r="T128" t="s">
        <v>392</v>
      </c>
    </row>
    <row r="129" spans="1:20" x14ac:dyDescent="0.2">
      <c r="A129" s="43">
        <f t="shared" si="0"/>
        <v>155</v>
      </c>
      <c r="T129" t="s">
        <v>392</v>
      </c>
    </row>
    <row r="130" spans="1:20" x14ac:dyDescent="0.2">
      <c r="A130" s="43">
        <f t="shared" si="0"/>
        <v>156</v>
      </c>
      <c r="T130" t="s">
        <v>392</v>
      </c>
    </row>
    <row r="131" spans="1:20" x14ac:dyDescent="0.2">
      <c r="A131" s="43">
        <f t="shared" si="0"/>
        <v>157</v>
      </c>
      <c r="T131" t="s">
        <v>392</v>
      </c>
    </row>
    <row r="132" spans="1:20" x14ac:dyDescent="0.2">
      <c r="A132" s="43">
        <f t="shared" si="0"/>
        <v>158</v>
      </c>
      <c r="T132" t="s">
        <v>392</v>
      </c>
    </row>
    <row r="133" spans="1:20" x14ac:dyDescent="0.2">
      <c r="A133" s="43">
        <f t="shared" si="0"/>
        <v>159</v>
      </c>
      <c r="T133" t="s">
        <v>392</v>
      </c>
    </row>
    <row r="134" spans="1:20" x14ac:dyDescent="0.2">
      <c r="A134" s="44">
        <f t="shared" si="0"/>
        <v>160</v>
      </c>
      <c r="T134" t="s">
        <v>392</v>
      </c>
    </row>
    <row r="135" spans="1:20" x14ac:dyDescent="0.2">
      <c r="A135" s="44"/>
    </row>
    <row r="136" spans="1:20" x14ac:dyDescent="0.2">
      <c r="A136" s="44"/>
      <c r="B136" s="16"/>
      <c r="C136" s="17"/>
      <c r="D136" s="18"/>
      <c r="E136" s="19"/>
      <c r="F136" s="19"/>
      <c r="G136" s="19"/>
      <c r="H136" s="20"/>
      <c r="I136" s="20"/>
      <c r="J136" s="20"/>
      <c r="K136" s="20"/>
      <c r="L136" s="32"/>
      <c r="M136" s="20"/>
      <c r="N136" s="20"/>
      <c r="O136" s="32"/>
      <c r="P136" s="32"/>
      <c r="Q136" s="20"/>
      <c r="R136" s="16"/>
      <c r="S136" s="39"/>
    </row>
    <row r="137" spans="1:20" x14ac:dyDescent="0.2">
      <c r="A137" s="44">
        <v>130</v>
      </c>
    </row>
    <row r="138" spans="1:20" x14ac:dyDescent="0.2">
      <c r="A138" s="44">
        <v>129</v>
      </c>
    </row>
    <row r="139" spans="1:20" x14ac:dyDescent="0.2">
      <c r="A139" s="44">
        <v>128</v>
      </c>
    </row>
    <row r="140" spans="1:20" x14ac:dyDescent="0.2">
      <c r="A140" s="43">
        <v>138</v>
      </c>
    </row>
    <row r="141" spans="1:20" x14ac:dyDescent="0.2">
      <c r="A141" s="43">
        <v>140</v>
      </c>
    </row>
    <row r="142" spans="1:20" x14ac:dyDescent="0.2">
      <c r="A142" s="43">
        <v>143</v>
      </c>
    </row>
    <row r="143" spans="1:20" x14ac:dyDescent="0.2">
      <c r="A143" s="44">
        <f>+A142+1</f>
        <v>144</v>
      </c>
    </row>
    <row r="144" spans="1:20" x14ac:dyDescent="0.2">
      <c r="A144" s="43">
        <v>136</v>
      </c>
    </row>
    <row r="145" spans="1:1" x14ac:dyDescent="0.2">
      <c r="A145" s="44">
        <f t="shared" ref="A145:A152" si="1">+A144+1</f>
        <v>137</v>
      </c>
    </row>
    <row r="146" spans="1:1" x14ac:dyDescent="0.2">
      <c r="A146" s="44">
        <v>131</v>
      </c>
    </row>
    <row r="147" spans="1:1" x14ac:dyDescent="0.2">
      <c r="A147" s="44"/>
    </row>
    <row r="148" spans="1:1" x14ac:dyDescent="0.2">
      <c r="A148" s="44">
        <f>+A146+1</f>
        <v>132</v>
      </c>
    </row>
    <row r="149" spans="1:1" x14ac:dyDescent="0.2">
      <c r="A149" s="44">
        <f t="shared" si="1"/>
        <v>133</v>
      </c>
    </row>
    <row r="150" spans="1:1" x14ac:dyDescent="0.2">
      <c r="A150" s="44">
        <f t="shared" si="1"/>
        <v>134</v>
      </c>
    </row>
    <row r="151" spans="1:1" x14ac:dyDescent="0.2">
      <c r="A151" s="44">
        <f t="shared" si="1"/>
        <v>135</v>
      </c>
    </row>
    <row r="152" spans="1:1" x14ac:dyDescent="0.2">
      <c r="A152" s="44">
        <f t="shared" si="1"/>
        <v>136</v>
      </c>
    </row>
    <row r="153" spans="1:1" x14ac:dyDescent="0.2">
      <c r="A153" s="15">
        <v>110</v>
      </c>
    </row>
    <row r="154" spans="1:1" x14ac:dyDescent="0.2">
      <c r="A154" s="44">
        <f>+A153+1</f>
        <v>111</v>
      </c>
    </row>
    <row r="155" spans="1:1" x14ac:dyDescent="0.2">
      <c r="A155" s="13">
        <v>116</v>
      </c>
    </row>
    <row r="156" spans="1:1" x14ac:dyDescent="0.2">
      <c r="A156" s="43">
        <v>139</v>
      </c>
    </row>
    <row r="157" spans="1:1" x14ac:dyDescent="0.2">
      <c r="A157" s="44">
        <v>127</v>
      </c>
    </row>
    <row r="158" spans="1:1" x14ac:dyDescent="0.2">
      <c r="A158" s="44">
        <v>121</v>
      </c>
    </row>
    <row r="159" spans="1:1" x14ac:dyDescent="0.2">
      <c r="A159" s="15">
        <v>109</v>
      </c>
    </row>
    <row r="160" spans="1:1" x14ac:dyDescent="0.2">
      <c r="A160" s="44">
        <v>117</v>
      </c>
    </row>
    <row r="161" spans="1:20" x14ac:dyDescent="0.2">
      <c r="A161" s="44">
        <f>+A160+1</f>
        <v>118</v>
      </c>
    </row>
    <row r="162" spans="1:20" x14ac:dyDescent="0.2">
      <c r="A162" s="44">
        <f>+A161+1</f>
        <v>119</v>
      </c>
    </row>
    <row r="163" spans="1:20" x14ac:dyDescent="0.2">
      <c r="A163" s="44">
        <f>+A162+1</f>
        <v>120</v>
      </c>
    </row>
    <row r="164" spans="1:20" x14ac:dyDescent="0.2">
      <c r="A164" s="44"/>
    </row>
    <row r="165" spans="1:20" x14ac:dyDescent="0.2">
      <c r="A165" s="44"/>
      <c r="B165" s="21"/>
      <c r="C165" s="22"/>
      <c r="D165" s="23"/>
      <c r="E165" s="24"/>
      <c r="F165" s="28"/>
      <c r="G165" s="45"/>
      <c r="H165" s="27" t="s">
        <v>393</v>
      </c>
      <c r="I165" s="33"/>
      <c r="J165" s="34" t="e">
        <f>#REF!+#REF!</f>
        <v>#REF!</v>
      </c>
      <c r="K165" s="34" t="e">
        <f>#REF!+#REF!</f>
        <v>#REF!</v>
      </c>
      <c r="L165" s="34" t="e">
        <f>#REF!+#REF!</f>
        <v>#REF!</v>
      </c>
      <c r="M165" s="34"/>
      <c r="N165" s="34" t="e">
        <f>#REF!+#REF!</f>
        <v>#REF!</v>
      </c>
      <c r="O165" s="34" t="e">
        <f>#REF!+#REF!</f>
        <v>#REF!</v>
      </c>
      <c r="P165" s="34" t="e">
        <f>#REF!+#REF!</f>
        <v>#REF!</v>
      </c>
      <c r="Q165" s="34" t="e">
        <f>#REF!+#REF!</f>
        <v>#REF!</v>
      </c>
      <c r="R165" s="21"/>
      <c r="S165" s="42"/>
    </row>
    <row r="166" spans="1:20" x14ac:dyDescent="0.2">
      <c r="A166" s="44"/>
      <c r="B166" s="21"/>
      <c r="C166" s="22"/>
      <c r="D166" s="23"/>
      <c r="E166" s="24"/>
      <c r="F166" s="28"/>
      <c r="G166" s="28"/>
      <c r="H166" s="46"/>
      <c r="I166" s="46"/>
      <c r="J166" s="47"/>
      <c r="K166" s="47"/>
      <c r="L166" s="47"/>
      <c r="M166" s="47"/>
      <c r="N166" s="47"/>
      <c r="O166" s="47"/>
      <c r="P166" s="47"/>
      <c r="Q166" s="47"/>
      <c r="R166" s="21"/>
      <c r="S166" s="42"/>
    </row>
    <row r="167" spans="1:20" x14ac:dyDescent="0.2">
      <c r="A167" s="44" t="e">
        <f>+#REF!+1</f>
        <v>#REF!</v>
      </c>
      <c r="T167" t="s">
        <v>76</v>
      </c>
    </row>
    <row r="168" spans="1:20" x14ac:dyDescent="0.2">
      <c r="A168" s="44" t="e">
        <f>+A167+1</f>
        <v>#REF!</v>
      </c>
      <c r="T168" t="s">
        <v>76</v>
      </c>
    </row>
    <row r="169" spans="1:20" x14ac:dyDescent="0.2">
      <c r="A169" s="44"/>
    </row>
    <row r="170" spans="1:20" x14ac:dyDescent="0.2">
      <c r="A170" s="44"/>
    </row>
    <row r="171" spans="1:20" x14ac:dyDescent="0.2">
      <c r="A171" s="44" t="e">
        <f>+#REF!+1</f>
        <v>#REF!</v>
      </c>
    </row>
    <row r="172" spans="1:20" x14ac:dyDescent="0.2">
      <c r="A172" s="44">
        <v>175</v>
      </c>
    </row>
    <row r="173" spans="1:20" x14ac:dyDescent="0.2">
      <c r="A173" s="44"/>
      <c r="B173" s="49"/>
      <c r="C173" s="50"/>
      <c r="D173" s="51"/>
      <c r="E173" s="52"/>
      <c r="F173" s="53"/>
      <c r="G173" s="53"/>
    </row>
    <row r="174" spans="1:20" x14ac:dyDescent="0.2">
      <c r="A174" s="44"/>
      <c r="B174" s="49"/>
      <c r="C174" s="50"/>
      <c r="D174" s="51"/>
      <c r="E174" s="52"/>
      <c r="F174" s="53"/>
      <c r="G174" s="45"/>
      <c r="H174" s="27" t="s">
        <v>394</v>
      </c>
      <c r="I174" s="33"/>
      <c r="J174" s="34" t="e">
        <f>#REF!+#REF!</f>
        <v>#REF!</v>
      </c>
      <c r="K174" s="34" t="e">
        <f>#REF!+#REF!</f>
        <v>#REF!</v>
      </c>
      <c r="L174" s="34" t="e">
        <f>#REF!+#REF!</f>
        <v>#REF!</v>
      </c>
      <c r="M174" s="34"/>
      <c r="N174" s="34" t="e">
        <f>#REF!+#REF!</f>
        <v>#REF!</v>
      </c>
      <c r="O174" s="34" t="e">
        <f>#REF!+#REF!</f>
        <v>#REF!</v>
      </c>
      <c r="P174" s="34" t="e">
        <f>#REF!+#REF!</f>
        <v>#REF!</v>
      </c>
      <c r="Q174" s="34" t="e">
        <f>#REF!+#REF!</f>
        <v>#REF!</v>
      </c>
      <c r="R174" s="57"/>
      <c r="S174" s="58"/>
    </row>
    <row r="175" spans="1:20" x14ac:dyDescent="0.2">
      <c r="A175" s="44"/>
      <c r="B175" s="49"/>
      <c r="C175" s="50"/>
      <c r="D175" s="51"/>
      <c r="E175" s="52"/>
      <c r="F175" s="53"/>
      <c r="G175" s="53"/>
      <c r="H175" s="54"/>
      <c r="I175" s="54"/>
      <c r="J175" s="56"/>
      <c r="K175" s="48"/>
      <c r="L175" s="48"/>
      <c r="M175" s="48"/>
      <c r="N175" s="48"/>
      <c r="O175" s="48"/>
      <c r="P175" s="48"/>
      <c r="Q175" s="48"/>
      <c r="R175" s="57"/>
      <c r="S175" s="58"/>
    </row>
    <row r="176" spans="1:20" s="1" customFormat="1" x14ac:dyDescent="0.2">
      <c r="A176" s="55">
        <v>176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1" t="s">
        <v>77</v>
      </c>
    </row>
    <row r="177" spans="1:20" s="1" customFormat="1" x14ac:dyDescent="0.2">
      <c r="A177" s="55">
        <v>177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1" t="s">
        <v>77</v>
      </c>
    </row>
    <row r="178" spans="1:20" s="1" customFormat="1" x14ac:dyDescent="0.2">
      <c r="A178" s="55">
        <v>178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1" t="s">
        <v>77</v>
      </c>
    </row>
    <row r="179" spans="1:20" s="1" customFormat="1" x14ac:dyDescent="0.2">
      <c r="A179" s="55">
        <v>179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1" t="s">
        <v>77</v>
      </c>
    </row>
    <row r="180" spans="1:20" s="1" customFormat="1" x14ac:dyDescent="0.2">
      <c r="A180" s="55">
        <v>180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1" t="s">
        <v>77</v>
      </c>
    </row>
    <row r="181" spans="1:20" s="1" customFormat="1" x14ac:dyDescent="0.2">
      <c r="A181" s="55">
        <v>181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1" t="s">
        <v>77</v>
      </c>
    </row>
    <row r="182" spans="1:20" s="1" customFormat="1" x14ac:dyDescent="0.2">
      <c r="A182" s="55">
        <v>182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1" t="s">
        <v>77</v>
      </c>
    </row>
    <row r="183" spans="1:20" s="1" customFormat="1" x14ac:dyDescent="0.2">
      <c r="A183" s="55">
        <v>184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1" t="s">
        <v>77</v>
      </c>
    </row>
    <row r="184" spans="1:20" s="1" customFormat="1" x14ac:dyDescent="0.2">
      <c r="A184" s="55">
        <v>185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1" t="s">
        <v>77</v>
      </c>
    </row>
    <row r="185" spans="1:20" s="1" customFormat="1" x14ac:dyDescent="0.2">
      <c r="A185" s="55">
        <v>186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1" t="s">
        <v>77</v>
      </c>
    </row>
    <row r="186" spans="1:20" s="1" customFormat="1" x14ac:dyDescent="0.2">
      <c r="A186" s="55">
        <v>187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1" t="s">
        <v>77</v>
      </c>
    </row>
    <row r="187" spans="1:20" s="1" customFormat="1" x14ac:dyDescent="0.2">
      <c r="A187" s="55">
        <v>191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1" t="s">
        <v>77</v>
      </c>
    </row>
    <row r="188" spans="1:20" s="1" customFormat="1" x14ac:dyDescent="0.2">
      <c r="A188" s="55">
        <v>192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1" t="s">
        <v>77</v>
      </c>
    </row>
    <row r="189" spans="1:20" s="1" customFormat="1" x14ac:dyDescent="0.2">
      <c r="A189" s="55">
        <v>189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1" t="s">
        <v>77</v>
      </c>
    </row>
    <row r="190" spans="1:20" s="1" customFormat="1" x14ac:dyDescent="0.2">
      <c r="A190" s="55">
        <v>190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1" t="s">
        <v>77</v>
      </c>
    </row>
    <row r="191" spans="1:20" s="1" customFormat="1" x14ac:dyDescent="0.2">
      <c r="A191" s="31">
        <v>39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1" t="s">
        <v>77</v>
      </c>
    </row>
    <row r="192" spans="1:20" s="2" customFormat="1" x14ac:dyDescent="0.2">
      <c r="A192" s="31">
        <v>40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2" t="s">
        <v>77</v>
      </c>
    </row>
    <row r="193" spans="1:19" s="1" customFormat="1" x14ac:dyDescent="0.2">
      <c r="A193" s="59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s="1" customFormat="1" x14ac:dyDescent="0.2">
      <c r="A194" s="55"/>
      <c r="B194" s="60"/>
      <c r="C194" s="22"/>
      <c r="D194" s="61"/>
      <c r="E194" s="28"/>
      <c r="F194" s="28"/>
      <c r="G194" s="45"/>
      <c r="H194" s="62"/>
      <c r="I194" s="35"/>
      <c r="J194" s="74"/>
      <c r="K194" s="74"/>
      <c r="L194" s="74"/>
      <c r="M194" s="74"/>
      <c r="N194" s="74"/>
      <c r="O194" s="74"/>
      <c r="P194" s="74"/>
      <c r="Q194" s="74"/>
      <c r="R194" s="21"/>
      <c r="S194" s="42"/>
    </row>
    <row r="195" spans="1:19" x14ac:dyDescent="0.2">
      <c r="A195" s="44">
        <v>183</v>
      </c>
    </row>
    <row r="196" spans="1:19" x14ac:dyDescent="0.2">
      <c r="A196" s="44">
        <v>193</v>
      </c>
    </row>
    <row r="197" spans="1:19" x14ac:dyDescent="0.2">
      <c r="A197" s="44">
        <v>194</v>
      </c>
    </row>
    <row r="198" spans="1:19" x14ac:dyDescent="0.2">
      <c r="A198" s="44">
        <v>188</v>
      </c>
    </row>
    <row r="199" spans="1:19" x14ac:dyDescent="0.2">
      <c r="A199" s="44">
        <v>195</v>
      </c>
    </row>
    <row r="200" spans="1:19" x14ac:dyDescent="0.2">
      <c r="A200" s="44">
        <v>196</v>
      </c>
    </row>
    <row r="201" spans="1:19" x14ac:dyDescent="0.2">
      <c r="A201" s="44">
        <v>197</v>
      </c>
    </row>
    <row r="202" spans="1:19" x14ac:dyDescent="0.2">
      <c r="A202" s="63"/>
    </row>
    <row r="203" spans="1:19" x14ac:dyDescent="0.2">
      <c r="A203" s="64"/>
      <c r="B203" s="65"/>
      <c r="C203" s="66"/>
      <c r="D203" s="67"/>
      <c r="E203" s="68"/>
      <c r="F203" s="68"/>
      <c r="G203" s="68"/>
      <c r="H203" s="69" t="s">
        <v>395</v>
      </c>
      <c r="I203" s="69"/>
      <c r="J203" s="75" t="e">
        <f>#REF!+#REF!</f>
        <v>#REF!</v>
      </c>
      <c r="K203" s="75" t="e">
        <f>#REF!+#REF!</f>
        <v>#REF!</v>
      </c>
      <c r="L203" s="75" t="e">
        <f>#REF!+#REF!</f>
        <v>#REF!</v>
      </c>
      <c r="M203" s="75"/>
      <c r="N203" s="75" t="e">
        <f>#REF!+#REF!</f>
        <v>#REF!</v>
      </c>
      <c r="O203" s="75" t="e">
        <f>#REF!+#REF!</f>
        <v>#REF!</v>
      </c>
      <c r="P203" s="75" t="e">
        <f>#REF!+#REF!</f>
        <v>#REF!</v>
      </c>
      <c r="Q203" s="75" t="e">
        <f>#REF!+#REF!</f>
        <v>#REF!</v>
      </c>
      <c r="R203" s="87"/>
      <c r="S203" s="87"/>
    </row>
    <row r="204" spans="1:19" x14ac:dyDescent="0.2">
      <c r="A204" s="251" t="s">
        <v>360</v>
      </c>
      <c r="B204" s="252"/>
      <c r="C204" s="252"/>
      <c r="D204" s="252"/>
      <c r="E204" s="252"/>
      <c r="F204" s="252"/>
      <c r="G204" s="252"/>
      <c r="H204" s="252"/>
      <c r="I204" s="253"/>
      <c r="J204" s="76" t="e">
        <f>J203+J174+J165+J90+J43</f>
        <v>#REF!</v>
      </c>
      <c r="K204" s="76" t="e">
        <f t="shared" ref="K204:Q204" si="2">K43+K90+K165+K174+K203</f>
        <v>#REF!</v>
      </c>
      <c r="L204" s="76" t="e">
        <f t="shared" si="2"/>
        <v>#REF!</v>
      </c>
      <c r="M204" s="76"/>
      <c r="N204" s="76" t="e">
        <f t="shared" si="2"/>
        <v>#REF!</v>
      </c>
      <c r="O204" s="76" t="e">
        <f t="shared" si="2"/>
        <v>#REF!</v>
      </c>
      <c r="P204" s="76" t="e">
        <f t="shared" si="2"/>
        <v>#REF!</v>
      </c>
      <c r="Q204" s="76" t="e">
        <f t="shared" si="2"/>
        <v>#REF!</v>
      </c>
      <c r="R204" s="254"/>
      <c r="S204" s="254"/>
    </row>
    <row r="205" spans="1:19" x14ac:dyDescent="0.2">
      <c r="A205" s="70"/>
      <c r="B205" s="70"/>
      <c r="C205" s="70"/>
      <c r="D205" s="70"/>
      <c r="E205" s="70"/>
      <c r="F205" s="70"/>
      <c r="G205" s="70"/>
      <c r="H205" s="70"/>
      <c r="I205" s="70"/>
      <c r="J205" s="77"/>
      <c r="K205" s="77"/>
      <c r="L205" s="77"/>
      <c r="M205" s="77"/>
      <c r="N205" s="77"/>
      <c r="O205" s="77"/>
      <c r="P205" s="77"/>
      <c r="Q205" s="77"/>
      <c r="R205" s="88"/>
      <c r="S205" s="88"/>
    </row>
    <row r="206" spans="1:19" x14ac:dyDescent="0.2">
      <c r="A206" s="71"/>
      <c r="B206" s="71"/>
      <c r="C206" s="72"/>
      <c r="D206" s="72"/>
      <c r="E206" s="72"/>
      <c r="F206" s="72"/>
      <c r="G206" s="72"/>
      <c r="H206" s="72"/>
      <c r="I206" s="72"/>
      <c r="J206" s="78"/>
      <c r="K206" s="78"/>
      <c r="L206" s="78"/>
      <c r="M206" s="78"/>
      <c r="N206" s="78"/>
      <c r="O206" s="78"/>
      <c r="P206" s="78"/>
      <c r="Q206" s="78"/>
      <c r="R206" s="89"/>
      <c r="S206" s="90"/>
    </row>
    <row r="207" spans="1:19" x14ac:dyDescent="0.2">
      <c r="I207" s="79" t="s">
        <v>396</v>
      </c>
      <c r="J207" s="80" t="s">
        <v>397</v>
      </c>
      <c r="K207" s="80" t="s">
        <v>398</v>
      </c>
      <c r="L207" s="80" t="s">
        <v>399</v>
      </c>
      <c r="M207" s="81"/>
    </row>
    <row r="208" spans="1:19" x14ac:dyDescent="0.2">
      <c r="I208" s="82" t="s">
        <v>400</v>
      </c>
      <c r="J208" s="83" t="e">
        <f>#REF!</f>
        <v>#REF!</v>
      </c>
      <c r="K208" s="83" t="e">
        <f>#REF!</f>
        <v>#REF!</v>
      </c>
      <c r="L208" s="84" t="e">
        <f t="shared" ref="L208:L213" si="3">SUM(J208:K208)</f>
        <v>#REF!</v>
      </c>
      <c r="M208" s="85"/>
      <c r="N208" t="e">
        <f>K208-K216</f>
        <v>#REF!</v>
      </c>
    </row>
    <row r="209" spans="8:15" x14ac:dyDescent="0.2">
      <c r="I209" s="82" t="s">
        <v>401</v>
      </c>
      <c r="J209" s="83" t="e">
        <f>#REF!</f>
        <v>#REF!</v>
      </c>
      <c r="K209" s="83" t="e">
        <f>#REF!</f>
        <v>#REF!</v>
      </c>
      <c r="L209" s="84" t="e">
        <f t="shared" si="3"/>
        <v>#REF!</v>
      </c>
      <c r="M209" s="85"/>
      <c r="N209" t="e">
        <f>K209-K217</f>
        <v>#REF!</v>
      </c>
    </row>
    <row r="210" spans="8:15" x14ac:dyDescent="0.2">
      <c r="I210" s="82" t="s">
        <v>13</v>
      </c>
      <c r="J210" s="83" t="e">
        <f>#REF!</f>
        <v>#REF!</v>
      </c>
      <c r="K210" s="83" t="e">
        <f>#REF!</f>
        <v>#REF!</v>
      </c>
      <c r="L210" s="84" t="e">
        <f t="shared" si="3"/>
        <v>#REF!</v>
      </c>
      <c r="M210" s="85"/>
      <c r="N210" t="e">
        <f>K210-K218</f>
        <v>#REF!</v>
      </c>
      <c r="O210" s="86" t="e">
        <f>N210+N209</f>
        <v>#REF!</v>
      </c>
    </row>
    <row r="211" spans="8:15" x14ac:dyDescent="0.2">
      <c r="I211" s="82" t="s">
        <v>402</v>
      </c>
      <c r="J211" s="83" t="e">
        <f>#REF!</f>
        <v>#REF!</v>
      </c>
      <c r="K211" s="83" t="e">
        <f>#REF!</f>
        <v>#REF!</v>
      </c>
      <c r="L211" s="84" t="e">
        <f t="shared" si="3"/>
        <v>#REF!</v>
      </c>
      <c r="M211" s="85"/>
      <c r="N211" t="e">
        <f>K211-K219</f>
        <v>#REF!</v>
      </c>
    </row>
    <row r="212" spans="8:15" x14ac:dyDescent="0.2">
      <c r="I212" s="82" t="s">
        <v>12</v>
      </c>
      <c r="J212" s="83" t="e">
        <f>#REF!</f>
        <v>#REF!</v>
      </c>
      <c r="K212" s="83" t="e">
        <f>#REF!</f>
        <v>#REF!</v>
      </c>
      <c r="L212" s="84" t="e">
        <f t="shared" si="3"/>
        <v>#REF!</v>
      </c>
      <c r="M212" s="85"/>
      <c r="N212" t="e">
        <f>K212-K220</f>
        <v>#REF!</v>
      </c>
    </row>
    <row r="213" spans="8:15" x14ac:dyDescent="0.2">
      <c r="I213" s="82" t="s">
        <v>399</v>
      </c>
      <c r="J213" s="84" t="e">
        <f>SUM(J208:J212)</f>
        <v>#REF!</v>
      </c>
      <c r="K213" s="84" t="e">
        <f>SUM(K208:K212)</f>
        <v>#REF!</v>
      </c>
      <c r="L213" s="84" t="e">
        <f t="shared" si="3"/>
        <v>#REF!</v>
      </c>
      <c r="M213" s="85"/>
    </row>
    <row r="215" spans="8:15" x14ac:dyDescent="0.2">
      <c r="I215" s="79" t="s">
        <v>403</v>
      </c>
      <c r="J215" s="80" t="s">
        <v>397</v>
      </c>
      <c r="K215" s="80" t="s">
        <v>398</v>
      </c>
      <c r="L215" s="80" t="s">
        <v>399</v>
      </c>
      <c r="M215" s="81"/>
    </row>
    <row r="216" spans="8:15" x14ac:dyDescent="0.2">
      <c r="H216" s="73" t="e">
        <f>J208-J216</f>
        <v>#REF!</v>
      </c>
      <c r="I216" s="82" t="s">
        <v>400</v>
      </c>
      <c r="J216" s="83">
        <v>172871100</v>
      </c>
      <c r="K216" s="83">
        <v>55091400</v>
      </c>
      <c r="L216" s="84">
        <f t="shared" ref="L216:L221" si="4">SUM(J216:K216)</f>
        <v>227962500</v>
      </c>
      <c r="M216" s="85"/>
    </row>
    <row r="217" spans="8:15" x14ac:dyDescent="0.2">
      <c r="H217" s="73" t="e">
        <f>J209-J217</f>
        <v>#REF!</v>
      </c>
      <c r="I217" s="82" t="s">
        <v>401</v>
      </c>
      <c r="J217" s="83">
        <v>504623475</v>
      </c>
      <c r="K217" s="83">
        <v>76460000</v>
      </c>
      <c r="L217" s="84">
        <f t="shared" si="4"/>
        <v>581083475</v>
      </c>
      <c r="M217" s="85"/>
    </row>
    <row r="218" spans="8:15" x14ac:dyDescent="0.2">
      <c r="H218" s="73" t="e">
        <f>J210-J218</f>
        <v>#REF!</v>
      </c>
      <c r="I218" s="82" t="s">
        <v>13</v>
      </c>
      <c r="J218" s="83">
        <v>180668300</v>
      </c>
      <c r="K218" s="83">
        <v>568110900</v>
      </c>
      <c r="L218" s="84">
        <f t="shared" si="4"/>
        <v>748779200</v>
      </c>
      <c r="M218" s="85"/>
    </row>
    <row r="219" spans="8:15" x14ac:dyDescent="0.2">
      <c r="H219" s="73" t="e">
        <f>J211-J219</f>
        <v>#REF!</v>
      </c>
      <c r="I219" s="82" t="s">
        <v>402</v>
      </c>
      <c r="J219" s="83">
        <v>6625000</v>
      </c>
      <c r="K219" s="83">
        <v>24000000</v>
      </c>
      <c r="L219" s="84">
        <f t="shared" si="4"/>
        <v>30625000</v>
      </c>
      <c r="M219" s="85"/>
    </row>
    <row r="220" spans="8:15" x14ac:dyDescent="0.2">
      <c r="H220" s="73" t="e">
        <f>J212-J220</f>
        <v>#REF!</v>
      </c>
      <c r="I220" s="82" t="s">
        <v>12</v>
      </c>
      <c r="J220" s="83">
        <v>25581000</v>
      </c>
      <c r="K220" s="83">
        <v>113125000</v>
      </c>
      <c r="L220" s="84">
        <f t="shared" si="4"/>
        <v>138706000</v>
      </c>
      <c r="M220" s="85"/>
    </row>
    <row r="221" spans="8:15" x14ac:dyDescent="0.2">
      <c r="I221" s="82" t="s">
        <v>399</v>
      </c>
      <c r="J221" s="84">
        <f>SUM(J216:J220)</f>
        <v>890368875</v>
      </c>
      <c r="K221" s="84">
        <f>SUM(K216:K220)</f>
        <v>836787300</v>
      </c>
      <c r="L221" s="84">
        <f t="shared" si="4"/>
        <v>1727156175</v>
      </c>
      <c r="M221" s="85"/>
      <c r="N221" s="86" t="e">
        <f>L213-L221</f>
        <v>#REF!</v>
      </c>
    </row>
  </sheetData>
  <mergeCells count="19">
    <mergeCell ref="P2:P6"/>
    <mergeCell ref="A204:I204"/>
    <mergeCell ref="R204:S204"/>
    <mergeCell ref="A2:A6"/>
    <mergeCell ref="B2:B6"/>
    <mergeCell ref="C2:C6"/>
    <mergeCell ref="D2:D6"/>
    <mergeCell ref="E2:E6"/>
    <mergeCell ref="F2:F6"/>
    <mergeCell ref="H2:H6"/>
    <mergeCell ref="I2:I6"/>
    <mergeCell ref="Q2:Q6"/>
    <mergeCell ref="R2:R6"/>
    <mergeCell ref="S2:S6"/>
    <mergeCell ref="J2:J6"/>
    <mergeCell ref="K2:K6"/>
    <mergeCell ref="L2:L6"/>
    <mergeCell ref="N2:N6"/>
    <mergeCell ref="O2:O6"/>
  </mergeCells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inv-ctl blm hbs</vt:lpstr>
      <vt:lpstr>inv-tk.pasdn blm hbs</vt:lpstr>
      <vt:lpstr>inv-koper blm hbs</vt:lpstr>
      <vt:lpstr>inv-MW blm hbs</vt:lpstr>
      <vt:lpstr>inv-tki blm hbs</vt:lpstr>
      <vt:lpstr>penghpsn juni'14 &amp; juni'15</vt:lpstr>
    </vt:vector>
  </TitlesOfParts>
  <Manager/>
  <Company>1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cp:keywords/>
  <dc:description/>
  <cp:lastModifiedBy>Microsoft Office User</cp:lastModifiedBy>
  <cp:revision>1</cp:revision>
  <cp:lastPrinted>2017-08-29T04:06:42Z</cp:lastPrinted>
  <dcterms:created xsi:type="dcterms:W3CDTF">2010-11-03T03:36:59Z</dcterms:created>
  <dcterms:modified xsi:type="dcterms:W3CDTF">2018-01-12T05:38:20Z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