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excelitas-my.sharepoint.com/personal/cade_schapel_excelitas_com/Documents/Desktop/Senior Design/Project Outputs for Senior Design/"/>
    </mc:Choice>
  </mc:AlternateContent>
  <xr:revisionPtr revIDLastSave="47" documentId="14_{94206B1B-51EC-469F-8B2C-970A043A95E5}" xr6:coauthVersionLast="47" xr6:coauthVersionMax="47" xr10:uidLastSave="{8E1648AD-66C1-4106-B4DE-F1E567DEA619}"/>
  <bookViews>
    <workbookView xWindow="-108" yWindow="-108" windowWidth="23256" windowHeight="12576" xr2:uid="{E4BC8A62-3563-47CC-8D8E-02C096D3DDF5}"/>
  </bookViews>
  <sheets>
    <sheet name="Senior Design BOM" sheetId="1" r:id="rId1"/>
  </sheets>
  <definedNames>
    <definedName name="_xlnm.Print_Titles" localSheetId="0">'Senior Design BOM'!$1:$1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27" i="1"/>
  <c r="H26" i="1"/>
  <c r="H25" i="1"/>
  <c r="H24" i="1"/>
  <c r="H23" i="1"/>
  <c r="H21" i="1"/>
  <c r="H2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3" i="1"/>
  <c r="H7" i="1"/>
  <c r="H6" i="1"/>
  <c r="H5" i="1"/>
  <c r="H4" i="1"/>
  <c r="H2" i="1"/>
</calcChain>
</file>

<file path=xl/sharedStrings.xml><?xml version="1.0" encoding="utf-8"?>
<sst xmlns="http://schemas.openxmlformats.org/spreadsheetml/2006/main" count="166" uniqueCount="121">
  <si>
    <t>Quantity</t>
  </si>
  <si>
    <t>Designator</t>
  </si>
  <si>
    <t>Manufacturer Part Number</t>
  </si>
  <si>
    <t>Manufacturer</t>
  </si>
  <si>
    <t>Comment</t>
  </si>
  <si>
    <t>SheetNumber</t>
  </si>
  <si>
    <t>Pricing 1 ($)</t>
  </si>
  <si>
    <t>Cost ($)</t>
  </si>
  <si>
    <t>BT1</t>
  </si>
  <si>
    <t>B07CXNQ3ZR</t>
  </si>
  <si>
    <t>Amazon(MakerFocus)</t>
  </si>
  <si>
    <t>3.7V Battery</t>
  </si>
  <si>
    <t>3</t>
  </si>
  <si>
    <t>1order=17.99</t>
  </si>
  <si>
    <t>C1, C3, C5, C6, C7, C8, C9, C10</t>
  </si>
  <si>
    <t>CC0805KRX7R7BB104</t>
  </si>
  <si>
    <t>Yageo</t>
  </si>
  <si>
    <t>100nF</t>
  </si>
  <si>
    <t>3, 1, 2</t>
  </si>
  <si>
    <t>1=0.1, 10=0.05</t>
  </si>
  <si>
    <t>C2, C4</t>
  </si>
  <si>
    <t>TCTP1C106M8R</t>
  </si>
  <si>
    <t>Kyocera AVX</t>
  </si>
  <si>
    <t>1=0.8, 10=0.512</t>
  </si>
  <si>
    <t>C11, C12</t>
  </si>
  <si>
    <t>GRM21BR71C225KA12L</t>
  </si>
  <si>
    <t>Murata</t>
  </si>
  <si>
    <t>2.2uF</t>
  </si>
  <si>
    <t>1=0.29, 10=0.173</t>
  </si>
  <si>
    <t>R1, R2, R6, R13</t>
  </si>
  <si>
    <t>RMCF0805JT100K</t>
  </si>
  <si>
    <t>Stackpole Electronics</t>
  </si>
  <si>
    <t>301k Ohm</t>
  </si>
  <si>
    <t>1</t>
  </si>
  <si>
    <t>1=0.1, 10=0.017</t>
  </si>
  <si>
    <t>PN IS INCORRECT</t>
  </si>
  <si>
    <t>R3, R8, R14, R21, R28, R38, R46, R50, R55, R59, R66, R70</t>
  </si>
  <si>
    <t>RMCF0805FT100K</t>
  </si>
  <si>
    <t>100k Ohm</t>
  </si>
  <si>
    <t>1, 2</t>
  </si>
  <si>
    <t>1=0.1, 10=0.021</t>
  </si>
  <si>
    <t>R4, R7, R15, R20, R26, R34, R43, R48, R53, R58, R63, R68</t>
  </si>
  <si>
    <t>RMCF0805FT680K</t>
  </si>
  <si>
    <t>680k Ohm</t>
  </si>
  <si>
    <t>R5, R9, R16, R22</t>
  </si>
  <si>
    <t>RMCF0805FT549R</t>
  </si>
  <si>
    <t>549 Ohm</t>
  </si>
  <si>
    <t>1=0.1, 10=0.014</t>
  </si>
  <si>
    <t>R10, R17, R30, R35</t>
  </si>
  <si>
    <t>RMCF0805FT6K65</t>
  </si>
  <si>
    <t>6.65k Ohm</t>
  </si>
  <si>
    <t>R11, R18, R31, R36</t>
  </si>
  <si>
    <t>RMCF0805FT2K00</t>
  </si>
  <si>
    <t>2k Ohm</t>
  </si>
  <si>
    <t>R12, R19, R32, R37</t>
  </si>
  <si>
    <t>RMCF0805FT8K45</t>
  </si>
  <si>
    <t>8.45k Ohm</t>
  </si>
  <si>
    <t>R23, R40</t>
  </si>
  <si>
    <t>ERJ-8CWFR050V</t>
  </si>
  <si>
    <t>Panasonic</t>
  </si>
  <si>
    <t>0.05 Ohm, 1W</t>
  </si>
  <si>
    <t>1=0.52, 10=0.284</t>
  </si>
  <si>
    <t>R24, R27, R41, R44, R51, R54, R61, R64, R71, R72</t>
  </si>
  <si>
    <t>RMCF0805FT5K11</t>
  </si>
  <si>
    <t>5.11k Ohm</t>
  </si>
  <si>
    <t>2, 3</t>
  </si>
  <si>
    <t>R25, R33, R42, R47, R52, R57, R62, R67</t>
  </si>
  <si>
    <t>RMCF0805FT5K49</t>
  </si>
  <si>
    <t>5.49k Ohm</t>
  </si>
  <si>
    <t>2</t>
  </si>
  <si>
    <t>R29, R39, R45, R49, R56, R60, R65, R69</t>
  </si>
  <si>
    <t>RMCF0805FT1K91</t>
  </si>
  <si>
    <t>1.91k Ohm</t>
  </si>
  <si>
    <t>R73, R76, R77, R80, R81, R84, R85, R88</t>
  </si>
  <si>
    <t>RMCF0805FT18K2</t>
  </si>
  <si>
    <t>18.2k Ohm</t>
  </si>
  <si>
    <t>R74, R75, R78, R79, R82, R83, R86, R87</t>
  </si>
  <si>
    <t>RMCF0805FT7K15</t>
  </si>
  <si>
    <t>7.15k Ohm</t>
  </si>
  <si>
    <t>S1</t>
  </si>
  <si>
    <t>B07T1JG6BD</t>
  </si>
  <si>
    <t>Amazon(Nilight)</t>
  </si>
  <si>
    <t>Rocker LED Switch</t>
  </si>
  <si>
    <t>1order=6.29</t>
  </si>
  <si>
    <t>TP1</t>
  </si>
  <si>
    <t>5001</t>
  </si>
  <si>
    <t>Keystone</t>
  </si>
  <si>
    <t>TP (Black)</t>
  </si>
  <si>
    <t>1=0.39, 10=0.293</t>
  </si>
  <si>
    <t>TP2, TP3, TP4, TP5, TP6, TP7, TP8, TP9, TP10, TP11, TP12, TP13</t>
  </si>
  <si>
    <t>5003</t>
  </si>
  <si>
    <t>TP (Orange)</t>
  </si>
  <si>
    <t>2, 1</t>
  </si>
  <si>
    <t>TP14, TP15, TP16, TP17</t>
  </si>
  <si>
    <t>5000</t>
  </si>
  <si>
    <t>TP (Red)</t>
  </si>
  <si>
    <t>U1</t>
  </si>
  <si>
    <t>B08D5ZD528</t>
  </si>
  <si>
    <t>Amazon(AITRIP)</t>
  </si>
  <si>
    <t>ESP32</t>
  </si>
  <si>
    <t>1order=15.99</t>
  </si>
  <si>
    <t>U2</t>
  </si>
  <si>
    <t>B09X9VMGV4</t>
  </si>
  <si>
    <t>Amazon(AEDIKO)</t>
  </si>
  <si>
    <t>Battery Charger/Booster</t>
  </si>
  <si>
    <t>1order=7.99</t>
  </si>
  <si>
    <t>U3</t>
  </si>
  <si>
    <t>NMA0505SC</t>
  </si>
  <si>
    <t>DC DC Converter</t>
  </si>
  <si>
    <t>1=5.08, 10=5.05</t>
  </si>
  <si>
    <t>U4, U5</t>
  </si>
  <si>
    <t>MCP3428-E/SL</t>
  </si>
  <si>
    <t>Microchip Tech</t>
  </si>
  <si>
    <t>4Ch ADC</t>
  </si>
  <si>
    <t>1=4.63</t>
  </si>
  <si>
    <t>U6, U7, U8</t>
  </si>
  <si>
    <t>LM324N</t>
  </si>
  <si>
    <t>Texas Instruments</t>
  </si>
  <si>
    <t>4CH Op-Amp</t>
  </si>
  <si>
    <t>1=0.34, 10=0.238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</si>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</sst>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164" fontId="0" fillId="0" borderId="0" xfId="0" applyNumberFormat="1"/>
    <xf numFmtId="0" fontId="0" fillId="0" borderId="2" xfId="0" applyBorder="1"/>
    <xf numFmtId="0" fontId="0" fillId="0" borderId="5" xfId="0" applyBorder="1"/>
    <xf numFmtId="0" fontId="0" fillId="0" borderId="5" xfId="0" quotePrefix="1" applyBorder="1"/>
    <xf numFmtId="0" fontId="0" fillId="2" borderId="4" xfId="0" applyFill="1" applyBorder="1"/>
    <xf numFmtId="0" fontId="0" fillId="2" borderId="5" xfId="0" applyFill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4" xfId="0" quotePrefix="1" applyNumberFormat="1" applyBorder="1"/>
    <xf numFmtId="164" fontId="0" fillId="0" borderId="3" xfId="0" applyNumberFormat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B481-1864-47E4-A93B-28D43A270DA2}">
  <dimension ref="A1:J30"/>
  <sheetViews>
    <sheetView tabSelected="1" topLeftCell="A2" workbookViewId="0">
      <selection activeCell="J7" sqref="J7"/>
    </sheetView>
  </sheetViews>
  <sheetFormatPr defaultRowHeight="14.45"/>
  <cols>
    <col min="1" max="1" width="9.140625" customWidth="1"/>
    <col min="2" max="2" width="32.7109375" customWidth="1"/>
    <col min="3" max="3" width="24.140625" bestFit="1" customWidth="1"/>
    <col min="4" max="4" width="21.7109375" customWidth="1"/>
    <col min="5" max="5" width="22.28515625" customWidth="1"/>
    <col min="6" max="6" width="16" customWidth="1"/>
    <col min="7" max="7" width="17.7109375" customWidth="1"/>
    <col min="8" max="8" width="11.28515625" customWidth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0" t="s">
        <v>7</v>
      </c>
    </row>
    <row r="2" spans="1:10">
      <c r="A2" s="1">
        <v>1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8" t="s">
        <v>13</v>
      </c>
      <c r="H2" s="12">
        <f>17.99/4</f>
        <v>4.4974999999999996</v>
      </c>
    </row>
    <row r="3" spans="1:10">
      <c r="A3" s="1">
        <v>8</v>
      </c>
      <c r="B3" s="5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9" t="s">
        <v>19</v>
      </c>
      <c r="H3" s="13">
        <f>0.05*8</f>
        <v>0.4</v>
      </c>
    </row>
    <row r="4" spans="1:10">
      <c r="A4" s="1">
        <v>2</v>
      </c>
      <c r="B4" s="5" t="s">
        <v>20</v>
      </c>
      <c r="C4" s="2" t="s">
        <v>21</v>
      </c>
      <c r="D4" s="2" t="s">
        <v>22</v>
      </c>
      <c r="E4" s="2" t="s">
        <v>21</v>
      </c>
      <c r="F4" s="2" t="s">
        <v>12</v>
      </c>
      <c r="G4" s="9" t="s">
        <v>23</v>
      </c>
      <c r="H4" s="13">
        <f>0.8*2</f>
        <v>1.6</v>
      </c>
    </row>
    <row r="5" spans="1:10">
      <c r="A5" s="1">
        <v>2</v>
      </c>
      <c r="B5" s="5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9" t="s">
        <v>28</v>
      </c>
      <c r="H5" s="13">
        <f>0.29*2</f>
        <v>0.57999999999999996</v>
      </c>
    </row>
    <row r="6" spans="1:10">
      <c r="A6" s="1">
        <v>4</v>
      </c>
      <c r="B6" s="5" t="s">
        <v>29</v>
      </c>
      <c r="C6" s="16" t="s">
        <v>30</v>
      </c>
      <c r="D6" s="2" t="s">
        <v>31</v>
      </c>
      <c r="E6" s="2" t="s">
        <v>32</v>
      </c>
      <c r="F6" s="2" t="s">
        <v>33</v>
      </c>
      <c r="G6" s="9" t="s">
        <v>34</v>
      </c>
      <c r="H6" s="14">
        <f>0.017*10</f>
        <v>0.17</v>
      </c>
      <c r="J6" t="s">
        <v>35</v>
      </c>
    </row>
    <row r="7" spans="1:10" ht="28.9">
      <c r="A7" s="1">
        <v>12</v>
      </c>
      <c r="B7" s="5" t="s">
        <v>36</v>
      </c>
      <c r="C7" s="2" t="s">
        <v>37</v>
      </c>
      <c r="D7" s="2" t="s">
        <v>31</v>
      </c>
      <c r="E7" s="2" t="s">
        <v>38</v>
      </c>
      <c r="F7" s="2" t="s">
        <v>39</v>
      </c>
      <c r="G7" s="9" t="s">
        <v>40</v>
      </c>
      <c r="H7" s="13">
        <f>0.021*12</f>
        <v>0.252</v>
      </c>
    </row>
    <row r="8" spans="1:10" ht="28.9">
      <c r="A8" s="1">
        <v>12</v>
      </c>
      <c r="B8" s="5" t="s">
        <v>41</v>
      </c>
      <c r="C8" s="2" t="s">
        <v>42</v>
      </c>
      <c r="D8" s="2" t="s">
        <v>31</v>
      </c>
      <c r="E8" s="2" t="s">
        <v>43</v>
      </c>
      <c r="F8" s="2" t="s">
        <v>39</v>
      </c>
      <c r="G8" s="9" t="s">
        <v>40</v>
      </c>
      <c r="H8" s="13">
        <f>12*0.021</f>
        <v>0.252</v>
      </c>
    </row>
    <row r="9" spans="1:10">
      <c r="A9" s="1">
        <v>4</v>
      </c>
      <c r="B9" s="5" t="s">
        <v>44</v>
      </c>
      <c r="C9" s="2" t="s">
        <v>45</v>
      </c>
      <c r="D9" s="2" t="s">
        <v>31</v>
      </c>
      <c r="E9" s="2" t="s">
        <v>46</v>
      </c>
      <c r="F9" s="2" t="s">
        <v>33</v>
      </c>
      <c r="G9" s="9" t="s">
        <v>47</v>
      </c>
      <c r="H9" s="13">
        <f>4*0.014</f>
        <v>5.6000000000000001E-2</v>
      </c>
    </row>
    <row r="10" spans="1:10">
      <c r="A10" s="1">
        <v>4</v>
      </c>
      <c r="B10" s="5" t="s">
        <v>48</v>
      </c>
      <c r="C10" s="2" t="s">
        <v>49</v>
      </c>
      <c r="D10" s="2" t="s">
        <v>31</v>
      </c>
      <c r="E10" s="2" t="s">
        <v>50</v>
      </c>
      <c r="F10" s="2" t="s">
        <v>33</v>
      </c>
      <c r="G10" s="9" t="s">
        <v>40</v>
      </c>
      <c r="H10" s="13">
        <f>0.021*4</f>
        <v>8.4000000000000005E-2</v>
      </c>
    </row>
    <row r="11" spans="1:10">
      <c r="A11" s="1">
        <v>4</v>
      </c>
      <c r="B11" s="5" t="s">
        <v>51</v>
      </c>
      <c r="C11" s="2" t="s">
        <v>52</v>
      </c>
      <c r="D11" s="2" t="s">
        <v>31</v>
      </c>
      <c r="E11" s="2" t="s">
        <v>53</v>
      </c>
      <c r="F11" s="2" t="s">
        <v>33</v>
      </c>
      <c r="G11" s="9" t="s">
        <v>40</v>
      </c>
      <c r="H11" s="13">
        <f>0.021*4</f>
        <v>8.4000000000000005E-2</v>
      </c>
    </row>
    <row r="12" spans="1:10">
      <c r="A12" s="1">
        <v>4</v>
      </c>
      <c r="B12" s="5" t="s">
        <v>54</v>
      </c>
      <c r="C12" s="2" t="s">
        <v>55</v>
      </c>
      <c r="D12" s="2" t="s">
        <v>31</v>
      </c>
      <c r="E12" s="2" t="s">
        <v>56</v>
      </c>
      <c r="F12" s="2" t="s">
        <v>33</v>
      </c>
      <c r="G12" s="9" t="s">
        <v>40</v>
      </c>
      <c r="H12" s="13">
        <f>0.021*4</f>
        <v>8.4000000000000005E-2</v>
      </c>
    </row>
    <row r="13" spans="1:10">
      <c r="A13" s="1">
        <v>2</v>
      </c>
      <c r="B13" s="5" t="s">
        <v>57</v>
      </c>
      <c r="C13" s="2" t="s">
        <v>58</v>
      </c>
      <c r="D13" s="2" t="s">
        <v>59</v>
      </c>
      <c r="E13" s="2" t="s">
        <v>60</v>
      </c>
      <c r="F13" s="2" t="s">
        <v>33</v>
      </c>
      <c r="G13" s="9" t="s">
        <v>61</v>
      </c>
      <c r="H13" s="13">
        <f>0.284*2</f>
        <v>0.56799999999999995</v>
      </c>
    </row>
    <row r="14" spans="1:10" ht="28.9">
      <c r="A14" s="1">
        <v>10</v>
      </c>
      <c r="B14" s="5" t="s">
        <v>62</v>
      </c>
      <c r="C14" s="2" t="s">
        <v>63</v>
      </c>
      <c r="D14" s="2" t="s">
        <v>31</v>
      </c>
      <c r="E14" s="2" t="s">
        <v>64</v>
      </c>
      <c r="F14" s="2" t="s">
        <v>65</v>
      </c>
      <c r="G14" s="9" t="s">
        <v>40</v>
      </c>
      <c r="H14" s="13">
        <f>0.021*10</f>
        <v>0.21000000000000002</v>
      </c>
    </row>
    <row r="15" spans="1:10" ht="29.25">
      <c r="A15" s="1">
        <v>8</v>
      </c>
      <c r="B15" s="5" t="s">
        <v>66</v>
      </c>
      <c r="C15" s="2" t="s">
        <v>67</v>
      </c>
      <c r="D15" s="2" t="s">
        <v>31</v>
      </c>
      <c r="E15" s="2" t="s">
        <v>68</v>
      </c>
      <c r="F15" s="2" t="s">
        <v>69</v>
      </c>
      <c r="G15" s="9" t="s">
        <v>40</v>
      </c>
      <c r="H15" s="13">
        <f>0.021*8</f>
        <v>0.16800000000000001</v>
      </c>
    </row>
    <row r="16" spans="1:10" ht="29.25">
      <c r="A16" s="1">
        <v>8</v>
      </c>
      <c r="B16" s="5" t="s">
        <v>70</v>
      </c>
      <c r="C16" s="2" t="s">
        <v>71</v>
      </c>
      <c r="D16" s="2" t="s">
        <v>31</v>
      </c>
      <c r="E16" s="2" t="s">
        <v>72</v>
      </c>
      <c r="F16" s="2" t="s">
        <v>69</v>
      </c>
      <c r="G16" s="9" t="s">
        <v>47</v>
      </c>
      <c r="H16" s="13">
        <f>0.014*8</f>
        <v>0.112</v>
      </c>
    </row>
    <row r="17" spans="1:8" ht="29.25">
      <c r="A17" s="1">
        <v>8</v>
      </c>
      <c r="B17" s="5" t="s">
        <v>73</v>
      </c>
      <c r="C17" s="2" t="s">
        <v>74</v>
      </c>
      <c r="D17" s="2" t="s">
        <v>31</v>
      </c>
      <c r="E17" s="2" t="s">
        <v>75</v>
      </c>
      <c r="F17" s="2" t="s">
        <v>69</v>
      </c>
      <c r="G17" s="9" t="s">
        <v>40</v>
      </c>
      <c r="H17" s="13">
        <f>0.021*8</f>
        <v>0.16800000000000001</v>
      </c>
    </row>
    <row r="18" spans="1:8" ht="29.25">
      <c r="A18" s="1">
        <v>8</v>
      </c>
      <c r="B18" s="5" t="s">
        <v>76</v>
      </c>
      <c r="C18" s="2" t="s">
        <v>77</v>
      </c>
      <c r="D18" s="2" t="s">
        <v>31</v>
      </c>
      <c r="E18" s="2" t="s">
        <v>78</v>
      </c>
      <c r="F18" s="2" t="s">
        <v>69</v>
      </c>
      <c r="G18" s="9" t="s">
        <v>40</v>
      </c>
      <c r="H18" s="13">
        <f>0.021*8</f>
        <v>0.16800000000000001</v>
      </c>
    </row>
    <row r="19" spans="1:8">
      <c r="A19" s="1">
        <v>1</v>
      </c>
      <c r="B19" s="5" t="s">
        <v>79</v>
      </c>
      <c r="C19" s="2" t="s">
        <v>80</v>
      </c>
      <c r="D19" s="2" t="s">
        <v>81</v>
      </c>
      <c r="E19" s="2" t="s">
        <v>82</v>
      </c>
      <c r="F19" s="2" t="s">
        <v>12</v>
      </c>
      <c r="G19" s="8" t="s">
        <v>83</v>
      </c>
      <c r="H19" s="13">
        <f>6.29/12</f>
        <v>0.52416666666666667</v>
      </c>
    </row>
    <row r="20" spans="1:8">
      <c r="A20" s="1">
        <v>1</v>
      </c>
      <c r="B20" s="5" t="s">
        <v>84</v>
      </c>
      <c r="C20" s="2" t="s">
        <v>85</v>
      </c>
      <c r="D20" s="2" t="s">
        <v>86</v>
      </c>
      <c r="E20" s="2" t="s">
        <v>87</v>
      </c>
      <c r="F20" s="2" t="s">
        <v>12</v>
      </c>
      <c r="G20" s="9" t="s">
        <v>88</v>
      </c>
      <c r="H20" s="13">
        <f>0.39*1</f>
        <v>0.39</v>
      </c>
    </row>
    <row r="21" spans="1:8" ht="28.9">
      <c r="A21" s="1">
        <v>12</v>
      </c>
      <c r="B21" s="5" t="s">
        <v>89</v>
      </c>
      <c r="C21" s="2" t="s">
        <v>90</v>
      </c>
      <c r="D21" s="2" t="s">
        <v>86</v>
      </c>
      <c r="E21" s="2" t="s">
        <v>91</v>
      </c>
      <c r="F21" s="2" t="s">
        <v>92</v>
      </c>
      <c r="G21" s="9" t="s">
        <v>88</v>
      </c>
      <c r="H21" s="13">
        <f>0.293*12</f>
        <v>3.516</v>
      </c>
    </row>
    <row r="22" spans="1:8">
      <c r="A22" s="1">
        <v>4</v>
      </c>
      <c r="B22" s="5" t="s">
        <v>93</v>
      </c>
      <c r="C22" s="2" t="s">
        <v>94</v>
      </c>
      <c r="D22" s="2" t="s">
        <v>86</v>
      </c>
      <c r="E22" s="2" t="s">
        <v>95</v>
      </c>
      <c r="F22" s="2" t="s">
        <v>12</v>
      </c>
      <c r="G22" s="9" t="s">
        <v>88</v>
      </c>
      <c r="H22" s="13">
        <f>0.293*4</f>
        <v>1.1719999999999999</v>
      </c>
    </row>
    <row r="23" spans="1:8">
      <c r="A23" s="1">
        <v>1</v>
      </c>
      <c r="B23" s="5" t="s">
        <v>96</v>
      </c>
      <c r="C23" s="2" t="s">
        <v>97</v>
      </c>
      <c r="D23" s="2" t="s">
        <v>98</v>
      </c>
      <c r="E23" s="2" t="s">
        <v>99</v>
      </c>
      <c r="F23" s="2" t="s">
        <v>12</v>
      </c>
      <c r="G23" s="8" t="s">
        <v>100</v>
      </c>
      <c r="H23" s="13">
        <f>15.99/3</f>
        <v>5.33</v>
      </c>
    </row>
    <row r="24" spans="1:8">
      <c r="A24" s="1">
        <v>1</v>
      </c>
      <c r="B24" s="5" t="s">
        <v>101</v>
      </c>
      <c r="C24" s="2" t="s">
        <v>102</v>
      </c>
      <c r="D24" s="2" t="s">
        <v>103</v>
      </c>
      <c r="E24" s="2" t="s">
        <v>104</v>
      </c>
      <c r="F24" s="2" t="s">
        <v>12</v>
      </c>
      <c r="G24" s="8" t="s">
        <v>105</v>
      </c>
      <c r="H24" s="13">
        <f>7.99/5</f>
        <v>1.5980000000000001</v>
      </c>
    </row>
    <row r="25" spans="1:8">
      <c r="A25" s="1">
        <v>1</v>
      </c>
      <c r="B25" s="5" t="s">
        <v>106</v>
      </c>
      <c r="C25" s="2" t="s">
        <v>107</v>
      </c>
      <c r="D25" s="2" t="s">
        <v>26</v>
      </c>
      <c r="E25" s="2" t="s">
        <v>108</v>
      </c>
      <c r="F25" s="2" t="s">
        <v>12</v>
      </c>
      <c r="G25" s="9" t="s">
        <v>109</v>
      </c>
      <c r="H25" s="13">
        <f>5.08</f>
        <v>5.08</v>
      </c>
    </row>
    <row r="26" spans="1:8">
      <c r="A26" s="1">
        <v>2</v>
      </c>
      <c r="B26" s="5" t="s">
        <v>110</v>
      </c>
      <c r="C26" s="2" t="s">
        <v>111</v>
      </c>
      <c r="D26" s="2" t="s">
        <v>112</v>
      </c>
      <c r="E26" s="2" t="s">
        <v>113</v>
      </c>
      <c r="F26" s="2" t="s">
        <v>12</v>
      </c>
      <c r="G26" s="9" t="s">
        <v>114</v>
      </c>
      <c r="H26" s="13">
        <f>2*4.63</f>
        <v>9.26</v>
      </c>
    </row>
    <row r="27" spans="1:8">
      <c r="A27" s="1">
        <v>3</v>
      </c>
      <c r="B27" s="5" t="s">
        <v>115</v>
      </c>
      <c r="C27" s="2" t="s">
        <v>116</v>
      </c>
      <c r="D27" s="2" t="s">
        <v>117</v>
      </c>
      <c r="E27" s="2" t="s">
        <v>118</v>
      </c>
      <c r="F27" s="2" t="s">
        <v>39</v>
      </c>
      <c r="G27" s="9" t="s">
        <v>119</v>
      </c>
      <c r="H27" s="13">
        <f>0.238*3</f>
        <v>0.71399999999999997</v>
      </c>
    </row>
    <row r="28" spans="1:8" ht="15">
      <c r="H28" s="6"/>
    </row>
    <row r="29" spans="1:8" ht="15">
      <c r="G29" s="7" t="s">
        <v>120</v>
      </c>
      <c r="H29" s="15">
        <f>SUM(H2:H27)</f>
        <v>37.037666666666659</v>
      </c>
    </row>
    <row r="30" spans="1:8" ht="1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Excelitas Technologies Corp.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Schapel, Cade</dc:creator>
  <cp:keywords/>
  <dc:description/>
  <cp:lastModifiedBy>Schapel, Cade (schapecb)</cp:lastModifiedBy>
  <cp:revision/>
  <dcterms:created xsi:type="dcterms:W3CDTF">2025-01-30T20:42:52Z</dcterms:created>
  <dcterms:modified xsi:type="dcterms:W3CDTF">2025-02-11T22:56:45Z</dcterms:modified>
  <cp:category/>
  <cp:contentStatus/>
</cp:coreProperties>
</file>