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729"/>
  <workbookPr/>
  <mc:AlternateContent xmlns:mc="http://schemas.openxmlformats.org/markup-compatibility/2006">
    <mc:Choice Requires="x15">
      <x15ac:absPath xmlns:x15ac="http://schemas.microsoft.com/office/spreadsheetml/2010/11/ac" url="https://buckeyemailosu-my.sharepoint.com/personal/garciaguerra_1_osu_edu/Documents/Graduate Students/Caleb Rykaczewski/Caleb Rykaczewski/Projects/EOAS 2021/data sheet versions/"/>
    </mc:Choice>
  </mc:AlternateContent>
  <xr:revisionPtr revIDLastSave="121" documentId="8_{7FD9A9F5-3E7A-4EB0-8756-0CC391838824}" xr6:coauthVersionLast="47" xr6:coauthVersionMax="47" xr10:uidLastSave="{C1F4E97E-9555-415A-9889-1FA037CA0DA3}"/>
  <bookViews>
    <workbookView xWindow="22932" yWindow="-108" windowWidth="23256" windowHeight="12576" xr2:uid="{00000000-000D-0000-FFFF-FFFF00000000}"/>
  </bookViews>
  <sheets>
    <sheet name="EOAS21" sheetId="2" r:id="rId1"/>
    <sheet name="Sheet1" sheetId="3"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Z2" i="2" l="1"/>
  <c r="CP3" i="2"/>
  <c r="CP4" i="2"/>
  <c r="CP5" i="2"/>
  <c r="CP6" i="2"/>
  <c r="CP7" i="2"/>
  <c r="CP8" i="2"/>
  <c r="CP9" i="2"/>
  <c r="CP10" i="2"/>
  <c r="CP11" i="2"/>
  <c r="CP12" i="2"/>
  <c r="CP13" i="2"/>
  <c r="CP14" i="2"/>
  <c r="CP15" i="2"/>
  <c r="CP16" i="2"/>
  <c r="CP17" i="2"/>
  <c r="CP18" i="2"/>
  <c r="CP19" i="2"/>
  <c r="CP20" i="2"/>
  <c r="CP21" i="2"/>
  <c r="CP22" i="2"/>
  <c r="CP23" i="2"/>
  <c r="CP24" i="2"/>
  <c r="CP25" i="2"/>
  <c r="CP26" i="2"/>
  <c r="CP27" i="2"/>
  <c r="CP28" i="2"/>
  <c r="CP29" i="2"/>
  <c r="CP30" i="2"/>
  <c r="CP31" i="2"/>
  <c r="CP32" i="2"/>
  <c r="CP33" i="2"/>
  <c r="CP34" i="2"/>
  <c r="CP35" i="2"/>
  <c r="CP36" i="2"/>
  <c r="CP37" i="2"/>
  <c r="CP38" i="2"/>
  <c r="CP39" i="2"/>
  <c r="CP40" i="2"/>
  <c r="CP41" i="2"/>
  <c r="CP42" i="2"/>
  <c r="CP43" i="2"/>
  <c r="CP44" i="2"/>
  <c r="CP45" i="2"/>
  <c r="CP46" i="2"/>
  <c r="CP47" i="2"/>
  <c r="CP48" i="2"/>
  <c r="CP49" i="2"/>
  <c r="CP50" i="2"/>
  <c r="CP51" i="2"/>
  <c r="CP52" i="2"/>
  <c r="CP53" i="2"/>
  <c r="CP54" i="2"/>
  <c r="CP55" i="2"/>
  <c r="CP2" i="2"/>
  <c r="BR2" i="2"/>
  <c r="BF2" i="2"/>
  <c r="BE2" i="2"/>
  <c r="AZ3" i="2"/>
  <c r="AZ4" i="2"/>
  <c r="AZ5" i="2"/>
  <c r="AZ6" i="2"/>
  <c r="AZ7" i="2"/>
  <c r="AZ8" i="2"/>
  <c r="AZ9" i="2"/>
  <c r="AZ10" i="2"/>
  <c r="AZ11" i="2"/>
  <c r="AZ14" i="2"/>
  <c r="AZ16" i="2"/>
  <c r="AZ17" i="2"/>
  <c r="AZ21" i="2"/>
  <c r="AZ23" i="2"/>
  <c r="AZ25" i="2"/>
  <c r="AZ26" i="2"/>
  <c r="AZ27" i="2"/>
  <c r="AZ28" i="2"/>
  <c r="AZ29" i="2"/>
  <c r="AZ30" i="2"/>
  <c r="AZ31" i="2"/>
  <c r="AZ38" i="2"/>
  <c r="AZ39" i="2"/>
  <c r="AZ40" i="2"/>
  <c r="AZ41" i="2"/>
  <c r="AZ44" i="2"/>
  <c r="AZ45" i="2"/>
  <c r="AZ47" i="2"/>
  <c r="AZ48" i="2"/>
  <c r="AZ54" i="2"/>
  <c r="AZ55" i="2"/>
  <c r="CU3" i="2"/>
  <c r="CU4" i="2"/>
  <c r="CU5" i="2"/>
  <c r="CU6" i="2"/>
  <c r="CU7" i="2"/>
  <c r="CU8" i="2"/>
  <c r="CU9" i="2"/>
  <c r="CU10" i="2"/>
  <c r="CU11" i="2"/>
  <c r="CU12" i="2"/>
  <c r="CU13" i="2"/>
  <c r="CU14" i="2"/>
  <c r="CU15" i="2"/>
  <c r="CU16" i="2"/>
  <c r="CU17" i="2"/>
  <c r="CU18" i="2"/>
  <c r="CU19" i="2"/>
  <c r="CU20" i="2"/>
  <c r="CU21" i="2"/>
  <c r="CU22" i="2"/>
  <c r="CU23" i="2"/>
  <c r="CU24" i="2"/>
  <c r="CU25" i="2"/>
  <c r="CU26" i="2"/>
  <c r="CU27" i="2"/>
  <c r="CU28" i="2"/>
  <c r="CU29" i="2"/>
  <c r="CU30" i="2"/>
  <c r="CU31" i="2"/>
  <c r="CU32" i="2"/>
  <c r="CU33" i="2"/>
  <c r="CU34" i="2"/>
  <c r="CU35" i="2"/>
  <c r="CU36" i="2"/>
  <c r="CU37" i="2"/>
  <c r="CU38" i="2"/>
  <c r="CU39" i="2"/>
  <c r="CU40" i="2"/>
  <c r="CU41" i="2"/>
  <c r="CU42" i="2"/>
  <c r="CU43" i="2"/>
  <c r="CU44" i="2"/>
  <c r="CU45" i="2"/>
  <c r="CU46" i="2"/>
  <c r="CU47" i="2"/>
  <c r="CU48" i="2"/>
  <c r="CU49" i="2"/>
  <c r="CU50" i="2"/>
  <c r="CU51" i="2"/>
  <c r="CU52" i="2"/>
  <c r="CU53" i="2"/>
  <c r="CU54" i="2"/>
  <c r="CU55" i="2"/>
  <c r="CU2" i="2"/>
  <c r="BW3" i="2"/>
  <c r="BW4" i="2"/>
  <c r="BW5" i="2"/>
  <c r="BW6" i="2"/>
  <c r="BW7" i="2"/>
  <c r="BW8" i="2"/>
  <c r="BW9" i="2"/>
  <c r="BW10" i="2"/>
  <c r="BW11" i="2"/>
  <c r="BW12" i="2"/>
  <c r="BW13" i="2"/>
  <c r="BW14" i="2"/>
  <c r="BW15" i="2"/>
  <c r="BW16" i="2"/>
  <c r="BW17" i="2"/>
  <c r="BW18" i="2"/>
  <c r="BW19" i="2"/>
  <c r="BW20" i="2"/>
  <c r="BW21" i="2"/>
  <c r="BW22" i="2"/>
  <c r="BW23" i="2"/>
  <c r="BW24" i="2"/>
  <c r="BW25" i="2"/>
  <c r="BW26" i="2"/>
  <c r="BW27" i="2"/>
  <c r="BW28" i="2"/>
  <c r="BW29" i="2"/>
  <c r="BW30" i="2"/>
  <c r="BW31" i="2"/>
  <c r="BW32" i="2"/>
  <c r="BW33" i="2"/>
  <c r="BW34" i="2"/>
  <c r="BW35" i="2"/>
  <c r="BW36" i="2"/>
  <c r="BW37" i="2"/>
  <c r="BW38" i="2"/>
  <c r="BW39" i="2"/>
  <c r="BW40" i="2"/>
  <c r="BW41" i="2"/>
  <c r="BW42" i="2"/>
  <c r="BW43" i="2"/>
  <c r="BW44" i="2"/>
  <c r="BW45" i="2"/>
  <c r="BW46" i="2"/>
  <c r="BW47" i="2"/>
  <c r="BW48" i="2"/>
  <c r="BW49" i="2"/>
  <c r="BW50" i="2"/>
  <c r="BW51" i="2"/>
  <c r="BW52" i="2"/>
  <c r="BW53" i="2"/>
  <c r="BW54" i="2"/>
  <c r="BW55" i="2"/>
  <c r="BW2" i="2"/>
  <c r="CB48" i="2"/>
  <c r="CB40" i="2"/>
  <c r="CB32" i="2"/>
  <c r="CB24" i="2"/>
  <c r="CB16" i="2"/>
  <c r="CB8" i="2"/>
  <c r="BR3" i="2"/>
  <c r="BR4" i="2"/>
  <c r="BR5" i="2"/>
  <c r="BR6" i="2"/>
  <c r="BR7" i="2"/>
  <c r="BR8" i="2"/>
  <c r="BR9" i="2"/>
  <c r="BR10" i="2"/>
  <c r="BR11" i="2"/>
  <c r="BR12" i="2"/>
  <c r="BR13" i="2"/>
  <c r="BR14" i="2"/>
  <c r="BR15" i="2"/>
  <c r="BR16" i="2"/>
  <c r="BR17" i="2"/>
  <c r="BR18" i="2"/>
  <c r="BR19" i="2"/>
  <c r="BR20" i="2"/>
  <c r="BR21" i="2"/>
  <c r="BR22" i="2"/>
  <c r="BR23" i="2"/>
  <c r="BR24" i="2"/>
  <c r="BR25" i="2"/>
  <c r="BR26" i="2"/>
  <c r="BR27" i="2"/>
  <c r="BR28" i="2"/>
  <c r="BR29" i="2"/>
  <c r="BR30" i="2"/>
  <c r="BR31" i="2"/>
  <c r="BR32" i="2"/>
  <c r="BR33" i="2"/>
  <c r="BR34" i="2"/>
  <c r="BR35" i="2"/>
  <c r="BR36" i="2"/>
  <c r="BR37" i="2"/>
  <c r="BR38" i="2"/>
  <c r="BR39" i="2"/>
  <c r="BR40" i="2"/>
  <c r="BR41" i="2"/>
  <c r="BR42" i="2"/>
  <c r="BR43" i="2"/>
  <c r="BR44" i="2"/>
  <c r="BR45" i="2"/>
  <c r="BR46" i="2"/>
  <c r="BR47" i="2"/>
  <c r="BR48" i="2"/>
  <c r="BR49" i="2"/>
  <c r="BR50" i="2"/>
  <c r="BR51" i="2"/>
  <c r="BR52" i="2"/>
  <c r="BR53" i="2"/>
  <c r="BR54" i="2"/>
  <c r="BR55" i="2"/>
  <c r="K2" i="2"/>
  <c r="K3" i="2"/>
  <c r="K4" i="2"/>
  <c r="K5" i="2"/>
  <c r="K6" i="2"/>
  <c r="CV6" i="2" s="1"/>
  <c r="K7" i="2"/>
  <c r="CV7" i="2" s="1"/>
  <c r="K8" i="2"/>
  <c r="CV8" i="2" s="1"/>
  <c r="K9" i="2"/>
  <c r="K10" i="2"/>
  <c r="K11" i="2"/>
  <c r="K12" i="2"/>
  <c r="K13" i="2"/>
  <c r="K14" i="2"/>
  <c r="CV14" i="2" s="1"/>
  <c r="K15" i="2"/>
  <c r="CV15" i="2" s="1"/>
  <c r="K16" i="2"/>
  <c r="CV16" i="2" s="1"/>
  <c r="K17" i="2"/>
  <c r="K18" i="2"/>
  <c r="K19" i="2"/>
  <c r="K20" i="2"/>
  <c r="K21" i="2"/>
  <c r="K22" i="2"/>
  <c r="CV22" i="2" s="1"/>
  <c r="K23" i="2"/>
  <c r="CV23" i="2" s="1"/>
  <c r="K24" i="2"/>
  <c r="K25" i="2"/>
  <c r="K26" i="2"/>
  <c r="K27" i="2"/>
  <c r="K28" i="2"/>
  <c r="K29" i="2"/>
  <c r="K30" i="2"/>
  <c r="CV30" i="2" s="1"/>
  <c r="K31" i="2"/>
  <c r="CV31" i="2" s="1"/>
  <c r="K32" i="2"/>
  <c r="K33" i="2"/>
  <c r="K34" i="2"/>
  <c r="K35" i="2"/>
  <c r="K36" i="2"/>
  <c r="K37" i="2"/>
  <c r="K38" i="2"/>
  <c r="CV38" i="2" s="1"/>
  <c r="K39" i="2"/>
  <c r="K40" i="2"/>
  <c r="K41" i="2"/>
  <c r="K42" i="2"/>
  <c r="K43" i="2"/>
  <c r="K44" i="2"/>
  <c r="K45" i="2"/>
  <c r="K46" i="2"/>
  <c r="CV46" i="2" s="1"/>
  <c r="K47" i="2"/>
  <c r="K48" i="2"/>
  <c r="K49" i="2"/>
  <c r="K50" i="2"/>
  <c r="K51" i="2"/>
  <c r="K52" i="2"/>
  <c r="K53" i="2"/>
  <c r="K54" i="2"/>
  <c r="K55" i="2"/>
  <c r="CZ3" i="2"/>
  <c r="CZ4" i="2"/>
  <c r="CZ5" i="2"/>
  <c r="CZ6" i="2"/>
  <c r="CZ7" i="2"/>
  <c r="CZ8" i="2"/>
  <c r="CZ9" i="2"/>
  <c r="CZ10" i="2"/>
  <c r="CZ11" i="2"/>
  <c r="CZ12" i="2"/>
  <c r="CZ13" i="2"/>
  <c r="CZ14" i="2"/>
  <c r="CZ15" i="2"/>
  <c r="CZ16" i="2"/>
  <c r="CZ18" i="2"/>
  <c r="CZ19" i="2"/>
  <c r="CZ20" i="2"/>
  <c r="CZ21" i="2"/>
  <c r="CZ22" i="2"/>
  <c r="CZ23" i="2"/>
  <c r="CZ24" i="2"/>
  <c r="CZ25" i="2"/>
  <c r="CZ26" i="2"/>
  <c r="CZ27" i="2"/>
  <c r="CZ28" i="2"/>
  <c r="CZ29" i="2"/>
  <c r="CZ30" i="2"/>
  <c r="CZ31" i="2"/>
  <c r="CZ32" i="2"/>
  <c r="CZ33" i="2"/>
  <c r="CZ34" i="2"/>
  <c r="CZ35" i="2"/>
  <c r="CZ36" i="2"/>
  <c r="CZ37" i="2"/>
  <c r="CZ38" i="2"/>
  <c r="CZ39" i="2"/>
  <c r="CZ40" i="2"/>
  <c r="CZ41" i="2"/>
  <c r="CZ42" i="2"/>
  <c r="CZ43" i="2"/>
  <c r="CZ44" i="2"/>
  <c r="CZ45" i="2"/>
  <c r="CZ46" i="2"/>
  <c r="CZ47" i="2"/>
  <c r="CZ48" i="2"/>
  <c r="CZ49" i="2"/>
  <c r="CZ50" i="2"/>
  <c r="CZ51" i="2"/>
  <c r="CZ52" i="2"/>
  <c r="CZ53" i="2"/>
  <c r="CZ54" i="2"/>
  <c r="CZ55" i="2"/>
  <c r="CZ2" i="2"/>
  <c r="CB3" i="2"/>
  <c r="CB4" i="2"/>
  <c r="CB5" i="2"/>
  <c r="CB6" i="2"/>
  <c r="CB7" i="2"/>
  <c r="CB9" i="2"/>
  <c r="CB10" i="2"/>
  <c r="CB11" i="2"/>
  <c r="CB12" i="2"/>
  <c r="CB13" i="2"/>
  <c r="CB14" i="2"/>
  <c r="CB15" i="2"/>
  <c r="CB17" i="2"/>
  <c r="CB18" i="2"/>
  <c r="CB19" i="2"/>
  <c r="CB20" i="2"/>
  <c r="CB21" i="2"/>
  <c r="CB22" i="2"/>
  <c r="CB23" i="2"/>
  <c r="CB25" i="2"/>
  <c r="CB26" i="2"/>
  <c r="CB27" i="2"/>
  <c r="CB28" i="2"/>
  <c r="CB29" i="2"/>
  <c r="CB30" i="2"/>
  <c r="CB31" i="2"/>
  <c r="CB33" i="2"/>
  <c r="CB34" i="2"/>
  <c r="CB35" i="2"/>
  <c r="CB36" i="2"/>
  <c r="CB37" i="2"/>
  <c r="CB38" i="2"/>
  <c r="CB39" i="2"/>
  <c r="CB41" i="2"/>
  <c r="CB42" i="2"/>
  <c r="CB43" i="2"/>
  <c r="CB44" i="2"/>
  <c r="CB45" i="2"/>
  <c r="CB46" i="2"/>
  <c r="CB47" i="2"/>
  <c r="CB49" i="2"/>
  <c r="CB50" i="2"/>
  <c r="CB51" i="2"/>
  <c r="CB52" i="2"/>
  <c r="CB53" i="2"/>
  <c r="CB54" i="2"/>
  <c r="CB55" i="2"/>
  <c r="CB2" i="2"/>
  <c r="BE3" i="2"/>
  <c r="BE4" i="2"/>
  <c r="BE5" i="2"/>
  <c r="BE6" i="2"/>
  <c r="BE7" i="2"/>
  <c r="BE8" i="2"/>
  <c r="BE9" i="2"/>
  <c r="BE10" i="2"/>
  <c r="BE11" i="2"/>
  <c r="BE14" i="2"/>
  <c r="BE16" i="2"/>
  <c r="BE17" i="2"/>
  <c r="BE21" i="2"/>
  <c r="BE23" i="2"/>
  <c r="BE25" i="2"/>
  <c r="BE26" i="2"/>
  <c r="BE27" i="2"/>
  <c r="BE28" i="2"/>
  <c r="BE29" i="2"/>
  <c r="BE30" i="2"/>
  <c r="BE31" i="2"/>
  <c r="BE38" i="2"/>
  <c r="BE39" i="2"/>
  <c r="BE40" i="2"/>
  <c r="BE41" i="2"/>
  <c r="BE44" i="2"/>
  <c r="BE45" i="2"/>
  <c r="BE47" i="2"/>
  <c r="BE48" i="2"/>
  <c r="BE54" i="2"/>
  <c r="BE55" i="2"/>
  <c r="BD3" i="2"/>
  <c r="BD4" i="2"/>
  <c r="BD5" i="2"/>
  <c r="BD6" i="2"/>
  <c r="BD7" i="2"/>
  <c r="BD8" i="2"/>
  <c r="BD9" i="2"/>
  <c r="BD10" i="2"/>
  <c r="BD11" i="2"/>
  <c r="BD14" i="2"/>
  <c r="BD16" i="2"/>
  <c r="BD17" i="2"/>
  <c r="BD21" i="2"/>
  <c r="BD23" i="2"/>
  <c r="BD25" i="2"/>
  <c r="BD26" i="2"/>
  <c r="BD27" i="2"/>
  <c r="BD28" i="2"/>
  <c r="BD29" i="2"/>
  <c r="BD30" i="2"/>
  <c r="BD31" i="2"/>
  <c r="BD38" i="2"/>
  <c r="BD39" i="2"/>
  <c r="BD40" i="2"/>
  <c r="BD41" i="2"/>
  <c r="BD44" i="2"/>
  <c r="BD45" i="2"/>
  <c r="BD47" i="2"/>
  <c r="BD48" i="2"/>
  <c r="BD54" i="2"/>
  <c r="BD55" i="2"/>
  <c r="BD2" i="2"/>
  <c r="BF3" i="2"/>
  <c r="BF4" i="2"/>
  <c r="BF5" i="2"/>
  <c r="BF6" i="2"/>
  <c r="BF7" i="2"/>
  <c r="BF8" i="2"/>
  <c r="BF9" i="2"/>
  <c r="BF10" i="2"/>
  <c r="BF11" i="2"/>
  <c r="BF14" i="2"/>
  <c r="BF16" i="2"/>
  <c r="BF17" i="2"/>
  <c r="BF21" i="2"/>
  <c r="BF23" i="2"/>
  <c r="BF25" i="2"/>
  <c r="BF26" i="2"/>
  <c r="BF27" i="2"/>
  <c r="BF28" i="2"/>
  <c r="BF29" i="2"/>
  <c r="BF30" i="2"/>
  <c r="BF31" i="2"/>
  <c r="BF38" i="2"/>
  <c r="BF39" i="2"/>
  <c r="BF40" i="2"/>
  <c r="BF41" i="2"/>
  <c r="BF44" i="2"/>
  <c r="BF45" i="2"/>
  <c r="BF47" i="2"/>
  <c r="BF48" i="2"/>
  <c r="BF54" i="2"/>
  <c r="BF55" i="2"/>
  <c r="BC53" i="2"/>
  <c r="BB53" i="2"/>
  <c r="BA53" i="2"/>
  <c r="BC52" i="2"/>
  <c r="BB52" i="2"/>
  <c r="BA52" i="2"/>
  <c r="BC51" i="2"/>
  <c r="BB51" i="2"/>
  <c r="BA51" i="2"/>
  <c r="BC50" i="2"/>
  <c r="BB50" i="2"/>
  <c r="BA50" i="2"/>
  <c r="BC49" i="2"/>
  <c r="BB49" i="2"/>
  <c r="BA49" i="2"/>
  <c r="BC46" i="2"/>
  <c r="BB46" i="2"/>
  <c r="BA46" i="2"/>
  <c r="BG2" i="2"/>
  <c r="BC43" i="2"/>
  <c r="BB43" i="2"/>
  <c r="BA43" i="2"/>
  <c r="BC42" i="2"/>
  <c r="BB42" i="2"/>
  <c r="BA42" i="2"/>
  <c r="BC37" i="2"/>
  <c r="BB37" i="2"/>
  <c r="BA37" i="2"/>
  <c r="BC36" i="2"/>
  <c r="BB36" i="2"/>
  <c r="BA36" i="2"/>
  <c r="BC35" i="2"/>
  <c r="BB35" i="2"/>
  <c r="BA35" i="2"/>
  <c r="BC34" i="2"/>
  <c r="BB34" i="2"/>
  <c r="BA34" i="2"/>
  <c r="BC33" i="2"/>
  <c r="BB33" i="2"/>
  <c r="BA33" i="2"/>
  <c r="BC32" i="2"/>
  <c r="BB32" i="2"/>
  <c r="BA32" i="2"/>
  <c r="BC24" i="2"/>
  <c r="BB24" i="2"/>
  <c r="BA24" i="2"/>
  <c r="BC22" i="2"/>
  <c r="BB22" i="2"/>
  <c r="BA22" i="2"/>
  <c r="BC20" i="2"/>
  <c r="BB20" i="2"/>
  <c r="BA20" i="2"/>
  <c r="BC19" i="2"/>
  <c r="BB19" i="2"/>
  <c r="BA19" i="2"/>
  <c r="BC18" i="2"/>
  <c r="BB18" i="2"/>
  <c r="BA18" i="2"/>
  <c r="BC15" i="2"/>
  <c r="BB15" i="2"/>
  <c r="BA15" i="2"/>
  <c r="BC13" i="2"/>
  <c r="BB13" i="2"/>
  <c r="BA13" i="2"/>
  <c r="BC12" i="2"/>
  <c r="BB12" i="2"/>
  <c r="BA12" i="2"/>
  <c r="BG3" i="2"/>
  <c r="BG4" i="2"/>
  <c r="BG5" i="2"/>
  <c r="BG6" i="2"/>
  <c r="BG7" i="2"/>
  <c r="BG8" i="2"/>
  <c r="BG9" i="2"/>
  <c r="BG10" i="2"/>
  <c r="BG11" i="2"/>
  <c r="BG14" i="2"/>
  <c r="BG16" i="2"/>
  <c r="BG17" i="2"/>
  <c r="BG21" i="2"/>
  <c r="BG23" i="2"/>
  <c r="BG25" i="2"/>
  <c r="BG26" i="2"/>
  <c r="BG27" i="2"/>
  <c r="BG28" i="2"/>
  <c r="BG29" i="2"/>
  <c r="BG30" i="2"/>
  <c r="BG31" i="2"/>
  <c r="BG38" i="2"/>
  <c r="BG39" i="2"/>
  <c r="BG40" i="2"/>
  <c r="BG41" i="2"/>
  <c r="BG44" i="2"/>
  <c r="BG45" i="2"/>
  <c r="BG47" i="2"/>
  <c r="BG48" i="2"/>
  <c r="BG54" i="2"/>
  <c r="BG55" i="2"/>
  <c r="DD17" i="2"/>
  <c r="DC17" i="2"/>
  <c r="CD55" i="2"/>
  <c r="CD54" i="2"/>
  <c r="CD53" i="2"/>
  <c r="CD52" i="2"/>
  <c r="CD51" i="2"/>
  <c r="CD50" i="2"/>
  <c r="CD49" i="2"/>
  <c r="CD48" i="2"/>
  <c r="CD47" i="2"/>
  <c r="CD46" i="2"/>
  <c r="CD45" i="2"/>
  <c r="CD44" i="2"/>
  <c r="CD43" i="2"/>
  <c r="CD42" i="2"/>
  <c r="CD41" i="2"/>
  <c r="CD40" i="2"/>
  <c r="CD39" i="2"/>
  <c r="CD38" i="2"/>
  <c r="CD37" i="2"/>
  <c r="CD36" i="2"/>
  <c r="CD35" i="2"/>
  <c r="CD34" i="2"/>
  <c r="CD33" i="2"/>
  <c r="CD32" i="2"/>
  <c r="CD31" i="2"/>
  <c r="CD30" i="2"/>
  <c r="CD29" i="2"/>
  <c r="CD28" i="2"/>
  <c r="CD27" i="2"/>
  <c r="CD26" i="2"/>
  <c r="CD25" i="2"/>
  <c r="CD24" i="2"/>
  <c r="CD23" i="2"/>
  <c r="CD22" i="2"/>
  <c r="CD21" i="2"/>
  <c r="CD20" i="2"/>
  <c r="CD19" i="2"/>
  <c r="CD18" i="2"/>
  <c r="CD17" i="2"/>
  <c r="CD16" i="2"/>
  <c r="CD15" i="2"/>
  <c r="CD14" i="2"/>
  <c r="CD13" i="2"/>
  <c r="CD12" i="2"/>
  <c r="CD11" i="2"/>
  <c r="CD10" i="2"/>
  <c r="CD9" i="2"/>
  <c r="CD8" i="2"/>
  <c r="CD7" i="2"/>
  <c r="CD6" i="2"/>
  <c r="CD5" i="2"/>
  <c r="CD4" i="2"/>
  <c r="CD3" i="2"/>
  <c r="CD2" i="2"/>
  <c r="AY53" i="2"/>
  <c r="AZ53" i="2" s="1"/>
  <c r="AY52" i="2"/>
  <c r="AZ52" i="2" s="1"/>
  <c r="AY51" i="2"/>
  <c r="AZ51" i="2" s="1"/>
  <c r="AY50" i="2"/>
  <c r="AZ50" i="2" s="1"/>
  <c r="AY49" i="2"/>
  <c r="AZ49" i="2" s="1"/>
  <c r="AY46" i="2"/>
  <c r="AZ46" i="2" s="1"/>
  <c r="AY43" i="2"/>
  <c r="AZ43" i="2" s="1"/>
  <c r="AY42" i="2"/>
  <c r="AZ42" i="2" s="1"/>
  <c r="AY37" i="2"/>
  <c r="AZ37" i="2" s="1"/>
  <c r="AY36" i="2"/>
  <c r="AZ36" i="2" s="1"/>
  <c r="AY35" i="2"/>
  <c r="AZ35" i="2" s="1"/>
  <c r="AY34" i="2"/>
  <c r="AZ34" i="2" s="1"/>
  <c r="AY33" i="2"/>
  <c r="AZ33" i="2" s="1"/>
  <c r="AY32" i="2"/>
  <c r="AZ32" i="2" s="1"/>
  <c r="AY24" i="2"/>
  <c r="AZ24" i="2" s="1"/>
  <c r="AY22" i="2"/>
  <c r="AZ22" i="2" s="1"/>
  <c r="AY20" i="2"/>
  <c r="AZ20" i="2" s="1"/>
  <c r="AY19" i="2"/>
  <c r="AZ19" i="2" s="1"/>
  <c r="AY18" i="2"/>
  <c r="AZ18" i="2" s="1"/>
  <c r="AY15" i="2"/>
  <c r="AZ15" i="2" s="1"/>
  <c r="AY13" i="2"/>
  <c r="AZ13" i="2" s="1"/>
  <c r="AY12" i="2"/>
  <c r="AZ12" i="2" s="1"/>
  <c r="AG55" i="2"/>
  <c r="AF55" i="2"/>
  <c r="AF54" i="2"/>
  <c r="AU41" i="2"/>
  <c r="AT41" i="2"/>
  <c r="AS41" i="2"/>
  <c r="AR41" i="2"/>
  <c r="AQ41" i="2"/>
  <c r="AP41" i="2"/>
  <c r="AO41" i="2"/>
  <c r="AF41" i="2"/>
  <c r="AF40" i="2"/>
  <c r="AF39" i="2"/>
  <c r="AF38" i="2"/>
  <c r="AF37" i="2"/>
  <c r="AU36" i="2"/>
  <c r="AS36" i="2"/>
  <c r="AR36" i="2"/>
  <c r="AQ36" i="2"/>
  <c r="AP36" i="2"/>
  <c r="AO36" i="2"/>
  <c r="AF36" i="2"/>
  <c r="AF35" i="2"/>
  <c r="AF34" i="2"/>
  <c r="AF33" i="2"/>
  <c r="AF32" i="2"/>
  <c r="AF31" i="2"/>
  <c r="AF30" i="2"/>
  <c r="AF29" i="2"/>
  <c r="AF28" i="2"/>
  <c r="AF27" i="2"/>
  <c r="AF26" i="2"/>
  <c r="AG25" i="2"/>
  <c r="AF24" i="2"/>
  <c r="AF23" i="2"/>
  <c r="AF22" i="2"/>
  <c r="AF21" i="2"/>
  <c r="AF20" i="2"/>
  <c r="AF19" i="2"/>
  <c r="AF18" i="2"/>
  <c r="AF16" i="2"/>
  <c r="AU15" i="2"/>
  <c r="AS15" i="2"/>
  <c r="AR15" i="2"/>
  <c r="AQ15" i="2"/>
  <c r="AP15" i="2"/>
  <c r="AO15" i="2"/>
  <c r="AF15" i="2"/>
  <c r="AF14" i="2"/>
  <c r="AF13" i="2"/>
  <c r="AF12" i="2"/>
  <c r="AU11" i="2"/>
  <c r="AR11" i="2"/>
  <c r="AQ11" i="2"/>
  <c r="AP11" i="2"/>
  <c r="AO11" i="2"/>
  <c r="AF11" i="2"/>
  <c r="AU10" i="2"/>
  <c r="AS10" i="2"/>
  <c r="AR10" i="2"/>
  <c r="AQ10" i="2"/>
  <c r="AP10" i="2"/>
  <c r="AO10" i="2"/>
  <c r="AF10" i="2"/>
  <c r="AF9" i="2"/>
  <c r="AF8" i="2"/>
  <c r="AF7" i="2"/>
  <c r="AF6" i="2"/>
  <c r="AF5" i="2"/>
  <c r="AF4" i="2"/>
  <c r="AF3" i="2"/>
  <c r="AF2" i="2"/>
  <c r="Q55" i="2"/>
  <c r="Q54" i="2"/>
  <c r="Q53" i="2"/>
  <c r="Q52" i="2"/>
  <c r="Q51" i="2"/>
  <c r="Q50" i="2"/>
  <c r="Q49" i="2"/>
  <c r="Q48" i="2"/>
  <c r="Q47" i="2"/>
  <c r="Q46" i="2"/>
  <c r="Q45" i="2"/>
  <c r="Q44" i="2"/>
  <c r="Q43" i="2"/>
  <c r="Q42" i="2"/>
  <c r="Q41" i="2"/>
  <c r="Q40" i="2"/>
  <c r="Q39" i="2"/>
  <c r="Q38" i="2"/>
  <c r="Q37" i="2"/>
  <c r="Q36" i="2"/>
  <c r="Q35" i="2"/>
  <c r="Q34" i="2"/>
  <c r="Q33" i="2"/>
  <c r="Q32" i="2"/>
  <c r="Q31" i="2"/>
  <c r="Q30" i="2"/>
  <c r="Q29" i="2"/>
  <c r="Q28" i="2"/>
  <c r="Q27" i="2"/>
  <c r="Q26" i="2"/>
  <c r="Q25" i="2"/>
  <c r="Q24" i="2"/>
  <c r="Q23" i="2"/>
  <c r="Q22" i="2"/>
  <c r="Q21" i="2"/>
  <c r="Q20" i="2"/>
  <c r="Q19" i="2"/>
  <c r="Q18" i="2"/>
  <c r="Q17" i="2"/>
  <c r="Q16" i="2"/>
  <c r="Q15" i="2"/>
  <c r="Q14" i="2"/>
  <c r="Q13" i="2"/>
  <c r="Q12" i="2"/>
  <c r="Q11" i="2"/>
  <c r="Q10" i="2"/>
  <c r="Q9" i="2"/>
  <c r="Q8" i="2"/>
  <c r="Q7" i="2"/>
  <c r="Q6" i="2"/>
  <c r="Q5" i="2"/>
  <c r="Q4" i="2"/>
  <c r="Q3" i="2"/>
  <c r="Q2" i="2"/>
  <c r="L3" i="2"/>
  <c r="L4" i="2"/>
  <c r="L5" i="2"/>
  <c r="L6" i="2"/>
  <c r="L7" i="2"/>
  <c r="L8" i="2"/>
  <c r="L9" i="2"/>
  <c r="L10" i="2"/>
  <c r="L11" i="2"/>
  <c r="L12" i="2"/>
  <c r="L13" i="2"/>
  <c r="L14" i="2"/>
  <c r="L15" i="2"/>
  <c r="L16" i="2"/>
  <c r="L17" i="2"/>
  <c r="L18" i="2"/>
  <c r="L19" i="2"/>
  <c r="L20" i="2"/>
  <c r="L21" i="2"/>
  <c r="L22" i="2"/>
  <c r="L23" i="2"/>
  <c r="L24" i="2"/>
  <c r="L25" i="2"/>
  <c r="L26" i="2"/>
  <c r="L27" i="2"/>
  <c r="L28" i="2"/>
  <c r="L29" i="2"/>
  <c r="L30" i="2"/>
  <c r="L31" i="2"/>
  <c r="L32" i="2"/>
  <c r="L33" i="2"/>
  <c r="L34" i="2"/>
  <c r="L35" i="2"/>
  <c r="L36" i="2"/>
  <c r="L37" i="2"/>
  <c r="L38" i="2"/>
  <c r="L39" i="2"/>
  <c r="L40" i="2"/>
  <c r="L41" i="2"/>
  <c r="L42" i="2"/>
  <c r="L43" i="2"/>
  <c r="L44" i="2"/>
  <c r="L45" i="2"/>
  <c r="L46" i="2"/>
  <c r="L47" i="2"/>
  <c r="L48" i="2"/>
  <c r="L49" i="2"/>
  <c r="L50" i="2"/>
  <c r="L51" i="2"/>
  <c r="L52" i="2"/>
  <c r="L53" i="2"/>
  <c r="L54" i="2"/>
  <c r="L55" i="2"/>
  <c r="L2" i="2"/>
  <c r="J3" i="2"/>
  <c r="J4" i="2"/>
  <c r="J5" i="2"/>
  <c r="J6" i="2"/>
  <c r="J7" i="2"/>
  <c r="J8" i="2"/>
  <c r="J9" i="2"/>
  <c r="J10" i="2"/>
  <c r="J11" i="2"/>
  <c r="J12" i="2"/>
  <c r="J13" i="2"/>
  <c r="J14" i="2"/>
  <c r="J15" i="2"/>
  <c r="J16" i="2"/>
  <c r="J17" i="2"/>
  <c r="J18" i="2"/>
  <c r="J19" i="2"/>
  <c r="J20" i="2"/>
  <c r="J21" i="2"/>
  <c r="J22" i="2"/>
  <c r="J23" i="2"/>
  <c r="J24" i="2"/>
  <c r="J25" i="2"/>
  <c r="J26" i="2"/>
  <c r="J27" i="2"/>
  <c r="J28" i="2"/>
  <c r="J29" i="2"/>
  <c r="J30" i="2"/>
  <c r="J31" i="2"/>
  <c r="J32" i="2"/>
  <c r="J33" i="2"/>
  <c r="J34" i="2"/>
  <c r="J35" i="2"/>
  <c r="J36" i="2"/>
  <c r="J37" i="2"/>
  <c r="J38" i="2"/>
  <c r="J39" i="2"/>
  <c r="J40" i="2"/>
  <c r="J41" i="2"/>
  <c r="J42" i="2"/>
  <c r="J43" i="2"/>
  <c r="J44" i="2"/>
  <c r="J45" i="2"/>
  <c r="J46" i="2"/>
  <c r="J47" i="2"/>
  <c r="J48" i="2"/>
  <c r="J49" i="2"/>
  <c r="J50" i="2"/>
  <c r="J51" i="2"/>
  <c r="J52" i="2"/>
  <c r="J53" i="2"/>
  <c r="J54" i="2"/>
  <c r="J55" i="2"/>
  <c r="J2" i="2"/>
  <c r="CQ50" i="2" l="1"/>
  <c r="CQ42" i="2"/>
  <c r="CQ34" i="2"/>
  <c r="BX53" i="2"/>
  <c r="BX45" i="2"/>
  <c r="BX37" i="2"/>
  <c r="BX29" i="2"/>
  <c r="BX21" i="2"/>
  <c r="BX13" i="2"/>
  <c r="BX5" i="2"/>
  <c r="CQ18" i="2"/>
  <c r="CQ52" i="2"/>
  <c r="CQ44" i="2"/>
  <c r="CQ36" i="2"/>
  <c r="CQ28" i="2"/>
  <c r="CQ20" i="2"/>
  <c r="CQ12" i="2"/>
  <c r="CQ4" i="2"/>
  <c r="CQ26" i="2"/>
  <c r="CQ10" i="2"/>
  <c r="CQ51" i="2"/>
  <c r="CQ43" i="2"/>
  <c r="CQ35" i="2"/>
  <c r="CQ27" i="2"/>
  <c r="CQ19" i="2"/>
  <c r="CQ11" i="2"/>
  <c r="CQ3" i="2"/>
  <c r="BS2" i="2"/>
  <c r="CQ49" i="2"/>
  <c r="CQ41" i="2"/>
  <c r="CQ33" i="2"/>
  <c r="CQ25" i="2"/>
  <c r="CQ17" i="2"/>
  <c r="CQ9" i="2"/>
  <c r="CQ2" i="2"/>
  <c r="CQ48" i="2"/>
  <c r="CQ40" i="2"/>
  <c r="CQ32" i="2"/>
  <c r="CQ24" i="2"/>
  <c r="CQ16" i="2"/>
  <c r="CQ8" i="2"/>
  <c r="CQ55" i="2"/>
  <c r="CQ47" i="2"/>
  <c r="CQ39" i="2"/>
  <c r="CQ31" i="2"/>
  <c r="CQ23" i="2"/>
  <c r="CQ15" i="2"/>
  <c r="CQ7" i="2"/>
  <c r="CQ54" i="2"/>
  <c r="CQ46" i="2"/>
  <c r="CQ38" i="2"/>
  <c r="CQ30" i="2"/>
  <c r="CQ22" i="2"/>
  <c r="CQ14" i="2"/>
  <c r="CQ6" i="2"/>
  <c r="CV44" i="2"/>
  <c r="CV28" i="2"/>
  <c r="CV12" i="2"/>
  <c r="CV51" i="2"/>
  <c r="CV43" i="2"/>
  <c r="CV35" i="2"/>
  <c r="CV27" i="2"/>
  <c r="CV19" i="2"/>
  <c r="CV11" i="2"/>
  <c r="CV3" i="2"/>
  <c r="CV52" i="2"/>
  <c r="CV36" i="2"/>
  <c r="CV20" i="2"/>
  <c r="CV4" i="2"/>
  <c r="CQ53" i="2"/>
  <c r="CQ45" i="2"/>
  <c r="CQ37" i="2"/>
  <c r="CQ29" i="2"/>
  <c r="CQ21" i="2"/>
  <c r="CQ13" i="2"/>
  <c r="CQ5" i="2"/>
  <c r="CV53" i="2"/>
  <c r="CV45" i="2"/>
  <c r="CV37" i="2"/>
  <c r="CV29" i="2"/>
  <c r="CV21" i="2"/>
  <c r="CV13" i="2"/>
  <c r="CV5" i="2"/>
  <c r="CV50" i="2"/>
  <c r="CV42" i="2"/>
  <c r="CV34" i="2"/>
  <c r="CV26" i="2"/>
  <c r="CV18" i="2"/>
  <c r="CV10" i="2"/>
  <c r="CV49" i="2"/>
  <c r="BX49" i="2"/>
  <c r="BX41" i="2"/>
  <c r="BX33" i="2"/>
  <c r="BX25" i="2"/>
  <c r="BX17" i="2"/>
  <c r="BX9" i="2"/>
  <c r="CV2" i="2"/>
  <c r="CV48" i="2"/>
  <c r="CV40" i="2"/>
  <c r="CV32" i="2"/>
  <c r="CV24" i="2"/>
  <c r="CV55" i="2"/>
  <c r="CV47" i="2"/>
  <c r="CV39" i="2"/>
  <c r="CV54" i="2"/>
  <c r="CV41" i="2"/>
  <c r="CV33" i="2"/>
  <c r="CV25" i="2"/>
  <c r="CV17" i="2"/>
  <c r="CV9" i="2"/>
  <c r="BX2" i="2"/>
  <c r="BX51" i="2"/>
  <c r="BX36" i="2"/>
  <c r="BX28" i="2"/>
  <c r="BX43" i="2"/>
  <c r="BX35" i="2"/>
  <c r="BX27" i="2"/>
  <c r="BX19" i="2"/>
  <c r="BX11" i="2"/>
  <c r="BX50" i="2"/>
  <c r="BX42" i="2"/>
  <c r="BX34" i="2"/>
  <c r="BX26" i="2"/>
  <c r="BX18" i="2"/>
  <c r="BX55" i="2"/>
  <c r="BX47" i="2"/>
  <c r="BX39" i="2"/>
  <c r="BX31" i="2"/>
  <c r="BX23" i="2"/>
  <c r="BX15" i="2"/>
  <c r="BX7" i="2"/>
  <c r="BX54" i="2"/>
  <c r="BX52" i="2"/>
  <c r="BX44" i="2"/>
  <c r="BX20" i="2"/>
  <c r="BX12" i="2"/>
  <c r="BX4" i="2"/>
  <c r="BX3" i="2"/>
  <c r="BX48" i="2"/>
  <c r="BX40" i="2"/>
  <c r="BX32" i="2"/>
  <c r="BX24" i="2"/>
  <c r="BX16" i="2"/>
  <c r="BX8" i="2"/>
  <c r="BS43" i="2"/>
  <c r="BX46" i="2"/>
  <c r="BX38" i="2"/>
  <c r="BX30" i="2"/>
  <c r="BX22" i="2"/>
  <c r="BX14" i="2"/>
  <c r="BX6" i="2"/>
  <c r="BS10" i="2"/>
  <c r="BX10" i="2"/>
  <c r="BS55" i="2"/>
  <c r="BS39" i="2"/>
  <c r="BS31" i="2"/>
  <c r="BS23" i="2"/>
  <c r="BS15" i="2"/>
  <c r="BS7" i="2"/>
  <c r="BS4" i="2"/>
  <c r="BS35" i="2"/>
  <c r="BS41" i="2"/>
  <c r="BS33" i="2"/>
  <c r="BS25" i="2"/>
  <c r="BS17" i="2"/>
  <c r="BS54" i="2"/>
  <c r="BS53" i="2"/>
  <c r="BS45" i="2"/>
  <c r="BS37" i="2"/>
  <c r="BS29" i="2"/>
  <c r="BS21" i="2"/>
  <c r="BS13" i="2"/>
  <c r="BS5" i="2"/>
  <c r="BS52" i="2"/>
  <c r="BS27" i="2"/>
  <c r="BS19" i="2"/>
  <c r="BS44" i="2"/>
  <c r="BS36" i="2"/>
  <c r="BS28" i="2"/>
  <c r="BS20" i="2"/>
  <c r="BS12" i="2"/>
  <c r="BS3" i="2"/>
  <c r="BS50" i="2"/>
  <c r="BS42" i="2"/>
  <c r="BS34" i="2"/>
  <c r="BS26" i="2"/>
  <c r="BS18" i="2"/>
  <c r="BS49" i="2"/>
  <c r="BS9" i="2"/>
  <c r="BS48" i="2"/>
  <c r="BS40" i="2"/>
  <c r="BS32" i="2"/>
  <c r="BS24" i="2"/>
  <c r="BS16" i="2"/>
  <c r="BS8" i="2"/>
  <c r="BS46" i="2"/>
  <c r="BS38" i="2"/>
  <c r="BS30" i="2"/>
  <c r="BS22" i="2"/>
  <c r="BS14" i="2"/>
  <c r="BS6" i="2"/>
  <c r="BS47" i="2"/>
  <c r="BS51" i="2"/>
  <c r="BS11" i="2"/>
  <c r="BF19" i="2"/>
  <c r="CZ17" i="2"/>
  <c r="BD18" i="2"/>
  <c r="BE32" i="2"/>
  <c r="BF18" i="2"/>
  <c r="BF35" i="2"/>
  <c r="BF46" i="2"/>
  <c r="BD42" i="2"/>
  <c r="BF13" i="2"/>
  <c r="BE33" i="2"/>
  <c r="BD36" i="2"/>
  <c r="BE24" i="2"/>
  <c r="BD33" i="2"/>
  <c r="BD20" i="2"/>
  <c r="BD37" i="2"/>
  <c r="BD50" i="2"/>
  <c r="BD32" i="2"/>
  <c r="BF32" i="2"/>
  <c r="BD12" i="2"/>
  <c r="BD46" i="2"/>
  <c r="BD22" i="2"/>
  <c r="BD51" i="2"/>
  <c r="BD35" i="2"/>
  <c r="BF22" i="2"/>
  <c r="BF42" i="2"/>
  <c r="BF51" i="2"/>
  <c r="BD19" i="2"/>
  <c r="BD24" i="2"/>
  <c r="BE36" i="2"/>
  <c r="BD43" i="2"/>
  <c r="BE49" i="2"/>
  <c r="BD52" i="2"/>
  <c r="BD15" i="2"/>
  <c r="BF24" i="2"/>
  <c r="BD34" i="2"/>
  <c r="BF37" i="2"/>
  <c r="BF43" i="2"/>
  <c r="BF52" i="2"/>
  <c r="BF20" i="2"/>
  <c r="BF50" i="2"/>
  <c r="BE52" i="2"/>
  <c r="BE13" i="2"/>
  <c r="BD49" i="2"/>
  <c r="BF12" i="2"/>
  <c r="BG46" i="2"/>
  <c r="BF53" i="2"/>
  <c r="BD53" i="2"/>
  <c r="BE51" i="2"/>
  <c r="BE43" i="2"/>
  <c r="BE35" i="2"/>
  <c r="BE20" i="2"/>
  <c r="BE12" i="2"/>
  <c r="BF34" i="2"/>
  <c r="BF33" i="2"/>
  <c r="BG42" i="2"/>
  <c r="BD13" i="2"/>
  <c r="BE50" i="2"/>
  <c r="BE42" i="2"/>
  <c r="BE34" i="2"/>
  <c r="BE19" i="2"/>
  <c r="BF49" i="2"/>
  <c r="BF15" i="2"/>
  <c r="BE37" i="2"/>
  <c r="BF36" i="2"/>
  <c r="BE18" i="2"/>
  <c r="BE46" i="2"/>
  <c r="BE15" i="2"/>
  <c r="BE53" i="2"/>
  <c r="BE22" i="2"/>
  <c r="BG49" i="2"/>
  <c r="BG33" i="2"/>
  <c r="BG18" i="2"/>
  <c r="BG32" i="2"/>
  <c r="BG24" i="2"/>
  <c r="BG15" i="2"/>
  <c r="BG53" i="2"/>
  <c r="BG37" i="2"/>
  <c r="BG22" i="2"/>
  <c r="BG52" i="2"/>
  <c r="BG36" i="2"/>
  <c r="BG13" i="2"/>
  <c r="BG51" i="2"/>
  <c r="BG43" i="2"/>
  <c r="BG35" i="2"/>
  <c r="BG20" i="2"/>
  <c r="BG12" i="2"/>
  <c r="BG50" i="2"/>
  <c r="BG34" i="2"/>
  <c r="BG19" i="2"/>
</calcChain>
</file>

<file path=xl/sharedStrings.xml><?xml version="1.0" encoding="utf-8"?>
<sst xmlns="http://schemas.openxmlformats.org/spreadsheetml/2006/main" count="1511" uniqueCount="423">
  <si>
    <t>Bull ID</t>
  </si>
  <si>
    <t>Assigned ID</t>
  </si>
  <si>
    <t>0807</t>
  </si>
  <si>
    <t>0401</t>
  </si>
  <si>
    <t>0174</t>
  </si>
  <si>
    <t>0175</t>
  </si>
  <si>
    <t>0111</t>
  </si>
  <si>
    <t>0312</t>
  </si>
  <si>
    <t>0406</t>
  </si>
  <si>
    <t>0604</t>
  </si>
  <si>
    <t>H122</t>
  </si>
  <si>
    <t>H044</t>
  </si>
  <si>
    <t>Farm</t>
  </si>
  <si>
    <t>Spengler</t>
  </si>
  <si>
    <t>Sherman</t>
  </si>
  <si>
    <t>JARS</t>
  </si>
  <si>
    <t>EARS</t>
  </si>
  <si>
    <t>Don Scott</t>
  </si>
  <si>
    <t>Shriver</t>
  </si>
  <si>
    <t>Breeding Group</t>
  </si>
  <si>
    <t>SPH</t>
  </si>
  <si>
    <t>SHH</t>
  </si>
  <si>
    <t>SHC</t>
  </si>
  <si>
    <t>JRH</t>
  </si>
  <si>
    <t>DSH</t>
  </si>
  <si>
    <t>Cattle</t>
  </si>
  <si>
    <t>Heifer</t>
  </si>
  <si>
    <t>Cow</t>
  </si>
  <si>
    <t>ERB</t>
  </si>
  <si>
    <t>ERA</t>
  </si>
  <si>
    <t>ERC</t>
  </si>
  <si>
    <t>ERH</t>
  </si>
  <si>
    <t>ERL</t>
  </si>
  <si>
    <t>JRM</t>
  </si>
  <si>
    <t>JRY</t>
  </si>
  <si>
    <t>DSG</t>
  </si>
  <si>
    <t>DSC</t>
  </si>
  <si>
    <t>WHR</t>
  </si>
  <si>
    <t>WHB</t>
  </si>
  <si>
    <t>WCR</t>
  </si>
  <si>
    <t>WCB</t>
  </si>
  <si>
    <t>WCH</t>
  </si>
  <si>
    <t>WCW</t>
  </si>
  <si>
    <t>Date of BSE</t>
  </si>
  <si>
    <t>Weight at BSE</t>
  </si>
  <si>
    <t>BCS at BSE</t>
  </si>
  <si>
    <t>Beef Locomotion Score</t>
  </si>
  <si>
    <t>Dairy Locomotion Score</t>
  </si>
  <si>
    <t>Chute Score</t>
  </si>
  <si>
    <t>Exit Score</t>
  </si>
  <si>
    <t>Front Feet Angle</t>
  </si>
  <si>
    <t>Rear Feet Angle</t>
  </si>
  <si>
    <t>Front Feet Claw Set</t>
  </si>
  <si>
    <t>Rear Feet Claw Set</t>
  </si>
  <si>
    <t>Rear leg Hind view</t>
  </si>
  <si>
    <t>Rear leg Side view</t>
  </si>
  <si>
    <t>-</t>
  </si>
  <si>
    <t>Weight at removal</t>
  </si>
  <si>
    <t>Weight Change</t>
  </si>
  <si>
    <t xml:space="preserve">Age </t>
  </si>
  <si>
    <t>Physiological Abnormalities</t>
  </si>
  <si>
    <t>Scrotal Cicumference</t>
  </si>
  <si>
    <t>Volume (Ejaculate) (mL)</t>
  </si>
  <si>
    <t>Density (Ejaculate)</t>
  </si>
  <si>
    <t>Gross Motility (Ejaculate)</t>
  </si>
  <si>
    <t>Individual Motility (Ejaculate)</t>
  </si>
  <si>
    <t>Staining Alive</t>
  </si>
  <si>
    <t>Head (sperm abnormality)</t>
  </si>
  <si>
    <t>Midpiece (sperm abnormality)</t>
  </si>
  <si>
    <t>Principal Piece (sperm abnormality)</t>
  </si>
  <si>
    <t>Detached Heads (sperm abnormality)</t>
  </si>
  <si>
    <t>Proximal Droplets (sperm abnormality)</t>
  </si>
  <si>
    <t>Acrosome (sperm abnormality)</t>
  </si>
  <si>
    <t>Normal sperm morphology</t>
  </si>
  <si>
    <t>Good</t>
  </si>
  <si>
    <t>Very Good</t>
  </si>
  <si>
    <t>Fair</t>
  </si>
  <si>
    <t>Poor</t>
  </si>
  <si>
    <t>no erection, no protrusion</t>
  </si>
  <si>
    <t>soft testes</t>
  </si>
  <si>
    <t>poor</t>
  </si>
  <si>
    <t>fair</t>
  </si>
  <si>
    <t>good</t>
  </si>
  <si>
    <t>small penile wart (Removed)</t>
  </si>
  <si>
    <t>Number of bulls in BG at start of season</t>
  </si>
  <si>
    <t>Number of cows/heifers</t>
  </si>
  <si>
    <t>D90 Open</t>
  </si>
  <si>
    <t>D90 AI bred</t>
  </si>
  <si>
    <t>D90 bull bred</t>
  </si>
  <si>
    <t>AX3 ID</t>
  </si>
  <si>
    <t>AX3 index</t>
  </si>
  <si>
    <t>AX3 Recovery</t>
  </si>
  <si>
    <t>AX3 Download</t>
  </si>
  <si>
    <t>AX3 end spike</t>
  </si>
  <si>
    <t>GPS ID</t>
  </si>
  <si>
    <t>0051</t>
  </si>
  <si>
    <t>0115</t>
  </si>
  <si>
    <t>0110</t>
  </si>
  <si>
    <t>0792</t>
  </si>
  <si>
    <t>1167</t>
  </si>
  <si>
    <t>0021</t>
  </si>
  <si>
    <t>0109</t>
  </si>
  <si>
    <t>0015</t>
  </si>
  <si>
    <t>0065</t>
  </si>
  <si>
    <t>0004</t>
  </si>
  <si>
    <t>0079</t>
  </si>
  <si>
    <t>0092</t>
  </si>
  <si>
    <t>0088</t>
  </si>
  <si>
    <t>0063</t>
  </si>
  <si>
    <t>0038</t>
  </si>
  <si>
    <t>0029</t>
  </si>
  <si>
    <t>Lost GPS (0,1)</t>
  </si>
  <si>
    <t>Lost AX3 (0,1)</t>
  </si>
  <si>
    <t>Recovered AX3 (0,1)</t>
  </si>
  <si>
    <t>GPS Recovery</t>
  </si>
  <si>
    <t>GPS Download</t>
  </si>
  <si>
    <t>Have AX3 files</t>
  </si>
  <si>
    <t>Damaged AX3</t>
  </si>
  <si>
    <t>Recovered GPS (0,1)</t>
  </si>
  <si>
    <t>Damaged GPS (0,1)</t>
  </si>
  <si>
    <t>Battery died GPS</t>
  </si>
  <si>
    <t>Tagged</t>
  </si>
  <si>
    <t>Bull Turnout</t>
  </si>
  <si>
    <t>Bull returned</t>
  </si>
  <si>
    <t>Times observed lame</t>
  </si>
  <si>
    <t>Max Beef LOC</t>
  </si>
  <si>
    <t>Max Dairy LOC</t>
  </si>
  <si>
    <t>days with tag pre turnout</t>
  </si>
  <si>
    <t xml:space="preserve">Max combined Severity </t>
  </si>
  <si>
    <t>Have GPS file</t>
  </si>
  <si>
    <t>AX3 SUM (Lost, Damaged, injury, meets standard season) = Do not use data</t>
  </si>
  <si>
    <t>GPS SUM(Lost, damage, battery, injury, season req)= bad data</t>
  </si>
  <si>
    <t>Injury caused by AX3</t>
  </si>
  <si>
    <t>Injury casued by GPS</t>
  </si>
  <si>
    <t>Have replaced GPS file</t>
  </si>
  <si>
    <t>Have Replacment file</t>
  </si>
  <si>
    <t>AX3 start spike</t>
  </si>
  <si>
    <t>Lameness</t>
  </si>
  <si>
    <t>Preg90</t>
  </si>
  <si>
    <t>Preg90bull</t>
  </si>
  <si>
    <t>Scheduled bull return</t>
  </si>
  <si>
    <t>Date of AI for breeding group</t>
  </si>
  <si>
    <t xml:space="preserve">cows available for bull breeding </t>
  </si>
  <si>
    <t xml:space="preserve">percent cows available for bull breeding </t>
  </si>
  <si>
    <t>Season does not meet standard for enrollment</t>
  </si>
  <si>
    <t>(Loss) Last date seen with GPS</t>
  </si>
  <si>
    <t>(Loss) first date seen without GPS</t>
  </si>
  <si>
    <t>Length bulls in</t>
  </si>
  <si>
    <t xml:space="preserve">length of breeding season </t>
  </si>
  <si>
    <t>AX3 injury (date removed for injury)</t>
  </si>
  <si>
    <t>AX3RM (date removed for end of season)</t>
  </si>
  <si>
    <t>AX3 off bull (date ax3 is off the bull for any reason)</t>
  </si>
  <si>
    <t>(loss) Last date seen with AX3</t>
  </si>
  <si>
    <t>(loss) first date seen without AX3</t>
  </si>
  <si>
    <t>AX3 Battery died</t>
  </si>
  <si>
    <t>GPS injury (date removed for injury)</t>
  </si>
  <si>
    <t>GPSRM (date removed for end of season)</t>
  </si>
  <si>
    <t>GPS off bull (date GPS is off the bull for any reason)</t>
  </si>
  <si>
    <t>GPS Retention (on bull days)</t>
  </si>
  <si>
    <t>GPS Retention (percent of Season)</t>
  </si>
  <si>
    <t>GPS persistance date</t>
  </si>
  <si>
    <t>GPS persistance (data logging days)</t>
  </si>
  <si>
    <t>GPS persistance (percent of season)</t>
  </si>
  <si>
    <t>AX3 Retention (on bull days)</t>
  </si>
  <si>
    <t>AX3 Retention (percent of Season)</t>
  </si>
  <si>
    <t>AX3 persistance date</t>
  </si>
  <si>
    <t>AX3 persistance (data logging days)</t>
  </si>
  <si>
    <t>AX3 persistance (percent of season)</t>
  </si>
  <si>
    <t>AX3 battery life date</t>
  </si>
  <si>
    <t>AX3 Failure date</t>
  </si>
  <si>
    <t>GPS battery life date</t>
  </si>
  <si>
    <t>GPS Failure date</t>
  </si>
  <si>
    <t>Bull ID, assigned by the farm, uniquly identify each animal specific to each farm, however on rare occasion there are repeated numbers (e.g. shriver 2010 and sherman 2010</t>
  </si>
  <si>
    <t>there are 6 different beef farms across the state of ohio with bulls enrolled in this project, the are as follows: Don Scott (DS), Eastern Agricultural Research Stations (EARS), Jackson agricultural research station (JARS), Sherman (private herd near Jackson, owned by Steve Sherman), Spengler (private herd near Jackson, owned by Justin Spengler), Shriver (private herd near EARS, owned by Wayne Shriver)</t>
  </si>
  <si>
    <t>farm</t>
  </si>
  <si>
    <t>bg</t>
  </si>
  <si>
    <t>type of cattle this bull has been grouped with, (Heifer or cow)</t>
  </si>
  <si>
    <t xml:space="preserve">Don Scott (DS) located in Columbus, owned by Ohio State, operated by Marty Mussard </t>
  </si>
  <si>
    <t>Eastern Agricultural Research Stations (EARS), located in Belle Valley, owned by Ohio State, operated by Wayne Shriver</t>
  </si>
  <si>
    <t xml:space="preserve">Jackson agricultural research station (JARS), Located in Jackson, Ohio, Owned by Ohio State, operated by Scott Payne  </t>
  </si>
  <si>
    <t>don scott</t>
  </si>
  <si>
    <t>ears</t>
  </si>
  <si>
    <t>jars</t>
  </si>
  <si>
    <t>spengler</t>
  </si>
  <si>
    <t>sherman</t>
  </si>
  <si>
    <t>shriver</t>
  </si>
  <si>
    <t xml:space="preserve">Spengler, located in Centerville, Ohio, Owned and operated by Justin Spengler </t>
  </si>
  <si>
    <t>Sherman, located in Winchester, Ohio, Owned and operated by Steve Sherman</t>
  </si>
  <si>
    <t>Shriver, located in Buffalo, Ohio, Owned and operated by Wayne Shriver</t>
  </si>
  <si>
    <t>breeding group, specified by three letters, includes specification of the farm, cattle type, and group id if necessary</t>
  </si>
  <si>
    <t>spengler heifers</t>
  </si>
  <si>
    <t>sherman heifers</t>
  </si>
  <si>
    <t>jackson research heifers</t>
  </si>
  <si>
    <t>don scott heifers</t>
  </si>
  <si>
    <t xml:space="preserve">eastern research unit 2 B </t>
  </si>
  <si>
    <t xml:space="preserve">eastern research unit 1 cows </t>
  </si>
  <si>
    <t>eastern research unit 2 A</t>
  </si>
  <si>
    <t xml:space="preserve">eastern research unit 1 heifers </t>
  </si>
  <si>
    <t>sherman cows</t>
  </si>
  <si>
    <t>jackson research mature cows</t>
  </si>
  <si>
    <t>jackson research young cows</t>
  </si>
  <si>
    <t>don scott godown cows</t>
  </si>
  <si>
    <t>don scott main barn cows</t>
  </si>
  <si>
    <t xml:space="preserve">waynes heifers red bulls </t>
  </si>
  <si>
    <t xml:space="preserve">waynes cows at harrys farm </t>
  </si>
  <si>
    <t xml:space="preserve">waynes cows above/below waynes house </t>
  </si>
  <si>
    <t xml:space="preserve">waynes cows black bulls </t>
  </si>
  <si>
    <t xml:space="preserve">waynes cows red bulls </t>
  </si>
  <si>
    <t xml:space="preserve">waynes heifers black bulls </t>
  </si>
  <si>
    <t xml:space="preserve">eastern research late cows </t>
  </si>
  <si>
    <t>tag_dat</t>
  </si>
  <si>
    <t>bs_days</t>
  </si>
  <si>
    <t>bi_days</t>
  </si>
  <si>
    <t>pto_days</t>
  </si>
  <si>
    <t>lame_n</t>
  </si>
  <si>
    <t>bloc_max</t>
  </si>
  <si>
    <t>dloc_max</t>
  </si>
  <si>
    <t>bse_dat</t>
  </si>
  <si>
    <t>wt_bse</t>
  </si>
  <si>
    <t>bcs_bse</t>
  </si>
  <si>
    <t>bloc_bse</t>
  </si>
  <si>
    <t>dloc_bse</t>
  </si>
  <si>
    <t>chute</t>
  </si>
  <si>
    <t>age</t>
  </si>
  <si>
    <t>exit</t>
  </si>
  <si>
    <t>ffa</t>
  </si>
  <si>
    <t>rfa</t>
  </si>
  <si>
    <t>ffc</t>
  </si>
  <si>
    <t>rfc</t>
  </si>
  <si>
    <t>rlhv</t>
  </si>
  <si>
    <t>rlsv</t>
  </si>
  <si>
    <t>eos_dat</t>
  </si>
  <si>
    <t xml:space="preserve">tag date - date which the bull was tagged and collared prior to breeding season </t>
  </si>
  <si>
    <t>turnout date - date which bull was turned out with breeding group</t>
  </si>
  <si>
    <t xml:space="preserve">end of season date -  date originally scheduled for bull to return, this should be used over the actual date for bull return </t>
  </si>
  <si>
    <t>bulls in days - number of days, true length of bulls in to bull return</t>
  </si>
  <si>
    <t xml:space="preserve">breeding season days - number of days, length from bull turnout to end of breeding season (select groups had bulls in a bit longer than 55) </t>
  </si>
  <si>
    <t>pre turnout days - number of days, date tagged to date of turnout, days with a tag/collar but not with cows</t>
  </si>
  <si>
    <t>lameness - binary, did any degree of lameness occur during the breeding season, 1 = observed lame on at least one occasion, 0 = never observed lame during the breeding season</t>
  </si>
  <si>
    <t xml:space="preserve">lameness number of occurances - number of times observed lame, on how many visits did the bull appear lame </t>
  </si>
  <si>
    <t>beef locomotion maximum - maximum beef locomotion score observed during triweekly visits range: 0-3</t>
  </si>
  <si>
    <t>Dairy locomotion maximum - maximum dairy locomotion score observed during triweekly visits range: 1-5</t>
  </si>
  <si>
    <t>breeding soundness exam date</t>
  </si>
  <si>
    <t>weight at breeding soundness exam</t>
  </si>
  <si>
    <t xml:space="preserve">body condition at breeding soundness exam </t>
  </si>
  <si>
    <t xml:space="preserve">beef locomotion score at breeding soundness exam </t>
  </si>
  <si>
    <t xml:space="preserve">dairy locomotion score at breeding soundness exam </t>
  </si>
  <si>
    <t xml:space="preserve">chute score at breeding soundness exam, range 1-4, 1 = calm no movement 4= rearing, twisting, violent struggle </t>
  </si>
  <si>
    <t xml:space="preserve">exit score at breeding soundness exam, range : 1-4 1= walk 4 = run </t>
  </si>
  <si>
    <t xml:space="preserve">front feet angle </t>
  </si>
  <si>
    <t xml:space="preserve">rear feet angle </t>
  </si>
  <si>
    <t xml:space="preserve">front feet claw set </t>
  </si>
  <si>
    <t xml:space="preserve">rear feet claw set </t>
  </si>
  <si>
    <t xml:space="preserve">weight at removal </t>
  </si>
  <si>
    <t>wt_c</t>
  </si>
  <si>
    <t xml:space="preserve">weight change from BSE to removal, wt_bse - wt_rm </t>
  </si>
  <si>
    <t>pa_bse</t>
  </si>
  <si>
    <t>sc_bse</t>
  </si>
  <si>
    <t>sta_bse</t>
  </si>
  <si>
    <t>vol_bse</t>
  </si>
  <si>
    <t>den_bse</t>
  </si>
  <si>
    <t>gmot_bse</t>
  </si>
  <si>
    <t>imot_bse</t>
  </si>
  <si>
    <t>abpp_bse</t>
  </si>
  <si>
    <t>abdh_bse</t>
  </si>
  <si>
    <t>abpd_bse</t>
  </si>
  <si>
    <t>abhd_bse</t>
  </si>
  <si>
    <t>abmp_bse</t>
  </si>
  <si>
    <t>abac_bse</t>
  </si>
  <si>
    <t>abno_bse</t>
  </si>
  <si>
    <t xml:space="preserve">age in years, rounded to the nearest full year. Careful attention placed on yearling vs mature </t>
  </si>
  <si>
    <t xml:space="preserve">Physiological Abnormalities at the bse - palpation and visual inspection of the external genitalia </t>
  </si>
  <si>
    <t xml:space="preserve">Scrotal Cicumference - measured in cm </t>
  </si>
  <si>
    <t>Volume of the ejaculate in (mL)</t>
  </si>
  <si>
    <t xml:space="preserve">Density of Ejaculate poor (tanslucent) - very good (creamy textured) </t>
  </si>
  <si>
    <t xml:space="preserve">Gross Motility (Ejaculate) poor (little motion) - very good (large dark swirls) </t>
  </si>
  <si>
    <t xml:space="preserve">Individual Motility (Ejaculate) - poor (&lt;40%) fair (40-59%) good (60-79%) very good (80-100%) </t>
  </si>
  <si>
    <t xml:space="preserve">Staining Alive - percent </t>
  </si>
  <si>
    <t>abnormal head - Head (sperm abnormality) number /100</t>
  </si>
  <si>
    <t>abnormal midpeice - Midpiece (sperm abnormality) number / 100</t>
  </si>
  <si>
    <t>abnormal principal piece - Principal Piece (sperm abnormality) number / 100</t>
  </si>
  <si>
    <t>abnormal detached heads - Detached Heads (sperm abnormality) number/ 100</t>
  </si>
  <si>
    <t>abnormal proximal droplets - Proximal Droplets (sperm abnormality) number /100</t>
  </si>
  <si>
    <t>abnormal acrosome - Acrosome (sperm abnormality) number / 100</t>
  </si>
  <si>
    <t>abnormal none - no abnonormalities, Normal sperm morphology, number /100</t>
  </si>
  <si>
    <t xml:space="preserve">season for this bull did not meet the standard for enrollment, 0- meets requirement 1 - does not meet requirement </t>
  </si>
  <si>
    <t>std_enrol</t>
  </si>
  <si>
    <t>ai_dat</t>
  </si>
  <si>
    <t>n_bull</t>
  </si>
  <si>
    <t>n_cow</t>
  </si>
  <si>
    <t>bull to cow ratio</t>
  </si>
  <si>
    <t>bcr</t>
  </si>
  <si>
    <t>artificial insemination date</t>
  </si>
  <si>
    <t xml:space="preserve">Number of cows/heifers at the start of the breeding season </t>
  </si>
  <si>
    <t>n_open90</t>
  </si>
  <si>
    <t>n_bull90</t>
  </si>
  <si>
    <t>n_ai90</t>
  </si>
  <si>
    <t>p_preg90</t>
  </si>
  <si>
    <t>p_bull90</t>
  </si>
  <si>
    <t>n_open0</t>
  </si>
  <si>
    <t>p_open0</t>
  </si>
  <si>
    <t xml:space="preserve">number of cattle open on day 90 preg check </t>
  </si>
  <si>
    <t>number of cattle pregnant by AI on day 90 preg check</t>
  </si>
  <si>
    <t xml:space="preserve">number of cattle pregnant by bull on dy 90 preg check </t>
  </si>
  <si>
    <t>bull_id</t>
  </si>
  <si>
    <t>c_type</t>
  </si>
  <si>
    <t xml:space="preserve">unique Id assigned to the bull at BSE, (two additional entries were included for the two EARS late cow group as they are repeated bulls but run with a separate group for the second half of the season)  </t>
  </si>
  <si>
    <t>u_id</t>
  </si>
  <si>
    <t>cloc_max</t>
  </si>
  <si>
    <t xml:space="preserve">combined locomotion maximums - sum of maximum dairy and beef locomotion score observed range: 1- 8 </t>
  </si>
  <si>
    <t xml:space="preserve">percent pregnant on day 90 = number pregnant by bull + pregnant by ai / number in herd </t>
  </si>
  <si>
    <t>percent pregnant by bull on day 90 = number pregnant by bull / number in herd</t>
  </si>
  <si>
    <t>number of cattle open on day 0, as in, available to be bull bred = number open at day 90 + pregnant by bull at day 90</t>
  </si>
  <si>
    <t>percent of cattle open on day 0, as in, available to be bull bred = number open at day 90 + pregnant by bull at day 90/ number in herd</t>
  </si>
  <si>
    <t>ax_id</t>
  </si>
  <si>
    <t>ax_ix</t>
  </si>
  <si>
    <t>axrc_dat</t>
  </si>
  <si>
    <t>axdn_dat</t>
  </si>
  <si>
    <t>axls_dat</t>
  </si>
  <si>
    <t>axij_dat</t>
  </si>
  <si>
    <t>axrm_dat</t>
  </si>
  <si>
    <t>brm_dat</t>
  </si>
  <si>
    <t xml:space="preserve">bull removal date - date for when bull was actually removed from breeding group </t>
  </si>
  <si>
    <t>axbat_dat</t>
  </si>
  <si>
    <t>axf_dat</t>
  </si>
  <si>
    <t>axprs_dat</t>
  </si>
  <si>
    <t>axprs_day</t>
  </si>
  <si>
    <t>axprs_p</t>
  </si>
  <si>
    <t>axrtn_dat</t>
  </si>
  <si>
    <t>axrtn_day</t>
  </si>
  <si>
    <t>axrtn_p</t>
  </si>
  <si>
    <t>AX3 loss (first date w/o)</t>
  </si>
  <si>
    <t>GPS loss (first date w/o)</t>
  </si>
  <si>
    <t>ax_hfile</t>
  </si>
  <si>
    <t>ax_bad</t>
  </si>
  <si>
    <t>axls_bin</t>
  </si>
  <si>
    <t>axrc_bin</t>
  </si>
  <si>
    <t>axf_bin</t>
  </si>
  <si>
    <t>axbat_bin</t>
  </si>
  <si>
    <t>axij_bin</t>
  </si>
  <si>
    <t>axstsp_t</t>
  </si>
  <si>
    <t>axedsp_t</t>
  </si>
  <si>
    <t>axivity retention (days) - number of days which the axivity tag remained in place</t>
  </si>
  <si>
    <t xml:space="preserve">axivity retention (percent) - percent of breeding season which the axivity tag remained in place </t>
  </si>
  <si>
    <t>axivity Identification number - unique ID from the manufacturer</t>
  </si>
  <si>
    <t>axivity index - unique ID assigned to the axivity unit for quick reference</t>
  </si>
  <si>
    <t xml:space="preserve">axivity start spike (real time) - start spike for the axivity unit based on real time, seen on the clock in video </t>
  </si>
  <si>
    <t xml:space="preserve">axivity recovery (date) - date which axivity unit is recovered from the bull </t>
  </si>
  <si>
    <t xml:space="preserve">axivity download (date) - date which axivity unit data is downloaded </t>
  </si>
  <si>
    <t xml:space="preserve">axivity end spike (real time) - end spike for axivity unit based on real time, seen in video for end spike </t>
  </si>
  <si>
    <t xml:space="preserve">axivity loss (date) - for bulls that lost their ear tag, first date which the axivity unit is not observed on the animal </t>
  </si>
  <si>
    <t>axivity injury (date) - for bulls that were injured by their eartag and had it removed, date which it was removed</t>
  </si>
  <si>
    <t>axivity removed (date) - for bulls that did not lose or have ear tag removed early, date for removal</t>
  </si>
  <si>
    <t>axivity battery life date - for devices that lost battery druing the season, date which that occurred</t>
  </si>
  <si>
    <t>axivity failure date - for devices that Failed during the season, date which that occurred, assumed to be date of turnout because that is the last time seen functional and the last data that was recorded</t>
  </si>
  <si>
    <t xml:space="preserve">axivity retention (date) - combination of dates for loss, injury, and removal dates, simply date which eartag was no longer on animal </t>
  </si>
  <si>
    <t>axivity persistance (date) - combination of dates for failure and battery life to represent the persistance of data recovery for the devices</t>
  </si>
  <si>
    <t xml:space="preserve">axvity persistance (days) - number of days which a device remained functional (only devices which were not lost) </t>
  </si>
  <si>
    <t xml:space="preserve">axivity persistance (percent) - percent of breeding season which the device remained functional </t>
  </si>
  <si>
    <t>for bulls that lost devices, last date which the bull was seen with the axivity unit present on the bull</t>
  </si>
  <si>
    <t>for bulls that lost devices, first date with the bull is observed without the axivity</t>
  </si>
  <si>
    <t>axivity bad data, sum of binary outcomes which specify lost, damaged, and injury causing devices</t>
  </si>
  <si>
    <t xml:space="preserve">axivity loss (binary) - 1 = device lost, 0 = device not lost </t>
  </si>
  <si>
    <t xml:space="preserve">axivity recovery (binary) - 1 = recovered, 0 = not recovered </t>
  </si>
  <si>
    <t xml:space="preserve">axivity failure (binary) - 1 = failure, 0 = no failure </t>
  </si>
  <si>
    <t xml:space="preserve">axivity battery died (binary) - 1 = died, 0 = did not die </t>
  </si>
  <si>
    <t xml:space="preserve">axivity injury (binary) - 1 = injury occurred, 0 = injury did not occur </t>
  </si>
  <si>
    <t>gp_id</t>
  </si>
  <si>
    <t>gprc_dat</t>
  </si>
  <si>
    <t>gpdn_dat</t>
  </si>
  <si>
    <t>gpls_dat</t>
  </si>
  <si>
    <t>gpij_dat</t>
  </si>
  <si>
    <t>gprm_dat</t>
  </si>
  <si>
    <t>gprtn_dat</t>
  </si>
  <si>
    <t>gprtn_day</t>
  </si>
  <si>
    <t>gprtn_p</t>
  </si>
  <si>
    <t>gpbat_dat</t>
  </si>
  <si>
    <t>gpf_dat</t>
  </si>
  <si>
    <t>gpprs_dat</t>
  </si>
  <si>
    <t>gpprs_day</t>
  </si>
  <si>
    <t>gpprs_p</t>
  </si>
  <si>
    <t>gp_hfile</t>
  </si>
  <si>
    <t>gpf_bin</t>
  </si>
  <si>
    <t>gp_lw</t>
  </si>
  <si>
    <t>gp_fwo</t>
  </si>
  <si>
    <t>ax_lw</t>
  </si>
  <si>
    <t>ax_fwo</t>
  </si>
  <si>
    <t>gp_bad</t>
  </si>
  <si>
    <t>gpls_bin</t>
  </si>
  <si>
    <t>gprc_bin</t>
  </si>
  <si>
    <t>gpbat_bin</t>
  </si>
  <si>
    <t>gpij_bin</t>
  </si>
  <si>
    <t>ax_rep</t>
  </si>
  <si>
    <t>gp_rep</t>
  </si>
  <si>
    <t xml:space="preserve">gps replacement, 1= device replaced during the breeding season 0, device not replaced or not needed replaced </t>
  </si>
  <si>
    <t xml:space="preserve">axivity replacement, 1= device replaced during the breeding season  0 =device not replaced or not needed replaced </t>
  </si>
  <si>
    <t>GPS Identification number - unique ID from the manufacturer/ assigned index for new GPS units</t>
  </si>
  <si>
    <t>GPS recovery (date) - date which GPS unit is recovered from the bull, whether on bull or found in pasture</t>
  </si>
  <si>
    <t xml:space="preserve">GPS download (date) - date which GPS unit data is downloaded </t>
  </si>
  <si>
    <t xml:space="preserve">GPS loss (date) - for bulls that lost their collar, first date which the GPS unit is not observed on the animal </t>
  </si>
  <si>
    <t>GPS injury (date) - for bulls that were injured by their collar and had it removed, date which it was removed</t>
  </si>
  <si>
    <t>GPS removed (date) - for bulls that did not lose or have collar removed early, date for removal</t>
  </si>
  <si>
    <t xml:space="preserve">GPS retention (date) - combination of dates for loss, injury, and removal dates, simply date which collar was no longer on animal </t>
  </si>
  <si>
    <t>GPS retention (days) - number of days which the collar remained in place</t>
  </si>
  <si>
    <t xml:space="preserve">GPS retention (percent) - percent of breeding season which the GPS collar remained in place </t>
  </si>
  <si>
    <t>GPS battery life date - for devices that lost battery druing the season, date which that occurred</t>
  </si>
  <si>
    <t>GPS failure date - for devices that Failed during the season, date which that occurred, assumed to be date of turnout because that is the last time seen functional and the last data that was recorded</t>
  </si>
  <si>
    <t>GPS persistance (date) - combination of dates for failure and battery life to represent the persistance of data recovery for the devices</t>
  </si>
  <si>
    <t>GPS persistance (days) - number of days which a device remained functional (only devices which were not lost) (data logging days)</t>
  </si>
  <si>
    <t xml:space="preserve">GPS persistance (percent) - percent of breeding season which the device remained functional </t>
  </si>
  <si>
    <t>for bulls that lost devices, last date which the bull was seen with the GPS unit present on the bull</t>
  </si>
  <si>
    <t>for bulls that lost devices, first date with the bull is observed without the collar</t>
  </si>
  <si>
    <t xml:space="preserve">gps, have file - is the gps file downloaded and availabel for analysis </t>
  </si>
  <si>
    <t xml:space="preserve">ax3, have file - is the ax3 file downloaded and availabel for analysis </t>
  </si>
  <si>
    <t>gps bad data, sum of binary outcomes which specify lost, damaged, and injury causing devices</t>
  </si>
  <si>
    <t xml:space="preserve">GPS loss (binary) - 1 = device lost, 0 = device not lost </t>
  </si>
  <si>
    <t xml:space="preserve">GPS recovery (binary) - 1 = recovered, 0 = not recovered </t>
  </si>
  <si>
    <t xml:space="preserve">GPS failure (binary) - 1 = failure, 0 = no failure </t>
  </si>
  <si>
    <t xml:space="preserve">GPS battery died (binary) - 1 = died, 0 = did not die </t>
  </si>
  <si>
    <t xml:space="preserve">GPS injury (binary) - 1 = injury occurred, 0 = injury did not occur </t>
  </si>
  <si>
    <t>to_dat</t>
  </si>
  <si>
    <t>wt_rm</t>
  </si>
  <si>
    <t>lame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</si>
</sst>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6" formatCode="0.0000"/>
  </numFmts>
  <fonts count="1" x14ac:knownFonts="1">
    <font>
      <sz val="11"/>
      <color theme="1"/>
      <name val="Calibri"/>
      <family val="2"/>
      <scheme val="minor"/>
    </font>
  </fonts>
  <fills count="3">
    <fill>
      <patternFill patternType="none"/>
    </fill>
    <fill>
      <patternFill patternType="gray125"/>
    </fill>
    <fill>
      <patternFill patternType="solid">
        <fgColor theme="2"/>
        <bgColor indexed="64"/>
      </patternFill>
    </fill>
  </fills>
  <borders count="1">
    <border>
      <left/>
      <right/>
      <top/>
      <bottom/>
      <diagonal/>
    </border>
  </borders>
  <cellStyleXfs count="1">
    <xf numFmtId="0" fontId="0" fillId="0" borderId="0"/>
  </cellStyleXfs>
  <cellXfs count="10">
    <xf numFmtId="0" fontId="0" fillId="0" borderId="0" xfId="0"/>
    <xf numFmtId="0" fontId="0" fillId="0" borderId="0" xfId="0" applyFill="1"/>
    <xf numFmtId="0" fontId="0" fillId="0" borderId="0" xfId="0" applyNumberFormat="1" applyFill="1"/>
    <xf numFmtId="0" fontId="0" fillId="0" borderId="0" xfId="0" quotePrefix="1" applyFill="1"/>
    <xf numFmtId="14" fontId="0" fillId="0" borderId="0" xfId="0" quotePrefix="1" applyNumberFormat="1" applyFill="1"/>
    <xf numFmtId="14" fontId="0" fillId="0" borderId="0" xfId="0" applyNumberFormat="1" applyFill="1"/>
    <xf numFmtId="1" fontId="0" fillId="0" borderId="0" xfId="0" applyNumberFormat="1" applyFill="1"/>
    <xf numFmtId="22" fontId="0" fillId="0" borderId="0" xfId="0" applyNumberFormat="1" applyFill="1"/>
    <xf numFmtId="0" fontId="0" fillId="2" borderId="0" xfId="0" applyFill="1"/>
    <xf numFmtId="166" fontId="0" fillId="0" borderId="0" xfId="0" applyNumberForma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A16AF6-E7EF-4CF1-9737-3FB3B2EFC34F}">
  <dimension ref="A1:DH55"/>
  <sheetViews>
    <sheetView tabSelected="1" topLeftCell="CP4" zoomScale="85" zoomScaleNormal="85" workbookViewId="0">
      <selection activeCell="E11" sqref="E11"/>
    </sheetView>
  </sheetViews>
  <sheetFormatPr defaultRowHeight="15" x14ac:dyDescent="0.25"/>
  <cols>
    <col min="1" max="51" width="10.28515625" style="1" customWidth="1"/>
    <col min="52" max="52" width="13.28515625" style="1" bestFit="1" customWidth="1"/>
    <col min="53" max="61" width="10.28515625" style="1" customWidth="1"/>
    <col min="62" max="62" width="15.7109375" style="1" bestFit="1" customWidth="1"/>
    <col min="63" max="63" width="15.85546875" style="1" bestFit="1" customWidth="1"/>
    <col min="64" max="64" width="10.28515625" style="1" customWidth="1"/>
    <col min="65" max="65" width="15.7109375" style="1" bestFit="1" customWidth="1"/>
    <col min="66" max="95" width="10.28515625" style="1" customWidth="1"/>
    <col min="96" max="96" width="20.5703125" style="1" bestFit="1" customWidth="1"/>
    <col min="97" max="112" width="10.28515625" style="1" customWidth="1"/>
  </cols>
  <sheetData>
    <row r="1" spans="1:112" x14ac:dyDescent="0.25">
      <c r="A1" s="1" t="s">
        <v>307</v>
      </c>
      <c r="B1" s="1" t="s">
        <v>304</v>
      </c>
      <c r="C1" s="1" t="s">
        <v>174</v>
      </c>
      <c r="D1" s="1" t="s">
        <v>305</v>
      </c>
      <c r="E1" s="1" t="s">
        <v>175</v>
      </c>
      <c r="F1" s="1" t="s">
        <v>210</v>
      </c>
      <c r="G1" s="1" t="s">
        <v>420</v>
      </c>
      <c r="H1" s="1" t="s">
        <v>231</v>
      </c>
      <c r="I1" s="1" t="s">
        <v>321</v>
      </c>
      <c r="J1" s="1" t="s">
        <v>212</v>
      </c>
      <c r="K1" s="1" t="s">
        <v>211</v>
      </c>
      <c r="L1" s="1" t="s">
        <v>213</v>
      </c>
      <c r="M1" s="1" t="s">
        <v>422</v>
      </c>
      <c r="N1" s="1" t="s">
        <v>214</v>
      </c>
      <c r="O1" s="1" t="s">
        <v>215</v>
      </c>
      <c r="P1" s="1" t="s">
        <v>216</v>
      </c>
      <c r="Q1" s="1" t="s">
        <v>308</v>
      </c>
      <c r="R1" s="1" t="s">
        <v>217</v>
      </c>
      <c r="S1" s="1" t="s">
        <v>218</v>
      </c>
      <c r="T1" s="1" t="s">
        <v>219</v>
      </c>
      <c r="U1" s="1" t="s">
        <v>220</v>
      </c>
      <c r="V1" s="1" t="s">
        <v>221</v>
      </c>
      <c r="W1" s="1" t="s">
        <v>222</v>
      </c>
      <c r="X1" s="1" t="s">
        <v>224</v>
      </c>
      <c r="Y1" s="1" t="s">
        <v>225</v>
      </c>
      <c r="Z1" s="1" t="s">
        <v>226</v>
      </c>
      <c r="AA1" s="1" t="s">
        <v>227</v>
      </c>
      <c r="AB1" s="1" t="s">
        <v>228</v>
      </c>
      <c r="AC1" s="1" t="s">
        <v>229</v>
      </c>
      <c r="AD1" s="1" t="s">
        <v>230</v>
      </c>
      <c r="AE1" s="1" t="s">
        <v>421</v>
      </c>
      <c r="AF1" s="1" t="s">
        <v>254</v>
      </c>
      <c r="AG1" s="1" t="s">
        <v>223</v>
      </c>
      <c r="AH1" s="1" t="s">
        <v>256</v>
      </c>
      <c r="AI1" s="1" t="s">
        <v>257</v>
      </c>
      <c r="AJ1" s="1" t="s">
        <v>259</v>
      </c>
      <c r="AK1" s="1" t="s">
        <v>260</v>
      </c>
      <c r="AL1" s="1" t="s">
        <v>261</v>
      </c>
      <c r="AM1" s="1" t="s">
        <v>262</v>
      </c>
      <c r="AN1" s="1" t="s">
        <v>258</v>
      </c>
      <c r="AO1" s="1" t="s">
        <v>266</v>
      </c>
      <c r="AP1" s="1" t="s">
        <v>267</v>
      </c>
      <c r="AQ1" s="1" t="s">
        <v>263</v>
      </c>
      <c r="AR1" s="1" t="s">
        <v>264</v>
      </c>
      <c r="AS1" s="1" t="s">
        <v>265</v>
      </c>
      <c r="AT1" s="1" t="s">
        <v>268</v>
      </c>
      <c r="AU1" s="1" t="s">
        <v>269</v>
      </c>
      <c r="AV1" s="1" t="s">
        <v>286</v>
      </c>
      <c r="AW1" s="1" t="s">
        <v>287</v>
      </c>
      <c r="AX1" s="1" t="s">
        <v>288</v>
      </c>
      <c r="AY1" s="1" t="s">
        <v>289</v>
      </c>
      <c r="AZ1" s="1" t="s">
        <v>291</v>
      </c>
      <c r="BA1" s="1" t="s">
        <v>294</v>
      </c>
      <c r="BB1" s="1" t="s">
        <v>296</v>
      </c>
      <c r="BC1" s="1" t="s">
        <v>295</v>
      </c>
      <c r="BD1" s="1" t="s">
        <v>297</v>
      </c>
      <c r="BE1" s="1" t="s">
        <v>298</v>
      </c>
      <c r="BF1" s="1" t="s">
        <v>299</v>
      </c>
      <c r="BG1" s="1" t="s">
        <v>300</v>
      </c>
      <c r="BH1" s="1" t="s">
        <v>314</v>
      </c>
      <c r="BI1" s="1" t="s">
        <v>315</v>
      </c>
      <c r="BJ1" s="1" t="s">
        <v>340</v>
      </c>
      <c r="BK1" s="1" t="s">
        <v>316</v>
      </c>
      <c r="BL1" s="1" t="s">
        <v>317</v>
      </c>
      <c r="BM1" s="1" t="s">
        <v>341</v>
      </c>
      <c r="BN1" s="1" t="s">
        <v>318</v>
      </c>
      <c r="BO1" s="1" t="s">
        <v>319</v>
      </c>
      <c r="BP1" s="1" t="s">
        <v>320</v>
      </c>
      <c r="BQ1" s="1" t="s">
        <v>328</v>
      </c>
      <c r="BR1" s="1" t="s">
        <v>329</v>
      </c>
      <c r="BS1" s="1" t="s">
        <v>330</v>
      </c>
      <c r="BT1" s="1" t="s">
        <v>323</v>
      </c>
      <c r="BU1" s="1" t="s">
        <v>324</v>
      </c>
      <c r="BV1" s="1" t="s">
        <v>325</v>
      </c>
      <c r="BW1" s="1" t="s">
        <v>326</v>
      </c>
      <c r="BX1" s="1" t="s">
        <v>327</v>
      </c>
      <c r="BY1" s="1" t="s">
        <v>385</v>
      </c>
      <c r="BZ1" s="1" t="s">
        <v>386</v>
      </c>
      <c r="CA1" s="1" t="s">
        <v>333</v>
      </c>
      <c r="CB1" s="1" t="s">
        <v>334</v>
      </c>
      <c r="CC1" s="1" t="s">
        <v>335</v>
      </c>
      <c r="CD1" s="1" t="s">
        <v>336</v>
      </c>
      <c r="CE1" s="1" t="s">
        <v>337</v>
      </c>
      <c r="CF1" s="1" t="s">
        <v>338</v>
      </c>
      <c r="CG1" s="1" t="s">
        <v>339</v>
      </c>
      <c r="CH1" s="1" t="s">
        <v>392</v>
      </c>
      <c r="CI1" s="1" t="s">
        <v>367</v>
      </c>
      <c r="CJ1" s="1" t="s">
        <v>368</v>
      </c>
      <c r="CK1" s="1" t="s">
        <v>369</v>
      </c>
      <c r="CL1" s="1" t="s">
        <v>370</v>
      </c>
      <c r="CM1" s="1" t="s">
        <v>371</v>
      </c>
      <c r="CN1" s="1" t="s">
        <v>372</v>
      </c>
      <c r="CO1" s="1" t="s">
        <v>373</v>
      </c>
      <c r="CP1" s="1" t="s">
        <v>374</v>
      </c>
      <c r="CQ1" s="1" t="s">
        <v>375</v>
      </c>
      <c r="CR1" s="1" t="s">
        <v>376</v>
      </c>
      <c r="CS1" s="1" t="s">
        <v>377</v>
      </c>
      <c r="CT1" s="1" t="s">
        <v>378</v>
      </c>
      <c r="CU1" s="1" t="s">
        <v>379</v>
      </c>
      <c r="CV1" s="1" t="s">
        <v>380</v>
      </c>
      <c r="CW1" s="1" t="s">
        <v>383</v>
      </c>
      <c r="CX1" s="1" t="s">
        <v>384</v>
      </c>
      <c r="CY1" s="1" t="s">
        <v>381</v>
      </c>
      <c r="CZ1" s="1" t="s">
        <v>387</v>
      </c>
      <c r="DA1" s="1" t="s">
        <v>388</v>
      </c>
      <c r="DB1" s="1" t="s">
        <v>389</v>
      </c>
      <c r="DC1" s="1" t="s">
        <v>382</v>
      </c>
      <c r="DD1" s="1" t="s">
        <v>390</v>
      </c>
      <c r="DE1" s="1" t="s">
        <v>391</v>
      </c>
      <c r="DF1" s="1" t="s">
        <v>393</v>
      </c>
      <c r="DG1"/>
      <c r="DH1"/>
    </row>
    <row r="2" spans="1:112" x14ac:dyDescent="0.25">
      <c r="A2" s="1">
        <v>1</v>
      </c>
      <c r="B2" s="1">
        <v>2012</v>
      </c>
      <c r="C2" s="1" t="s">
        <v>13</v>
      </c>
      <c r="D2" s="1" t="s">
        <v>26</v>
      </c>
      <c r="E2" s="1" t="s">
        <v>20</v>
      </c>
      <c r="F2" s="5">
        <v>44329</v>
      </c>
      <c r="G2" s="5">
        <v>44341</v>
      </c>
      <c r="H2" s="5">
        <v>44389</v>
      </c>
      <c r="I2" s="5">
        <v>44389</v>
      </c>
      <c r="J2" s="1">
        <f t="shared" ref="J2:J33" si="0">I2-G2</f>
        <v>48</v>
      </c>
      <c r="K2" s="1">
        <f>H2-G2</f>
        <v>48</v>
      </c>
      <c r="L2" s="1">
        <f t="shared" ref="L2:L33" si="1">G2-F2</f>
        <v>12</v>
      </c>
      <c r="M2" s="1">
        <v>1</v>
      </c>
      <c r="N2" s="1">
        <v>1</v>
      </c>
      <c r="O2" s="1">
        <v>1</v>
      </c>
      <c r="P2" s="1">
        <v>1</v>
      </c>
      <c r="Q2" s="1">
        <f t="shared" ref="Q2:Q24" si="2">O2+P2</f>
        <v>2</v>
      </c>
      <c r="R2" s="5">
        <v>44326</v>
      </c>
      <c r="S2" s="1">
        <v>1035</v>
      </c>
      <c r="T2" s="1">
        <v>7</v>
      </c>
      <c r="U2" s="1">
        <v>0</v>
      </c>
      <c r="V2" s="1">
        <v>1</v>
      </c>
      <c r="W2" s="1">
        <v>2</v>
      </c>
      <c r="X2" s="1">
        <v>1</v>
      </c>
      <c r="Y2" s="1">
        <v>5</v>
      </c>
      <c r="Z2" s="1">
        <v>5</v>
      </c>
      <c r="AA2" s="1">
        <v>5</v>
      </c>
      <c r="AB2" s="1">
        <v>5</v>
      </c>
      <c r="AC2" s="1">
        <v>4</v>
      </c>
      <c r="AD2" s="1">
        <v>5</v>
      </c>
      <c r="AE2" s="1">
        <v>896</v>
      </c>
      <c r="AF2" s="1">
        <f t="shared" ref="AF2:AF16" si="3">AE2-S2</f>
        <v>-139</v>
      </c>
      <c r="AG2" s="1">
        <v>1</v>
      </c>
      <c r="AH2" s="1" t="s">
        <v>56</v>
      </c>
      <c r="AI2" s="1">
        <v>33.5</v>
      </c>
      <c r="AJ2" s="1">
        <v>1</v>
      </c>
      <c r="AK2" s="1" t="s">
        <v>74</v>
      </c>
      <c r="AL2" s="1" t="s">
        <v>74</v>
      </c>
      <c r="AM2" s="1" t="s">
        <v>75</v>
      </c>
      <c r="AN2" s="1">
        <v>80</v>
      </c>
      <c r="AO2" s="1">
        <v>6</v>
      </c>
      <c r="AP2" s="1">
        <v>15</v>
      </c>
      <c r="AQ2" s="1">
        <v>0</v>
      </c>
      <c r="AR2" s="1">
        <v>5</v>
      </c>
      <c r="AS2" s="1">
        <v>12</v>
      </c>
      <c r="AT2" s="1">
        <v>0</v>
      </c>
      <c r="AU2" s="1">
        <v>63</v>
      </c>
      <c r="AV2" s="1">
        <v>0</v>
      </c>
      <c r="AW2" s="5">
        <v>44329</v>
      </c>
      <c r="AX2" s="1">
        <v>3</v>
      </c>
      <c r="AY2" s="1">
        <v>80</v>
      </c>
      <c r="AZ2" s="9">
        <f>AX2/AY2</f>
        <v>3.7499999999999999E-2</v>
      </c>
      <c r="BA2" s="1">
        <v>13</v>
      </c>
      <c r="BB2" s="1">
        <v>41</v>
      </c>
      <c r="BC2" s="1">
        <v>26</v>
      </c>
      <c r="BD2" s="1">
        <f>(BB2+BC2)/AY2</f>
        <v>0.83750000000000002</v>
      </c>
      <c r="BE2" s="1">
        <f>BC2/AY2</f>
        <v>0.32500000000000001</v>
      </c>
      <c r="BF2" s="1">
        <f>(BC2+BA2)</f>
        <v>39</v>
      </c>
      <c r="BG2" s="1">
        <f>1-(BB2/AY2)</f>
        <v>0.48750000000000004</v>
      </c>
      <c r="BH2" s="1">
        <v>66133</v>
      </c>
      <c r="BI2" s="1">
        <v>1</v>
      </c>
      <c r="BJ2" s="7">
        <v>44329.396527777775</v>
      </c>
      <c r="BK2" s="7">
        <v>44389.743055555555</v>
      </c>
      <c r="BL2" s="5">
        <v>44403</v>
      </c>
      <c r="BM2" s="1" t="s">
        <v>56</v>
      </c>
      <c r="BN2" s="7" t="s">
        <v>56</v>
      </c>
      <c r="BO2" s="7" t="s">
        <v>56</v>
      </c>
      <c r="BP2" s="5">
        <v>44389</v>
      </c>
      <c r="BQ2" s="5">
        <v>44389</v>
      </c>
      <c r="BR2" s="2">
        <f>BQ2-G2</f>
        <v>48</v>
      </c>
      <c r="BS2" s="2">
        <f t="shared" ref="BS2:BS33" si="4">BR2/K2</f>
        <v>1</v>
      </c>
      <c r="BT2" s="5">
        <v>44389</v>
      </c>
      <c r="BU2" s="5" t="s">
        <v>56</v>
      </c>
      <c r="BV2" s="5">
        <v>44389</v>
      </c>
      <c r="BW2" s="2">
        <f t="shared" ref="BW2:BW33" si="5">IFERROR(BV2-G2,"-")</f>
        <v>48</v>
      </c>
      <c r="BX2" s="2">
        <f t="shared" ref="BX2:BX33" si="6">IFERROR(BW2/K2,"-")</f>
        <v>1</v>
      </c>
      <c r="BY2" s="5">
        <v>44389</v>
      </c>
      <c r="BZ2" s="1" t="s">
        <v>56</v>
      </c>
      <c r="CA2" s="2">
        <v>1</v>
      </c>
      <c r="CB2" s="2">
        <f t="shared" ref="CB2:CB33" si="7">SUM(CC2,CE2,CF2,CG2,AV2)</f>
        <v>0</v>
      </c>
      <c r="CC2" s="1">
        <v>0</v>
      </c>
      <c r="CD2" s="1">
        <f t="shared" ref="CD2:CD32" si="8">(CC2-1)*-1</f>
        <v>1</v>
      </c>
      <c r="CE2" s="1">
        <v>0</v>
      </c>
      <c r="CF2" s="1">
        <v>0</v>
      </c>
      <c r="CG2" s="1">
        <v>0</v>
      </c>
      <c r="CH2" s="1">
        <v>0</v>
      </c>
      <c r="CI2" s="3" t="s">
        <v>95</v>
      </c>
      <c r="CJ2" s="5">
        <v>44389</v>
      </c>
      <c r="CK2" s="5">
        <v>44403</v>
      </c>
      <c r="CL2" s="1" t="s">
        <v>56</v>
      </c>
      <c r="CM2" s="3" t="s">
        <v>56</v>
      </c>
      <c r="CN2" s="5">
        <v>44389</v>
      </c>
      <c r="CO2" s="5">
        <v>44389</v>
      </c>
      <c r="CP2" s="1">
        <f>IFERROR(CO2-G2,"-")</f>
        <v>48</v>
      </c>
      <c r="CQ2" s="1">
        <f>IFERROR(CP2/K2,"-")</f>
        <v>1</v>
      </c>
      <c r="CR2" s="5">
        <v>44389</v>
      </c>
      <c r="CS2" s="1" t="s">
        <v>56</v>
      </c>
      <c r="CT2" s="5">
        <v>44389</v>
      </c>
      <c r="CU2" s="1">
        <f>IFERROR(CT2-G2,"-")</f>
        <v>48</v>
      </c>
      <c r="CV2" s="1">
        <f>IFERROR(CU2/K2,"-")</f>
        <v>1</v>
      </c>
      <c r="CW2" s="1" t="s">
        <v>56</v>
      </c>
      <c r="CX2" s="1" t="s">
        <v>56</v>
      </c>
      <c r="CY2" s="1">
        <v>1</v>
      </c>
      <c r="CZ2" s="3">
        <f>SUM(DA2,DC2,DD2,DE2,AV2)</f>
        <v>0</v>
      </c>
      <c r="DA2" s="3">
        <v>0</v>
      </c>
      <c r="DB2" s="3">
        <v>1</v>
      </c>
      <c r="DC2" s="1">
        <v>0</v>
      </c>
      <c r="DD2" s="1">
        <v>0</v>
      </c>
      <c r="DE2" s="3">
        <v>0</v>
      </c>
      <c r="DF2" s="3">
        <v>0</v>
      </c>
      <c r="DG2"/>
      <c r="DH2"/>
    </row>
    <row r="3" spans="1:112" x14ac:dyDescent="0.25">
      <c r="A3" s="1">
        <v>2</v>
      </c>
      <c r="B3" s="1">
        <v>2010</v>
      </c>
      <c r="C3" s="1" t="s">
        <v>14</v>
      </c>
      <c r="D3" s="1" t="s">
        <v>26</v>
      </c>
      <c r="E3" s="1" t="s">
        <v>21</v>
      </c>
      <c r="F3" s="5">
        <v>44329</v>
      </c>
      <c r="G3" s="5">
        <v>44340</v>
      </c>
      <c r="H3" s="5">
        <v>44389</v>
      </c>
      <c r="I3" s="5">
        <v>44389</v>
      </c>
      <c r="J3" s="1">
        <f t="shared" si="0"/>
        <v>49</v>
      </c>
      <c r="K3" s="1">
        <f t="shared" ref="K3:K55" si="9">H3-G3</f>
        <v>49</v>
      </c>
      <c r="L3" s="1">
        <f t="shared" si="1"/>
        <v>11</v>
      </c>
      <c r="M3" s="1">
        <v>0</v>
      </c>
      <c r="N3" s="1">
        <v>0</v>
      </c>
      <c r="O3" s="1">
        <v>0</v>
      </c>
      <c r="P3" s="1">
        <v>1</v>
      </c>
      <c r="Q3" s="1">
        <f t="shared" si="2"/>
        <v>1</v>
      </c>
      <c r="R3" s="5">
        <v>44326</v>
      </c>
      <c r="S3" s="1">
        <v>1340</v>
      </c>
      <c r="T3" s="1">
        <v>7</v>
      </c>
      <c r="U3" s="1">
        <v>0</v>
      </c>
      <c r="V3" s="1">
        <v>1</v>
      </c>
      <c r="W3" s="1">
        <v>2</v>
      </c>
      <c r="X3" s="1">
        <v>1</v>
      </c>
      <c r="Y3" s="1">
        <v>5</v>
      </c>
      <c r="Z3" s="1">
        <v>5</v>
      </c>
      <c r="AA3" s="1">
        <v>7</v>
      </c>
      <c r="AB3" s="1">
        <v>6</v>
      </c>
      <c r="AC3" s="1">
        <v>5</v>
      </c>
      <c r="AD3" s="1">
        <v>5</v>
      </c>
      <c r="AE3" s="1">
        <v>1305</v>
      </c>
      <c r="AF3" s="1">
        <f t="shared" si="3"/>
        <v>-35</v>
      </c>
      <c r="AG3" s="1">
        <v>1</v>
      </c>
      <c r="AH3" s="1" t="s">
        <v>56</v>
      </c>
      <c r="AI3" s="1">
        <v>37.5</v>
      </c>
      <c r="AJ3" s="1">
        <v>4.5</v>
      </c>
      <c r="AK3" s="1" t="s">
        <v>76</v>
      </c>
      <c r="AL3" s="1" t="s">
        <v>74</v>
      </c>
      <c r="AM3" s="1" t="s">
        <v>75</v>
      </c>
      <c r="AN3" s="1">
        <v>95</v>
      </c>
      <c r="AO3" s="1">
        <v>3</v>
      </c>
      <c r="AP3" s="1">
        <v>11</v>
      </c>
      <c r="AQ3" s="1">
        <v>2</v>
      </c>
      <c r="AR3" s="1">
        <v>3</v>
      </c>
      <c r="AS3" s="1">
        <v>2</v>
      </c>
      <c r="AT3" s="1">
        <v>0</v>
      </c>
      <c r="AU3" s="1">
        <v>70</v>
      </c>
      <c r="AV3" s="1">
        <v>0</v>
      </c>
      <c r="AW3" s="5">
        <v>44329</v>
      </c>
      <c r="AX3" s="1">
        <v>3</v>
      </c>
      <c r="AY3" s="1">
        <v>76</v>
      </c>
      <c r="AZ3" s="9">
        <f t="shared" ref="AZ3:AZ55" si="10">AX3/AY3</f>
        <v>3.9473684210526314E-2</v>
      </c>
      <c r="BA3" s="1">
        <v>6</v>
      </c>
      <c r="BB3" s="1">
        <v>44</v>
      </c>
      <c r="BC3" s="1">
        <v>26</v>
      </c>
      <c r="BD3" s="1">
        <f t="shared" ref="BD3:BD55" si="11">(BB3+BC3)/AY3</f>
        <v>0.92105263157894735</v>
      </c>
      <c r="BE3" s="1">
        <f t="shared" ref="BE3:BE55" si="12">BC3/AY3</f>
        <v>0.34210526315789475</v>
      </c>
      <c r="BF3" s="1">
        <f t="shared" ref="BF3:BF55" si="13">(BC3+BA3)</f>
        <v>32</v>
      </c>
      <c r="BG3" s="1">
        <f t="shared" ref="BG3:BG55" si="14">1-(BB3/AY3)</f>
        <v>0.42105263157894735</v>
      </c>
      <c r="BH3" s="1">
        <v>66148</v>
      </c>
      <c r="BI3" s="1">
        <v>2</v>
      </c>
      <c r="BJ3" s="7">
        <v>44329.396527777775</v>
      </c>
      <c r="BK3" s="5">
        <v>44389</v>
      </c>
      <c r="BL3" s="5">
        <v>44391</v>
      </c>
      <c r="BM3" s="7">
        <v>44391.066331018519</v>
      </c>
      <c r="BN3" s="7" t="s">
        <v>56</v>
      </c>
      <c r="BO3" s="7" t="s">
        <v>56</v>
      </c>
      <c r="BP3" s="5">
        <v>44389</v>
      </c>
      <c r="BQ3" s="5">
        <v>44389</v>
      </c>
      <c r="BR3" s="2">
        <f t="shared" ref="BR3:BR33" si="15">BQ3-G3</f>
        <v>49</v>
      </c>
      <c r="BS3" s="2">
        <f t="shared" si="4"/>
        <v>1</v>
      </c>
      <c r="BT3" s="5">
        <v>44389</v>
      </c>
      <c r="BU3" s="5" t="s">
        <v>56</v>
      </c>
      <c r="BV3" s="5">
        <v>44389</v>
      </c>
      <c r="BW3" s="2">
        <f t="shared" si="5"/>
        <v>49</v>
      </c>
      <c r="BX3" s="2">
        <f t="shared" si="6"/>
        <v>1</v>
      </c>
      <c r="BY3" s="5">
        <v>44389</v>
      </c>
      <c r="BZ3" s="1" t="s">
        <v>56</v>
      </c>
      <c r="CA3" s="2">
        <v>1</v>
      </c>
      <c r="CB3" s="2">
        <f t="shared" si="7"/>
        <v>0</v>
      </c>
      <c r="CC3" s="1">
        <v>0</v>
      </c>
      <c r="CD3" s="1">
        <f t="shared" si="8"/>
        <v>1</v>
      </c>
      <c r="CE3" s="1">
        <v>0</v>
      </c>
      <c r="CF3" s="1">
        <v>0</v>
      </c>
      <c r="CG3" s="1">
        <v>0</v>
      </c>
      <c r="CH3" s="1">
        <v>0</v>
      </c>
      <c r="CI3" s="3" t="s">
        <v>96</v>
      </c>
      <c r="CJ3" s="5">
        <v>44389</v>
      </c>
      <c r="CK3" s="1" t="s">
        <v>56</v>
      </c>
      <c r="CL3" s="1" t="s">
        <v>56</v>
      </c>
      <c r="CM3" s="3" t="s">
        <v>56</v>
      </c>
      <c r="CN3" s="5">
        <v>44389</v>
      </c>
      <c r="CO3" s="5">
        <v>44389</v>
      </c>
      <c r="CP3" s="1">
        <f>IFERROR(CO3-G3,"-")</f>
        <v>49</v>
      </c>
      <c r="CQ3" s="1">
        <f>IFERROR(CP3/K3,"-")</f>
        <v>1</v>
      </c>
      <c r="CR3" s="1" t="s">
        <v>56</v>
      </c>
      <c r="CS3" s="5">
        <v>44340</v>
      </c>
      <c r="CT3" s="5">
        <v>44340</v>
      </c>
      <c r="CU3" s="1">
        <f>IFERROR(CT3-G3,"-")</f>
        <v>0</v>
      </c>
      <c r="CV3" s="1">
        <f>IFERROR(CU3/K3,"-")</f>
        <v>0</v>
      </c>
      <c r="CW3" s="1" t="s">
        <v>56</v>
      </c>
      <c r="CX3" s="1" t="s">
        <v>56</v>
      </c>
      <c r="CY3" s="1">
        <v>0</v>
      </c>
      <c r="CZ3" s="3">
        <f>SUM(DA3,DC3,DD3,DE3,AV3)</f>
        <v>1</v>
      </c>
      <c r="DA3" s="3">
        <v>0</v>
      </c>
      <c r="DB3" s="3">
        <v>1</v>
      </c>
      <c r="DC3" s="1">
        <v>1</v>
      </c>
      <c r="DD3" s="1">
        <v>0</v>
      </c>
      <c r="DE3" s="3">
        <v>0</v>
      </c>
      <c r="DF3" s="3">
        <v>0</v>
      </c>
      <c r="DG3"/>
      <c r="DH3"/>
    </row>
    <row r="4" spans="1:112" x14ac:dyDescent="0.25">
      <c r="A4" s="1">
        <v>3</v>
      </c>
      <c r="B4" s="1">
        <v>2015</v>
      </c>
      <c r="C4" s="1" t="s">
        <v>14</v>
      </c>
      <c r="D4" s="1" t="s">
        <v>26</v>
      </c>
      <c r="E4" s="1" t="s">
        <v>21</v>
      </c>
      <c r="F4" s="5">
        <v>44329</v>
      </c>
      <c r="G4" s="5">
        <v>44340</v>
      </c>
      <c r="H4" s="5">
        <v>44389</v>
      </c>
      <c r="I4" s="5">
        <v>44389</v>
      </c>
      <c r="J4" s="1">
        <f t="shared" si="0"/>
        <v>49</v>
      </c>
      <c r="K4" s="1">
        <f t="shared" si="9"/>
        <v>49</v>
      </c>
      <c r="L4" s="1">
        <f t="shared" si="1"/>
        <v>11</v>
      </c>
      <c r="M4" s="1">
        <v>1</v>
      </c>
      <c r="N4" s="1">
        <v>3</v>
      </c>
      <c r="O4" s="1">
        <v>2</v>
      </c>
      <c r="P4" s="1">
        <v>2</v>
      </c>
      <c r="Q4" s="1">
        <f t="shared" si="2"/>
        <v>4</v>
      </c>
      <c r="R4" s="5">
        <v>44326</v>
      </c>
      <c r="S4" s="1">
        <v>1315</v>
      </c>
      <c r="T4" s="1">
        <v>7</v>
      </c>
      <c r="U4" s="1">
        <v>0</v>
      </c>
      <c r="V4" s="1">
        <v>1</v>
      </c>
      <c r="W4" s="1">
        <v>2</v>
      </c>
      <c r="X4" s="1">
        <v>1</v>
      </c>
      <c r="Y4" s="1">
        <v>6</v>
      </c>
      <c r="Z4" s="1">
        <v>6</v>
      </c>
      <c r="AA4" s="1">
        <v>7</v>
      </c>
      <c r="AB4" s="1">
        <v>5</v>
      </c>
      <c r="AC4" s="1">
        <v>4</v>
      </c>
      <c r="AD4" s="1">
        <v>5</v>
      </c>
      <c r="AE4" s="1">
        <v>1055</v>
      </c>
      <c r="AF4" s="1">
        <f t="shared" si="3"/>
        <v>-260</v>
      </c>
      <c r="AG4" s="1">
        <v>1</v>
      </c>
      <c r="AH4" s="1" t="s">
        <v>56</v>
      </c>
      <c r="AI4" s="1">
        <v>41</v>
      </c>
      <c r="AJ4" s="1">
        <v>1</v>
      </c>
      <c r="AK4" s="1" t="s">
        <v>77</v>
      </c>
      <c r="AL4" s="1" t="s">
        <v>76</v>
      </c>
      <c r="AM4" s="1" t="s">
        <v>74</v>
      </c>
      <c r="AN4" s="1">
        <v>90</v>
      </c>
      <c r="AO4" s="1">
        <v>4</v>
      </c>
      <c r="AP4" s="1">
        <v>9</v>
      </c>
      <c r="AQ4" s="1">
        <v>0</v>
      </c>
      <c r="AR4" s="1">
        <v>1</v>
      </c>
      <c r="AS4" s="1">
        <v>3</v>
      </c>
      <c r="AT4" s="1">
        <v>0</v>
      </c>
      <c r="AU4" s="1">
        <v>84</v>
      </c>
      <c r="AV4" s="1">
        <v>0</v>
      </c>
      <c r="AW4" s="5">
        <v>44329</v>
      </c>
      <c r="AX4" s="1">
        <v>3</v>
      </c>
      <c r="AY4" s="1">
        <v>76</v>
      </c>
      <c r="AZ4" s="9">
        <f t="shared" si="10"/>
        <v>3.9473684210526314E-2</v>
      </c>
      <c r="BA4" s="1">
        <v>6</v>
      </c>
      <c r="BB4" s="1">
        <v>44</v>
      </c>
      <c r="BC4" s="1">
        <v>26</v>
      </c>
      <c r="BD4" s="1">
        <f t="shared" si="11"/>
        <v>0.92105263157894735</v>
      </c>
      <c r="BE4" s="1">
        <f t="shared" si="12"/>
        <v>0.34210526315789475</v>
      </c>
      <c r="BF4" s="1">
        <f t="shared" si="13"/>
        <v>32</v>
      </c>
      <c r="BG4" s="1">
        <f t="shared" si="14"/>
        <v>0.42105263157894735</v>
      </c>
      <c r="BH4" s="1">
        <v>66171</v>
      </c>
      <c r="BI4" s="1">
        <v>3</v>
      </c>
      <c r="BJ4" s="7">
        <v>44329.396527777775</v>
      </c>
      <c r="BK4" s="5">
        <v>44389</v>
      </c>
      <c r="BL4" s="5">
        <v>44391</v>
      </c>
      <c r="BM4" s="7">
        <v>44391.066331018519</v>
      </c>
      <c r="BN4" s="7" t="s">
        <v>56</v>
      </c>
      <c r="BO4" s="7" t="s">
        <v>56</v>
      </c>
      <c r="BP4" s="5">
        <v>44389</v>
      </c>
      <c r="BQ4" s="5">
        <v>44389</v>
      </c>
      <c r="BR4" s="2">
        <f t="shared" si="15"/>
        <v>49</v>
      </c>
      <c r="BS4" s="2">
        <f t="shared" si="4"/>
        <v>1</v>
      </c>
      <c r="BT4" s="5">
        <v>44389</v>
      </c>
      <c r="BU4" s="5" t="s">
        <v>56</v>
      </c>
      <c r="BV4" s="5">
        <v>44389</v>
      </c>
      <c r="BW4" s="2">
        <f t="shared" si="5"/>
        <v>49</v>
      </c>
      <c r="BX4" s="2">
        <f t="shared" si="6"/>
        <v>1</v>
      </c>
      <c r="BY4" s="5">
        <v>44389</v>
      </c>
      <c r="BZ4" s="1" t="s">
        <v>56</v>
      </c>
      <c r="CA4" s="2">
        <v>1</v>
      </c>
      <c r="CB4" s="2">
        <f t="shared" si="7"/>
        <v>0</v>
      </c>
      <c r="CC4" s="1">
        <v>0</v>
      </c>
      <c r="CD4" s="1">
        <f t="shared" si="8"/>
        <v>1</v>
      </c>
      <c r="CE4" s="1">
        <v>0</v>
      </c>
      <c r="CF4" s="1">
        <v>0</v>
      </c>
      <c r="CG4" s="1">
        <v>0</v>
      </c>
      <c r="CH4" s="1">
        <v>0</v>
      </c>
      <c r="CI4" s="3" t="s">
        <v>110</v>
      </c>
      <c r="CJ4" s="5">
        <v>44389</v>
      </c>
      <c r="CK4" s="5">
        <v>44390</v>
      </c>
      <c r="CL4" s="1" t="s">
        <v>56</v>
      </c>
      <c r="CM4" s="3" t="s">
        <v>56</v>
      </c>
      <c r="CN4" s="5">
        <v>44389</v>
      </c>
      <c r="CO4" s="5">
        <v>44389</v>
      </c>
      <c r="CP4" s="1">
        <f>IFERROR(CO4-G4,"-")</f>
        <v>49</v>
      </c>
      <c r="CQ4" s="1">
        <f>IFERROR(CP4/K4,"-")</f>
        <v>1</v>
      </c>
      <c r="CR4" s="5">
        <v>44389</v>
      </c>
      <c r="CS4" s="1" t="s">
        <v>56</v>
      </c>
      <c r="CT4" s="5">
        <v>44389</v>
      </c>
      <c r="CU4" s="1">
        <f>IFERROR(CT4-G4,"-")</f>
        <v>49</v>
      </c>
      <c r="CV4" s="1">
        <f>IFERROR(CU4/K4,"-")</f>
        <v>1</v>
      </c>
      <c r="CW4" s="1" t="s">
        <v>56</v>
      </c>
      <c r="CX4" s="1" t="s">
        <v>56</v>
      </c>
      <c r="CY4" s="1">
        <v>1</v>
      </c>
      <c r="CZ4" s="3">
        <f>SUM(DA4,DC4,DD4,DE4,AV4)</f>
        <v>0</v>
      </c>
      <c r="DA4" s="3">
        <v>0</v>
      </c>
      <c r="DB4" s="3">
        <v>1</v>
      </c>
      <c r="DC4" s="1">
        <v>0</v>
      </c>
      <c r="DD4" s="1">
        <v>0</v>
      </c>
      <c r="DE4" s="3">
        <v>0</v>
      </c>
      <c r="DF4" s="3">
        <v>0</v>
      </c>
      <c r="DG4"/>
      <c r="DH4"/>
    </row>
    <row r="5" spans="1:112" x14ac:dyDescent="0.25">
      <c r="A5" s="1">
        <v>4</v>
      </c>
      <c r="B5" s="1">
        <v>2017</v>
      </c>
      <c r="C5" s="1" t="s">
        <v>13</v>
      </c>
      <c r="D5" s="1" t="s">
        <v>26</v>
      </c>
      <c r="E5" s="1" t="s">
        <v>20</v>
      </c>
      <c r="F5" s="5">
        <v>44329</v>
      </c>
      <c r="G5" s="5">
        <v>44341</v>
      </c>
      <c r="H5" s="5">
        <v>44389</v>
      </c>
      <c r="I5" s="5">
        <v>44389</v>
      </c>
      <c r="J5" s="1">
        <f t="shared" si="0"/>
        <v>48</v>
      </c>
      <c r="K5" s="1">
        <f t="shared" si="9"/>
        <v>48</v>
      </c>
      <c r="L5" s="1">
        <f t="shared" si="1"/>
        <v>12</v>
      </c>
      <c r="M5" s="1">
        <v>1</v>
      </c>
      <c r="N5" s="1">
        <v>2</v>
      </c>
      <c r="O5" s="1">
        <v>2</v>
      </c>
      <c r="P5" s="1">
        <v>2</v>
      </c>
      <c r="Q5" s="1">
        <f t="shared" si="2"/>
        <v>4</v>
      </c>
      <c r="R5" s="5">
        <v>44326</v>
      </c>
      <c r="S5" s="1">
        <v>1315</v>
      </c>
      <c r="T5" s="1">
        <v>7</v>
      </c>
      <c r="U5" s="1">
        <v>0</v>
      </c>
      <c r="V5" s="1">
        <v>1</v>
      </c>
      <c r="W5" s="1">
        <v>2</v>
      </c>
      <c r="X5" s="1">
        <v>1</v>
      </c>
      <c r="Y5" s="1">
        <v>2</v>
      </c>
      <c r="Z5" s="1">
        <v>6</v>
      </c>
      <c r="AA5" s="1">
        <v>6</v>
      </c>
      <c r="AB5" s="1">
        <v>6</v>
      </c>
      <c r="AC5" s="1">
        <v>4</v>
      </c>
      <c r="AD5" s="1">
        <v>4</v>
      </c>
      <c r="AE5" s="1">
        <v>1055</v>
      </c>
      <c r="AF5" s="1">
        <f t="shared" si="3"/>
        <v>-260</v>
      </c>
      <c r="AG5" s="1">
        <v>1</v>
      </c>
      <c r="AH5" s="1" t="s">
        <v>56</v>
      </c>
      <c r="AI5" s="1">
        <v>36.4</v>
      </c>
      <c r="AJ5" s="1">
        <v>1</v>
      </c>
      <c r="AK5" s="1" t="s">
        <v>76</v>
      </c>
      <c r="AL5" s="1" t="s">
        <v>74</v>
      </c>
      <c r="AM5" s="1" t="s">
        <v>75</v>
      </c>
      <c r="AN5" s="1">
        <v>97</v>
      </c>
      <c r="AO5" s="1">
        <v>1</v>
      </c>
      <c r="AP5" s="1">
        <v>11</v>
      </c>
      <c r="AQ5" s="1">
        <v>0</v>
      </c>
      <c r="AR5" s="1">
        <v>6</v>
      </c>
      <c r="AS5" s="1">
        <v>3</v>
      </c>
      <c r="AT5" s="1">
        <v>0</v>
      </c>
      <c r="AU5" s="1">
        <v>79</v>
      </c>
      <c r="AV5" s="1">
        <v>0</v>
      </c>
      <c r="AW5" s="5">
        <v>44329</v>
      </c>
      <c r="AX5" s="1">
        <v>3</v>
      </c>
      <c r="AY5" s="1">
        <v>80</v>
      </c>
      <c r="AZ5" s="9">
        <f t="shared" si="10"/>
        <v>3.7499999999999999E-2</v>
      </c>
      <c r="BA5" s="1">
        <v>13</v>
      </c>
      <c r="BB5" s="1">
        <v>41</v>
      </c>
      <c r="BC5" s="1">
        <v>26</v>
      </c>
      <c r="BD5" s="1">
        <f t="shared" si="11"/>
        <v>0.83750000000000002</v>
      </c>
      <c r="BE5" s="1">
        <f t="shared" si="12"/>
        <v>0.32500000000000001</v>
      </c>
      <c r="BF5" s="1">
        <f t="shared" si="13"/>
        <v>39</v>
      </c>
      <c r="BG5" s="1">
        <f t="shared" si="14"/>
        <v>0.48750000000000004</v>
      </c>
      <c r="BH5" s="1">
        <v>66603</v>
      </c>
      <c r="BI5" s="1">
        <v>4</v>
      </c>
      <c r="BJ5" s="7">
        <v>44329.396527777775</v>
      </c>
      <c r="BK5" s="5">
        <v>44389</v>
      </c>
      <c r="BL5" s="5">
        <v>44391</v>
      </c>
      <c r="BM5" s="7">
        <v>44391.066331018519</v>
      </c>
      <c r="BN5" s="7" t="s">
        <v>56</v>
      </c>
      <c r="BO5" s="7" t="s">
        <v>56</v>
      </c>
      <c r="BP5" s="5">
        <v>44389</v>
      </c>
      <c r="BQ5" s="5">
        <v>44389</v>
      </c>
      <c r="BR5" s="2">
        <f t="shared" si="15"/>
        <v>48</v>
      </c>
      <c r="BS5" s="2">
        <f t="shared" si="4"/>
        <v>1</v>
      </c>
      <c r="BT5" s="5">
        <v>44389</v>
      </c>
      <c r="BU5" s="5" t="s">
        <v>56</v>
      </c>
      <c r="BV5" s="5">
        <v>44389</v>
      </c>
      <c r="BW5" s="2">
        <f t="shared" si="5"/>
        <v>48</v>
      </c>
      <c r="BX5" s="2">
        <f t="shared" si="6"/>
        <v>1</v>
      </c>
      <c r="BY5" s="5">
        <v>44389</v>
      </c>
      <c r="BZ5" s="1" t="s">
        <v>56</v>
      </c>
      <c r="CA5" s="2">
        <v>1</v>
      </c>
      <c r="CB5" s="2">
        <f t="shared" si="7"/>
        <v>0</v>
      </c>
      <c r="CC5" s="1">
        <v>0</v>
      </c>
      <c r="CD5" s="1">
        <f t="shared" si="8"/>
        <v>1</v>
      </c>
      <c r="CE5" s="1">
        <v>0</v>
      </c>
      <c r="CF5" s="1">
        <v>0</v>
      </c>
      <c r="CG5" s="1">
        <v>0</v>
      </c>
      <c r="CH5" s="1">
        <v>0</v>
      </c>
      <c r="CI5" s="3" t="s">
        <v>97</v>
      </c>
      <c r="CJ5" s="5">
        <v>44389</v>
      </c>
      <c r="CK5" s="5">
        <v>44390</v>
      </c>
      <c r="CL5" s="1" t="s">
        <v>56</v>
      </c>
      <c r="CM5" s="3" t="s">
        <v>56</v>
      </c>
      <c r="CN5" s="5">
        <v>44389</v>
      </c>
      <c r="CO5" s="5">
        <v>44389</v>
      </c>
      <c r="CP5" s="1">
        <f>IFERROR(CO5-G5,"-")</f>
        <v>48</v>
      </c>
      <c r="CQ5" s="1">
        <f>IFERROR(CP5/K5,"-")</f>
        <v>1</v>
      </c>
      <c r="CR5" s="5">
        <v>44341</v>
      </c>
      <c r="CS5" s="1" t="s">
        <v>56</v>
      </c>
      <c r="CT5" s="5">
        <v>44341</v>
      </c>
      <c r="CU5" s="1">
        <f>IFERROR(CT5-G5,"-")</f>
        <v>0</v>
      </c>
      <c r="CV5" s="1">
        <f>IFERROR(CU5/K5,"-")</f>
        <v>0</v>
      </c>
      <c r="CW5" s="1" t="s">
        <v>56</v>
      </c>
      <c r="CX5" s="1" t="s">
        <v>56</v>
      </c>
      <c r="CY5" s="1">
        <v>1</v>
      </c>
      <c r="CZ5" s="3">
        <f>SUM(DA5,DC5,DD5,DE5,AV5)</f>
        <v>1</v>
      </c>
      <c r="DA5" s="3">
        <v>0</v>
      </c>
      <c r="DB5" s="3">
        <v>1</v>
      </c>
      <c r="DC5" s="1">
        <v>0</v>
      </c>
      <c r="DD5" s="1">
        <v>1</v>
      </c>
      <c r="DE5" s="3">
        <v>0</v>
      </c>
      <c r="DF5" s="3">
        <v>0</v>
      </c>
      <c r="DG5"/>
      <c r="DH5"/>
    </row>
    <row r="6" spans="1:112" x14ac:dyDescent="0.25">
      <c r="A6" s="1">
        <v>5</v>
      </c>
      <c r="B6" s="1">
        <v>2018</v>
      </c>
      <c r="C6" s="1" t="s">
        <v>13</v>
      </c>
      <c r="D6" s="1" t="s">
        <v>26</v>
      </c>
      <c r="E6" s="1" t="s">
        <v>20</v>
      </c>
      <c r="F6" s="5">
        <v>44329</v>
      </c>
      <c r="G6" s="5">
        <v>44341</v>
      </c>
      <c r="H6" s="5">
        <v>44389</v>
      </c>
      <c r="I6" s="5">
        <v>44389</v>
      </c>
      <c r="J6" s="1">
        <f t="shared" si="0"/>
        <v>48</v>
      </c>
      <c r="K6" s="1">
        <f t="shared" si="9"/>
        <v>48</v>
      </c>
      <c r="L6" s="1">
        <f t="shared" si="1"/>
        <v>12</v>
      </c>
      <c r="M6" s="1">
        <v>1</v>
      </c>
      <c r="N6" s="1">
        <v>2</v>
      </c>
      <c r="O6" s="1">
        <v>1</v>
      </c>
      <c r="P6" s="1">
        <v>2</v>
      </c>
      <c r="Q6" s="1">
        <f t="shared" si="2"/>
        <v>3</v>
      </c>
      <c r="R6" s="5">
        <v>44326</v>
      </c>
      <c r="S6" s="1">
        <v>1155</v>
      </c>
      <c r="T6" s="1">
        <v>7</v>
      </c>
      <c r="U6" s="1">
        <v>0</v>
      </c>
      <c r="V6" s="1">
        <v>1</v>
      </c>
      <c r="W6" s="1">
        <v>1</v>
      </c>
      <c r="X6" s="1">
        <v>1</v>
      </c>
      <c r="Y6" s="1">
        <v>6</v>
      </c>
      <c r="Z6" s="1">
        <v>5</v>
      </c>
      <c r="AA6" s="1">
        <v>7</v>
      </c>
      <c r="AB6" s="1">
        <v>5</v>
      </c>
      <c r="AC6" s="1">
        <v>4</v>
      </c>
      <c r="AD6" s="1">
        <v>4</v>
      </c>
      <c r="AE6" s="1">
        <v>982</v>
      </c>
      <c r="AF6" s="1">
        <f t="shared" si="3"/>
        <v>-173</v>
      </c>
      <c r="AG6" s="1">
        <v>1</v>
      </c>
      <c r="AH6" s="1" t="s">
        <v>56</v>
      </c>
      <c r="AI6" s="1">
        <v>34.299999999999997</v>
      </c>
      <c r="AJ6" s="1">
        <v>5</v>
      </c>
      <c r="AK6" s="1" t="s">
        <v>75</v>
      </c>
      <c r="AL6" s="1" t="s">
        <v>75</v>
      </c>
      <c r="AM6" s="1" t="s">
        <v>75</v>
      </c>
      <c r="AN6" s="1">
        <v>60</v>
      </c>
      <c r="AO6" s="1">
        <v>1</v>
      </c>
      <c r="AP6" s="1">
        <v>18</v>
      </c>
      <c r="AQ6" s="1">
        <v>1</v>
      </c>
      <c r="AR6" s="1">
        <v>4</v>
      </c>
      <c r="AS6" s="1">
        <v>0</v>
      </c>
      <c r="AT6" s="1">
        <v>0</v>
      </c>
      <c r="AU6" s="1">
        <v>76</v>
      </c>
      <c r="AV6" s="1">
        <v>0</v>
      </c>
      <c r="AW6" s="5">
        <v>44329</v>
      </c>
      <c r="AX6" s="1">
        <v>3</v>
      </c>
      <c r="AY6" s="1">
        <v>80</v>
      </c>
      <c r="AZ6" s="9">
        <f t="shared" si="10"/>
        <v>3.7499999999999999E-2</v>
      </c>
      <c r="BA6" s="1">
        <v>13</v>
      </c>
      <c r="BB6" s="1">
        <v>41</v>
      </c>
      <c r="BC6" s="1">
        <v>26</v>
      </c>
      <c r="BD6" s="1">
        <f t="shared" si="11"/>
        <v>0.83750000000000002</v>
      </c>
      <c r="BE6" s="1">
        <f t="shared" si="12"/>
        <v>0.32500000000000001</v>
      </c>
      <c r="BF6" s="1">
        <f t="shared" si="13"/>
        <v>39</v>
      </c>
      <c r="BG6" s="1">
        <f t="shared" si="14"/>
        <v>0.48750000000000004</v>
      </c>
      <c r="BH6" s="1">
        <v>66620</v>
      </c>
      <c r="BI6" s="1">
        <v>5</v>
      </c>
      <c r="BJ6" s="7">
        <v>44329.396527777775</v>
      </c>
      <c r="BK6" s="5">
        <v>44389</v>
      </c>
      <c r="BL6" s="5">
        <v>44391</v>
      </c>
      <c r="BM6" s="7">
        <v>44391.066331018519</v>
      </c>
      <c r="BN6" s="7" t="s">
        <v>56</v>
      </c>
      <c r="BO6" s="7" t="s">
        <v>56</v>
      </c>
      <c r="BP6" s="5">
        <v>44389</v>
      </c>
      <c r="BQ6" s="5">
        <v>44389</v>
      </c>
      <c r="BR6" s="2">
        <f t="shared" si="15"/>
        <v>48</v>
      </c>
      <c r="BS6" s="2">
        <f t="shared" si="4"/>
        <v>1</v>
      </c>
      <c r="BT6" s="5">
        <v>44389</v>
      </c>
      <c r="BU6" s="5" t="s">
        <v>56</v>
      </c>
      <c r="BV6" s="5">
        <v>44389</v>
      </c>
      <c r="BW6" s="2">
        <f t="shared" si="5"/>
        <v>48</v>
      </c>
      <c r="BX6" s="2">
        <f t="shared" si="6"/>
        <v>1</v>
      </c>
      <c r="BY6" s="5">
        <v>44389</v>
      </c>
      <c r="BZ6" s="1" t="s">
        <v>56</v>
      </c>
      <c r="CA6" s="2">
        <v>1</v>
      </c>
      <c r="CB6" s="2">
        <f t="shared" si="7"/>
        <v>0</v>
      </c>
      <c r="CC6" s="1">
        <v>0</v>
      </c>
      <c r="CD6" s="1">
        <f t="shared" si="8"/>
        <v>1</v>
      </c>
      <c r="CE6" s="1">
        <v>0</v>
      </c>
      <c r="CF6" s="1">
        <v>0</v>
      </c>
      <c r="CG6" s="1">
        <v>0</v>
      </c>
      <c r="CH6" s="1">
        <v>0</v>
      </c>
      <c r="CI6" s="3">
        <v>18080030</v>
      </c>
      <c r="CJ6" s="5">
        <v>44389</v>
      </c>
      <c r="CK6" s="5">
        <v>44390</v>
      </c>
      <c r="CL6" s="1" t="s">
        <v>56</v>
      </c>
      <c r="CM6" s="3" t="s">
        <v>56</v>
      </c>
      <c r="CN6" s="5">
        <v>44389</v>
      </c>
      <c r="CO6" s="5">
        <v>44389</v>
      </c>
      <c r="CP6" s="1">
        <f>IFERROR(CO6-G6,"-")</f>
        <v>48</v>
      </c>
      <c r="CQ6" s="1">
        <f>IFERROR(CP6/K6,"-")</f>
        <v>1</v>
      </c>
      <c r="CR6" s="5">
        <v>44389</v>
      </c>
      <c r="CS6" s="1" t="s">
        <v>56</v>
      </c>
      <c r="CT6" s="5">
        <v>44389</v>
      </c>
      <c r="CU6" s="1">
        <f>IFERROR(CT6-G6,"-")</f>
        <v>48</v>
      </c>
      <c r="CV6" s="1">
        <f>IFERROR(CU6/K6,"-")</f>
        <v>1</v>
      </c>
      <c r="CW6" s="1" t="s">
        <v>56</v>
      </c>
      <c r="CX6" s="1" t="s">
        <v>56</v>
      </c>
      <c r="CY6" s="1">
        <v>1</v>
      </c>
      <c r="CZ6" s="3">
        <f>SUM(DA6,DC6,DD6,DE6,AV6)</f>
        <v>0</v>
      </c>
      <c r="DA6" s="3">
        <v>0</v>
      </c>
      <c r="DB6" s="3">
        <v>1</v>
      </c>
      <c r="DC6" s="1">
        <v>0</v>
      </c>
      <c r="DD6" s="1">
        <v>0</v>
      </c>
      <c r="DE6" s="3">
        <v>0</v>
      </c>
      <c r="DF6" s="3">
        <v>0</v>
      </c>
      <c r="DG6"/>
      <c r="DH6"/>
    </row>
    <row r="7" spans="1:112" x14ac:dyDescent="0.25">
      <c r="A7" s="1">
        <v>6</v>
      </c>
      <c r="B7" s="1">
        <v>2019</v>
      </c>
      <c r="C7" s="1" t="s">
        <v>14</v>
      </c>
      <c r="D7" s="1" t="s">
        <v>26</v>
      </c>
      <c r="E7" s="1" t="s">
        <v>21</v>
      </c>
      <c r="F7" s="5">
        <v>44329</v>
      </c>
      <c r="G7" s="5">
        <v>44340</v>
      </c>
      <c r="H7" s="5">
        <v>44389</v>
      </c>
      <c r="I7" s="5">
        <v>44389</v>
      </c>
      <c r="J7" s="1">
        <f t="shared" si="0"/>
        <v>49</v>
      </c>
      <c r="K7" s="1">
        <f t="shared" si="9"/>
        <v>49</v>
      </c>
      <c r="L7" s="1">
        <f t="shared" si="1"/>
        <v>11</v>
      </c>
      <c r="M7" s="1">
        <v>1</v>
      </c>
      <c r="N7" s="1">
        <v>4</v>
      </c>
      <c r="O7" s="1">
        <v>1</v>
      </c>
      <c r="P7" s="1">
        <v>2</v>
      </c>
      <c r="Q7" s="1">
        <f t="shared" si="2"/>
        <v>3</v>
      </c>
      <c r="R7" s="5">
        <v>44326</v>
      </c>
      <c r="S7" s="1">
        <v>1375</v>
      </c>
      <c r="T7" s="1">
        <v>6</v>
      </c>
      <c r="U7" s="1">
        <v>0</v>
      </c>
      <c r="V7" s="1">
        <v>1</v>
      </c>
      <c r="W7" s="1">
        <v>1</v>
      </c>
      <c r="X7" s="1">
        <v>1</v>
      </c>
      <c r="Y7" s="1">
        <v>6</v>
      </c>
      <c r="Z7" s="1">
        <v>5</v>
      </c>
      <c r="AA7" s="1">
        <v>6</v>
      </c>
      <c r="AB7" s="1">
        <v>5</v>
      </c>
      <c r="AC7" s="1">
        <v>5</v>
      </c>
      <c r="AD7" s="1">
        <v>5</v>
      </c>
      <c r="AE7" s="1">
        <v>1185</v>
      </c>
      <c r="AF7" s="1">
        <f t="shared" si="3"/>
        <v>-190</v>
      </c>
      <c r="AG7" s="1">
        <v>1</v>
      </c>
      <c r="AH7" s="1" t="s">
        <v>56</v>
      </c>
      <c r="AI7" s="1">
        <v>38.5</v>
      </c>
      <c r="AJ7" s="1">
        <v>3</v>
      </c>
      <c r="AK7" s="1" t="s">
        <v>74</v>
      </c>
      <c r="AL7" s="1" t="s">
        <v>74</v>
      </c>
      <c r="AM7" s="1" t="s">
        <v>75</v>
      </c>
      <c r="AN7" s="1" t="s">
        <v>56</v>
      </c>
      <c r="AO7" s="1">
        <v>6</v>
      </c>
      <c r="AP7" s="1">
        <v>27</v>
      </c>
      <c r="AQ7" s="1">
        <v>0</v>
      </c>
      <c r="AR7" s="1">
        <v>2</v>
      </c>
      <c r="AS7" s="1">
        <v>1</v>
      </c>
      <c r="AT7" s="1">
        <v>0</v>
      </c>
      <c r="AU7" s="1">
        <v>64</v>
      </c>
      <c r="AV7" s="1">
        <v>0</v>
      </c>
      <c r="AW7" s="5">
        <v>44329</v>
      </c>
      <c r="AX7" s="1">
        <v>3</v>
      </c>
      <c r="AY7" s="1">
        <v>76</v>
      </c>
      <c r="AZ7" s="9">
        <f t="shared" si="10"/>
        <v>3.9473684210526314E-2</v>
      </c>
      <c r="BA7" s="1">
        <v>6</v>
      </c>
      <c r="BB7" s="1">
        <v>44</v>
      </c>
      <c r="BC7" s="1">
        <v>26</v>
      </c>
      <c r="BD7" s="1">
        <f t="shared" si="11"/>
        <v>0.92105263157894735</v>
      </c>
      <c r="BE7" s="1">
        <f t="shared" si="12"/>
        <v>0.34210526315789475</v>
      </c>
      <c r="BF7" s="1">
        <f t="shared" si="13"/>
        <v>32</v>
      </c>
      <c r="BG7" s="1">
        <f t="shared" si="14"/>
        <v>0.42105263157894735</v>
      </c>
      <c r="BH7" s="1">
        <v>66648</v>
      </c>
      <c r="BI7" s="1">
        <v>6</v>
      </c>
      <c r="BJ7" s="7">
        <v>44329.396527777775</v>
      </c>
      <c r="BK7" s="5">
        <v>44389</v>
      </c>
      <c r="BL7" s="5">
        <v>44403</v>
      </c>
      <c r="BM7" s="7">
        <v>44391.066331018519</v>
      </c>
      <c r="BN7" s="7" t="s">
        <v>56</v>
      </c>
      <c r="BO7" s="7" t="s">
        <v>56</v>
      </c>
      <c r="BP7" s="5">
        <v>44389</v>
      </c>
      <c r="BQ7" s="5">
        <v>44389</v>
      </c>
      <c r="BR7" s="2">
        <f t="shared" si="15"/>
        <v>49</v>
      </c>
      <c r="BS7" s="2">
        <f t="shared" si="4"/>
        <v>1</v>
      </c>
      <c r="BT7" s="5">
        <v>44387</v>
      </c>
      <c r="BU7" s="5" t="s">
        <v>56</v>
      </c>
      <c r="BV7" s="5">
        <v>44387</v>
      </c>
      <c r="BW7" s="2">
        <f t="shared" si="5"/>
        <v>47</v>
      </c>
      <c r="BX7" s="2">
        <f t="shared" si="6"/>
        <v>0.95918367346938771</v>
      </c>
      <c r="BY7" s="5">
        <v>44389</v>
      </c>
      <c r="BZ7" s="1" t="s">
        <v>56</v>
      </c>
      <c r="CA7" s="2">
        <v>1</v>
      </c>
      <c r="CB7" s="2">
        <f t="shared" si="7"/>
        <v>1</v>
      </c>
      <c r="CC7" s="1">
        <v>0</v>
      </c>
      <c r="CD7" s="1">
        <f t="shared" si="8"/>
        <v>1</v>
      </c>
      <c r="CE7" s="1">
        <v>0</v>
      </c>
      <c r="CF7" s="1">
        <v>1</v>
      </c>
      <c r="CG7" s="1">
        <v>0</v>
      </c>
      <c r="CH7" s="1">
        <v>0</v>
      </c>
      <c r="CI7" s="3" t="s">
        <v>98</v>
      </c>
      <c r="CJ7" s="5">
        <v>44389</v>
      </c>
      <c r="CK7" s="5">
        <v>44390</v>
      </c>
      <c r="CL7" s="1" t="s">
        <v>56</v>
      </c>
      <c r="CM7" s="3" t="s">
        <v>56</v>
      </c>
      <c r="CN7" s="5">
        <v>44389</v>
      </c>
      <c r="CO7" s="5">
        <v>44389</v>
      </c>
      <c r="CP7" s="1">
        <f>IFERROR(CO7-G7,"-")</f>
        <v>49</v>
      </c>
      <c r="CQ7" s="1">
        <f>IFERROR(CP7/K7,"-")</f>
        <v>1</v>
      </c>
      <c r="CR7" s="5">
        <v>44369</v>
      </c>
      <c r="CS7" s="1" t="s">
        <v>56</v>
      </c>
      <c r="CT7" s="5">
        <v>44369</v>
      </c>
      <c r="CU7" s="1">
        <f>IFERROR(CT7-G7,"-")</f>
        <v>29</v>
      </c>
      <c r="CV7" s="1">
        <f>IFERROR(CU7/K7,"-")</f>
        <v>0.59183673469387754</v>
      </c>
      <c r="CW7" s="1" t="s">
        <v>56</v>
      </c>
      <c r="CX7" s="1" t="s">
        <v>56</v>
      </c>
      <c r="CY7" s="1">
        <v>1</v>
      </c>
      <c r="CZ7" s="3">
        <f>SUM(DA7,DC7,DD7,DE7,AV7)</f>
        <v>1</v>
      </c>
      <c r="DA7" s="3">
        <v>0</v>
      </c>
      <c r="DB7" s="3">
        <v>1</v>
      </c>
      <c r="DC7" s="1">
        <v>0</v>
      </c>
      <c r="DD7" s="1">
        <v>1</v>
      </c>
      <c r="DE7" s="3">
        <v>0</v>
      </c>
      <c r="DF7" s="3">
        <v>0</v>
      </c>
      <c r="DG7"/>
      <c r="DH7"/>
    </row>
    <row r="8" spans="1:112" x14ac:dyDescent="0.25">
      <c r="A8" s="1">
        <v>7</v>
      </c>
      <c r="B8" s="1">
        <v>9144</v>
      </c>
      <c r="C8" s="1" t="s">
        <v>15</v>
      </c>
      <c r="D8" s="1" t="s">
        <v>26</v>
      </c>
      <c r="E8" s="1" t="s">
        <v>23</v>
      </c>
      <c r="F8" s="5">
        <v>44329</v>
      </c>
      <c r="G8" s="5">
        <v>44340</v>
      </c>
      <c r="H8" s="5">
        <v>44389</v>
      </c>
      <c r="I8" s="5">
        <v>44389</v>
      </c>
      <c r="J8" s="1">
        <f t="shared" si="0"/>
        <v>49</v>
      </c>
      <c r="K8" s="1">
        <f t="shared" si="9"/>
        <v>49</v>
      </c>
      <c r="L8" s="1">
        <f t="shared" si="1"/>
        <v>11</v>
      </c>
      <c r="M8" s="1">
        <v>0</v>
      </c>
      <c r="N8" s="1">
        <v>0</v>
      </c>
      <c r="O8" s="1">
        <v>0</v>
      </c>
      <c r="P8" s="1">
        <v>1</v>
      </c>
      <c r="Q8" s="1">
        <f t="shared" si="2"/>
        <v>1</v>
      </c>
      <c r="R8" s="5">
        <v>44326</v>
      </c>
      <c r="S8" s="1">
        <v>1415</v>
      </c>
      <c r="T8" s="1">
        <v>6</v>
      </c>
      <c r="U8" s="1">
        <v>0</v>
      </c>
      <c r="V8" s="1">
        <v>1</v>
      </c>
      <c r="W8" s="1">
        <v>1</v>
      </c>
      <c r="X8" s="1">
        <v>1</v>
      </c>
      <c r="Y8" s="1">
        <v>5</v>
      </c>
      <c r="Z8" s="1">
        <v>6</v>
      </c>
      <c r="AA8" s="1">
        <v>5</v>
      </c>
      <c r="AB8" s="1">
        <v>5</v>
      </c>
      <c r="AC8" s="1">
        <v>4</v>
      </c>
      <c r="AD8" s="1">
        <v>7</v>
      </c>
      <c r="AE8" s="1">
        <v>1420</v>
      </c>
      <c r="AF8" s="1">
        <f t="shared" si="3"/>
        <v>5</v>
      </c>
      <c r="AG8" s="1">
        <v>2</v>
      </c>
      <c r="AH8" s="1" t="s">
        <v>56</v>
      </c>
      <c r="AI8" s="1">
        <v>37.5</v>
      </c>
      <c r="AJ8" s="1">
        <v>1.5</v>
      </c>
      <c r="AK8" s="1" t="s">
        <v>75</v>
      </c>
      <c r="AL8" s="1" t="s">
        <v>75</v>
      </c>
      <c r="AM8" s="1" t="s">
        <v>75</v>
      </c>
      <c r="AN8" s="1" t="s">
        <v>56</v>
      </c>
      <c r="AO8" s="1">
        <v>2</v>
      </c>
      <c r="AP8" s="1">
        <v>7</v>
      </c>
      <c r="AQ8" s="1">
        <v>0</v>
      </c>
      <c r="AR8" s="1">
        <v>1</v>
      </c>
      <c r="AS8" s="1">
        <v>0</v>
      </c>
      <c r="AT8" s="1">
        <v>0</v>
      </c>
      <c r="AU8" s="1">
        <v>90</v>
      </c>
      <c r="AV8" s="1">
        <v>0</v>
      </c>
      <c r="AW8" s="5">
        <v>44329</v>
      </c>
      <c r="AX8" s="1">
        <v>2</v>
      </c>
      <c r="AY8" s="1">
        <v>56</v>
      </c>
      <c r="AZ8" s="9">
        <f t="shared" si="10"/>
        <v>3.5714285714285712E-2</v>
      </c>
      <c r="BA8" s="1">
        <v>5</v>
      </c>
      <c r="BB8" s="1">
        <v>33</v>
      </c>
      <c r="BC8" s="1">
        <v>18</v>
      </c>
      <c r="BD8" s="1">
        <f t="shared" si="11"/>
        <v>0.9107142857142857</v>
      </c>
      <c r="BE8" s="1">
        <f t="shared" si="12"/>
        <v>0.32142857142857145</v>
      </c>
      <c r="BF8" s="1">
        <f t="shared" si="13"/>
        <v>23</v>
      </c>
      <c r="BG8" s="1">
        <f t="shared" si="14"/>
        <v>0.4107142857142857</v>
      </c>
      <c r="BH8" s="1">
        <v>66657</v>
      </c>
      <c r="BI8" s="1">
        <v>7</v>
      </c>
      <c r="BJ8" s="7">
        <v>44329.568749999999</v>
      </c>
      <c r="BK8" s="5">
        <v>44389</v>
      </c>
      <c r="BL8" s="5">
        <v>44403</v>
      </c>
      <c r="BM8" s="7">
        <v>44391.066331018519</v>
      </c>
      <c r="BN8" s="7" t="s">
        <v>56</v>
      </c>
      <c r="BO8" s="7" t="s">
        <v>56</v>
      </c>
      <c r="BP8" s="5">
        <v>44389</v>
      </c>
      <c r="BQ8" s="5">
        <v>44389</v>
      </c>
      <c r="BR8" s="2">
        <f t="shared" si="15"/>
        <v>49</v>
      </c>
      <c r="BS8" s="2">
        <f t="shared" si="4"/>
        <v>1</v>
      </c>
      <c r="BT8" s="5">
        <v>44389</v>
      </c>
      <c r="BU8" s="5" t="s">
        <v>56</v>
      </c>
      <c r="BV8" s="5">
        <v>44389</v>
      </c>
      <c r="BW8" s="2">
        <f t="shared" si="5"/>
        <v>49</v>
      </c>
      <c r="BX8" s="2">
        <f t="shared" si="6"/>
        <v>1</v>
      </c>
      <c r="BY8" s="5">
        <v>44389</v>
      </c>
      <c r="BZ8" s="1" t="s">
        <v>56</v>
      </c>
      <c r="CA8" s="2">
        <v>1</v>
      </c>
      <c r="CB8" s="2">
        <f t="shared" si="7"/>
        <v>0</v>
      </c>
      <c r="CC8" s="1">
        <v>0</v>
      </c>
      <c r="CD8" s="1">
        <f t="shared" si="8"/>
        <v>1</v>
      </c>
      <c r="CE8" s="1">
        <v>0</v>
      </c>
      <c r="CF8" s="1">
        <v>0</v>
      </c>
      <c r="CG8" s="1">
        <v>0</v>
      </c>
      <c r="CH8" s="1">
        <v>0</v>
      </c>
      <c r="CI8" s="3" t="s">
        <v>99</v>
      </c>
      <c r="CJ8" s="5">
        <v>44361</v>
      </c>
      <c r="CK8" s="5">
        <v>44390</v>
      </c>
      <c r="CL8" s="1" t="s">
        <v>56</v>
      </c>
      <c r="CM8" s="4">
        <v>44361</v>
      </c>
      <c r="CN8" s="5" t="s">
        <v>56</v>
      </c>
      <c r="CO8" s="4">
        <v>44361</v>
      </c>
      <c r="CP8" s="1">
        <f>IFERROR(CO8-G8,"-")</f>
        <v>21</v>
      </c>
      <c r="CQ8" s="1">
        <f>IFERROR(CP8/K8,"-")</f>
        <v>0.42857142857142855</v>
      </c>
      <c r="CR8" s="4">
        <v>44361</v>
      </c>
      <c r="CS8" s="1" t="s">
        <v>56</v>
      </c>
      <c r="CT8" s="4">
        <v>44361</v>
      </c>
      <c r="CU8" s="1">
        <f>IFERROR(CT8-G8,"-")</f>
        <v>21</v>
      </c>
      <c r="CV8" s="1">
        <f>IFERROR(CU8/K8,"-")</f>
        <v>0.42857142857142855</v>
      </c>
      <c r="CW8" s="1" t="s">
        <v>56</v>
      </c>
      <c r="CX8" s="1" t="s">
        <v>56</v>
      </c>
      <c r="CY8" s="1">
        <v>1</v>
      </c>
      <c r="CZ8" s="3">
        <f>SUM(DA8,DC8,DD8,DE8,AV8)</f>
        <v>1</v>
      </c>
      <c r="DA8" s="3">
        <v>0</v>
      </c>
      <c r="DB8" s="3">
        <v>1</v>
      </c>
      <c r="DC8" s="1">
        <v>0</v>
      </c>
      <c r="DD8" s="1">
        <v>0</v>
      </c>
      <c r="DE8" s="3">
        <v>1</v>
      </c>
      <c r="DF8" s="3">
        <v>0</v>
      </c>
      <c r="DG8"/>
      <c r="DH8"/>
    </row>
    <row r="9" spans="1:112" x14ac:dyDescent="0.25">
      <c r="A9" s="1">
        <v>8</v>
      </c>
      <c r="B9" s="1">
        <v>9302</v>
      </c>
      <c r="C9" s="1" t="s">
        <v>15</v>
      </c>
      <c r="D9" s="1" t="s">
        <v>26</v>
      </c>
      <c r="E9" s="1" t="s">
        <v>23</v>
      </c>
      <c r="F9" s="5">
        <v>44329</v>
      </c>
      <c r="G9" s="5">
        <v>44340</v>
      </c>
      <c r="H9" s="5">
        <v>44389</v>
      </c>
      <c r="I9" s="5">
        <v>44389</v>
      </c>
      <c r="J9" s="1">
        <f t="shared" si="0"/>
        <v>49</v>
      </c>
      <c r="K9" s="1">
        <f t="shared" si="9"/>
        <v>49</v>
      </c>
      <c r="L9" s="1">
        <f t="shared" si="1"/>
        <v>11</v>
      </c>
      <c r="M9" s="1">
        <v>0</v>
      </c>
      <c r="N9" s="1">
        <v>0</v>
      </c>
      <c r="O9" s="1">
        <v>0</v>
      </c>
      <c r="P9" s="1">
        <v>1</v>
      </c>
      <c r="Q9" s="1">
        <f t="shared" si="2"/>
        <v>1</v>
      </c>
      <c r="R9" s="5">
        <v>44326</v>
      </c>
      <c r="S9" s="1">
        <v>1310</v>
      </c>
      <c r="T9" s="1">
        <v>6</v>
      </c>
      <c r="U9" s="1">
        <v>0</v>
      </c>
      <c r="V9" s="1">
        <v>1</v>
      </c>
      <c r="W9" s="1">
        <v>3</v>
      </c>
      <c r="X9" s="1">
        <v>1</v>
      </c>
      <c r="Y9" s="1">
        <v>7</v>
      </c>
      <c r="Z9" s="1">
        <v>6</v>
      </c>
      <c r="AA9" s="1">
        <v>5</v>
      </c>
      <c r="AB9" s="1">
        <v>5</v>
      </c>
      <c r="AC9" s="1">
        <v>4</v>
      </c>
      <c r="AD9" s="1">
        <v>5</v>
      </c>
      <c r="AE9" s="1">
        <v>1275</v>
      </c>
      <c r="AF9" s="1">
        <f t="shared" si="3"/>
        <v>-35</v>
      </c>
      <c r="AG9" s="1">
        <v>2</v>
      </c>
      <c r="AH9" s="1" t="s">
        <v>56</v>
      </c>
      <c r="AI9" s="1">
        <v>36.6</v>
      </c>
      <c r="AJ9" s="1">
        <v>1</v>
      </c>
      <c r="AK9" s="1" t="s">
        <v>75</v>
      </c>
      <c r="AL9" s="1" t="s">
        <v>75</v>
      </c>
      <c r="AM9" s="1" t="s">
        <v>75</v>
      </c>
      <c r="AN9" s="1">
        <v>92</v>
      </c>
      <c r="AO9" s="1">
        <v>2</v>
      </c>
      <c r="AP9" s="1">
        <v>23</v>
      </c>
      <c r="AQ9" s="1">
        <v>3</v>
      </c>
      <c r="AR9" s="1">
        <v>3</v>
      </c>
      <c r="AS9" s="1">
        <v>0</v>
      </c>
      <c r="AT9" s="1">
        <v>0</v>
      </c>
      <c r="AU9" s="1">
        <v>70</v>
      </c>
      <c r="AV9" s="1">
        <v>0</v>
      </c>
      <c r="AW9" s="5">
        <v>44329</v>
      </c>
      <c r="AX9" s="1">
        <v>2</v>
      </c>
      <c r="AY9" s="1">
        <v>56</v>
      </c>
      <c r="AZ9" s="9">
        <f t="shared" si="10"/>
        <v>3.5714285714285712E-2</v>
      </c>
      <c r="BA9" s="1">
        <v>5</v>
      </c>
      <c r="BB9" s="1">
        <v>33</v>
      </c>
      <c r="BC9" s="1">
        <v>18</v>
      </c>
      <c r="BD9" s="1">
        <f t="shared" si="11"/>
        <v>0.9107142857142857</v>
      </c>
      <c r="BE9" s="1">
        <f t="shared" si="12"/>
        <v>0.32142857142857145</v>
      </c>
      <c r="BF9" s="1">
        <f t="shared" si="13"/>
        <v>23</v>
      </c>
      <c r="BG9" s="1">
        <f t="shared" si="14"/>
        <v>0.4107142857142857</v>
      </c>
      <c r="BH9" s="1">
        <v>66719</v>
      </c>
      <c r="BI9" s="1">
        <v>8</v>
      </c>
      <c r="BJ9" s="7">
        <v>44329.568749999999</v>
      </c>
      <c r="BK9" s="5">
        <v>44389</v>
      </c>
      <c r="BL9" s="5">
        <v>44403</v>
      </c>
      <c r="BM9" s="7">
        <v>44391.066331018519</v>
      </c>
      <c r="BN9" s="7" t="s">
        <v>56</v>
      </c>
      <c r="BO9" s="7" t="s">
        <v>56</v>
      </c>
      <c r="BP9" s="5">
        <v>44389</v>
      </c>
      <c r="BQ9" s="5">
        <v>44389</v>
      </c>
      <c r="BR9" s="2">
        <f t="shared" si="15"/>
        <v>49</v>
      </c>
      <c r="BS9" s="2">
        <f t="shared" si="4"/>
        <v>1</v>
      </c>
      <c r="BT9" s="5">
        <v>44389</v>
      </c>
      <c r="BU9" s="5" t="s">
        <v>56</v>
      </c>
      <c r="BV9" s="5">
        <v>44389</v>
      </c>
      <c r="BW9" s="2">
        <f t="shared" si="5"/>
        <v>49</v>
      </c>
      <c r="BX9" s="2">
        <f t="shared" si="6"/>
        <v>1</v>
      </c>
      <c r="BY9" s="5">
        <v>44389</v>
      </c>
      <c r="BZ9" s="1" t="s">
        <v>56</v>
      </c>
      <c r="CA9" s="2">
        <v>1</v>
      </c>
      <c r="CB9" s="2">
        <f t="shared" si="7"/>
        <v>0</v>
      </c>
      <c r="CC9" s="1">
        <v>0</v>
      </c>
      <c r="CD9" s="1">
        <f t="shared" si="8"/>
        <v>1</v>
      </c>
      <c r="CE9" s="1">
        <v>0</v>
      </c>
      <c r="CF9" s="1">
        <v>0</v>
      </c>
      <c r="CG9" s="1">
        <v>0</v>
      </c>
      <c r="CH9" s="1">
        <v>0</v>
      </c>
      <c r="CI9" s="3" t="s">
        <v>100</v>
      </c>
      <c r="CJ9" s="5">
        <v>44389</v>
      </c>
      <c r="CK9" s="5">
        <v>44390</v>
      </c>
      <c r="CL9" s="1" t="s">
        <v>56</v>
      </c>
      <c r="CM9" s="3" t="s">
        <v>56</v>
      </c>
      <c r="CN9" s="5">
        <v>44389</v>
      </c>
      <c r="CO9" s="5">
        <v>44389</v>
      </c>
      <c r="CP9" s="1">
        <f>IFERROR(CO9-G9,"-")</f>
        <v>49</v>
      </c>
      <c r="CQ9" s="1">
        <f>IFERROR(CP9/K9,"-")</f>
        <v>1</v>
      </c>
      <c r="CR9" s="5">
        <v>44389</v>
      </c>
      <c r="CS9" s="1" t="s">
        <v>56</v>
      </c>
      <c r="CT9" s="5">
        <v>44389</v>
      </c>
      <c r="CU9" s="1">
        <f>IFERROR(CT9-G9,"-")</f>
        <v>49</v>
      </c>
      <c r="CV9" s="1">
        <f>IFERROR(CU9/K9,"-")</f>
        <v>1</v>
      </c>
      <c r="CW9" s="1" t="s">
        <v>56</v>
      </c>
      <c r="CX9" s="1" t="s">
        <v>56</v>
      </c>
      <c r="CY9" s="1">
        <v>1</v>
      </c>
      <c r="CZ9" s="3">
        <f>SUM(DA9,DC9,DD9,DE9,AV9)</f>
        <v>0</v>
      </c>
      <c r="DA9" s="3">
        <v>0</v>
      </c>
      <c r="DB9" s="3">
        <v>1</v>
      </c>
      <c r="DC9" s="1">
        <v>0</v>
      </c>
      <c r="DD9" s="1">
        <v>0</v>
      </c>
      <c r="DE9" s="3">
        <v>0</v>
      </c>
      <c r="DF9" s="3">
        <v>0</v>
      </c>
      <c r="DG9"/>
      <c r="DH9"/>
    </row>
    <row r="10" spans="1:112" x14ac:dyDescent="0.25">
      <c r="A10" s="1">
        <v>9</v>
      </c>
      <c r="B10" s="3" t="s">
        <v>2</v>
      </c>
      <c r="C10" s="1" t="s">
        <v>17</v>
      </c>
      <c r="D10" s="1" t="s">
        <v>26</v>
      </c>
      <c r="E10" s="1" t="s">
        <v>24</v>
      </c>
      <c r="F10" s="5">
        <v>44334</v>
      </c>
      <c r="G10" s="5">
        <v>44343</v>
      </c>
      <c r="H10" s="5">
        <v>44393</v>
      </c>
      <c r="I10" s="5">
        <v>44393</v>
      </c>
      <c r="J10" s="1">
        <f t="shared" si="0"/>
        <v>50</v>
      </c>
      <c r="K10" s="1">
        <f t="shared" si="9"/>
        <v>50</v>
      </c>
      <c r="L10" s="1">
        <f t="shared" si="1"/>
        <v>9</v>
      </c>
      <c r="M10" s="1">
        <v>0</v>
      </c>
      <c r="N10" s="1">
        <v>0</v>
      </c>
      <c r="O10" s="1">
        <v>0</v>
      </c>
      <c r="P10" s="1">
        <v>1</v>
      </c>
      <c r="Q10" s="1">
        <f t="shared" si="2"/>
        <v>1</v>
      </c>
      <c r="R10" s="5">
        <v>44330</v>
      </c>
      <c r="S10" s="1">
        <v>1480</v>
      </c>
      <c r="T10" s="1">
        <v>7</v>
      </c>
      <c r="U10" s="1">
        <v>0</v>
      </c>
      <c r="V10" s="1">
        <v>1</v>
      </c>
      <c r="W10" s="1">
        <v>1</v>
      </c>
      <c r="X10" s="1">
        <v>2</v>
      </c>
      <c r="Y10" s="1">
        <v>5</v>
      </c>
      <c r="Z10" s="1">
        <v>5</v>
      </c>
      <c r="AA10" s="1">
        <v>6</v>
      </c>
      <c r="AB10" s="1">
        <v>5</v>
      </c>
      <c r="AC10" s="1">
        <v>5</v>
      </c>
      <c r="AD10" s="1">
        <v>6</v>
      </c>
      <c r="AE10" s="1">
        <v>1450</v>
      </c>
      <c r="AF10" s="1">
        <f t="shared" si="3"/>
        <v>-30</v>
      </c>
      <c r="AG10" s="1">
        <v>1</v>
      </c>
      <c r="AH10" s="1" t="s">
        <v>56</v>
      </c>
      <c r="AI10" s="1">
        <v>37</v>
      </c>
      <c r="AJ10" s="1">
        <v>3</v>
      </c>
      <c r="AK10" s="1" t="s">
        <v>74</v>
      </c>
      <c r="AL10" s="1" t="s">
        <v>75</v>
      </c>
      <c r="AM10" s="1" t="s">
        <v>75</v>
      </c>
      <c r="AN10" s="1">
        <v>80</v>
      </c>
      <c r="AO10" s="1">
        <f>AVERAGE(23,28)</f>
        <v>25.5</v>
      </c>
      <c r="AP10" s="1">
        <f>AVERAGE(15,21)</f>
        <v>18</v>
      </c>
      <c r="AQ10" s="1">
        <f>AVERAGE(0,1)</f>
        <v>0.5</v>
      </c>
      <c r="AR10" s="1">
        <f>AVERAGE(5,3)</f>
        <v>4</v>
      </c>
      <c r="AS10" s="1">
        <f>AVERAGE(5,3)</f>
        <v>4</v>
      </c>
      <c r="AT10" s="1">
        <v>0</v>
      </c>
      <c r="AU10" s="1">
        <f>AVERAGE(58,53)</f>
        <v>55.5</v>
      </c>
      <c r="AV10" s="1">
        <v>0</v>
      </c>
      <c r="AW10" s="5">
        <v>44333</v>
      </c>
      <c r="AX10" s="1">
        <v>2</v>
      </c>
      <c r="AY10" s="1">
        <v>40</v>
      </c>
      <c r="AZ10" s="9">
        <f t="shared" si="10"/>
        <v>0.05</v>
      </c>
      <c r="BA10" s="1">
        <v>1</v>
      </c>
      <c r="BB10" s="1">
        <v>24</v>
      </c>
      <c r="BC10" s="1">
        <v>15</v>
      </c>
      <c r="BD10" s="1">
        <f t="shared" si="11"/>
        <v>0.97499999999999998</v>
      </c>
      <c r="BE10" s="1">
        <f t="shared" si="12"/>
        <v>0.375</v>
      </c>
      <c r="BF10" s="1">
        <f t="shared" si="13"/>
        <v>16</v>
      </c>
      <c r="BG10" s="1">
        <f t="shared" si="14"/>
        <v>0.4</v>
      </c>
      <c r="BH10" s="1">
        <v>66809</v>
      </c>
      <c r="BI10" s="1">
        <v>9</v>
      </c>
      <c r="BJ10" s="7">
        <v>44334.380324074074</v>
      </c>
      <c r="BK10" s="7">
        <v>44403.37777777778</v>
      </c>
      <c r="BL10" s="5">
        <v>44403</v>
      </c>
      <c r="BM10" s="7">
        <v>44403.940740740742</v>
      </c>
      <c r="BN10" s="7" t="s">
        <v>56</v>
      </c>
      <c r="BO10" s="7" t="s">
        <v>56</v>
      </c>
      <c r="BP10" s="5">
        <v>44393</v>
      </c>
      <c r="BQ10" s="5">
        <v>44393</v>
      </c>
      <c r="BR10" s="2">
        <f t="shared" si="15"/>
        <v>50</v>
      </c>
      <c r="BS10" s="2">
        <f t="shared" si="4"/>
        <v>1</v>
      </c>
      <c r="BT10" s="5">
        <v>44393</v>
      </c>
      <c r="BU10" s="5" t="s">
        <v>56</v>
      </c>
      <c r="BV10" s="5">
        <v>44393</v>
      </c>
      <c r="BW10" s="2">
        <f t="shared" si="5"/>
        <v>50</v>
      </c>
      <c r="BX10" s="2">
        <f t="shared" si="6"/>
        <v>1</v>
      </c>
      <c r="BY10" s="5">
        <v>44393</v>
      </c>
      <c r="BZ10" s="1" t="s">
        <v>56</v>
      </c>
      <c r="CA10" s="2">
        <v>1</v>
      </c>
      <c r="CB10" s="2">
        <f t="shared" si="7"/>
        <v>0</v>
      </c>
      <c r="CC10" s="1">
        <v>0</v>
      </c>
      <c r="CD10" s="1">
        <f t="shared" si="8"/>
        <v>1</v>
      </c>
      <c r="CE10" s="1">
        <v>0</v>
      </c>
      <c r="CF10" s="1">
        <v>0</v>
      </c>
      <c r="CG10" s="1">
        <v>0</v>
      </c>
      <c r="CH10" s="1">
        <v>0</v>
      </c>
      <c r="CI10" s="3" t="s">
        <v>101</v>
      </c>
      <c r="CJ10" s="7">
        <v>44393.371828703705</v>
      </c>
      <c r="CK10" s="5">
        <v>44403</v>
      </c>
      <c r="CL10" s="1" t="s">
        <v>56</v>
      </c>
      <c r="CM10" s="3" t="s">
        <v>56</v>
      </c>
      <c r="CN10" s="5">
        <v>44393</v>
      </c>
      <c r="CO10" s="5">
        <v>44393</v>
      </c>
      <c r="CP10" s="1">
        <f>IFERROR(CO10-G10,"-")</f>
        <v>50</v>
      </c>
      <c r="CQ10" s="1">
        <f>IFERROR(CP10/K10,"-")</f>
        <v>1</v>
      </c>
      <c r="CR10" s="5">
        <v>44393</v>
      </c>
      <c r="CS10" s="1" t="s">
        <v>56</v>
      </c>
      <c r="CT10" s="5">
        <v>44393</v>
      </c>
      <c r="CU10" s="1">
        <f>IFERROR(CT10-G10,"-")</f>
        <v>50</v>
      </c>
      <c r="CV10" s="1">
        <f>IFERROR(CU10/K10,"-")</f>
        <v>1</v>
      </c>
      <c r="CW10" s="1" t="s">
        <v>56</v>
      </c>
      <c r="CX10" s="1" t="s">
        <v>56</v>
      </c>
      <c r="CY10" s="1">
        <v>1</v>
      </c>
      <c r="CZ10" s="3">
        <f>SUM(DA10,DC10,DD10,DE10,AV10)</f>
        <v>0</v>
      </c>
      <c r="DA10" s="3">
        <v>0</v>
      </c>
      <c r="DB10" s="3">
        <v>1</v>
      </c>
      <c r="DC10" s="1">
        <v>0</v>
      </c>
      <c r="DD10" s="1">
        <v>0</v>
      </c>
      <c r="DE10" s="3">
        <v>0</v>
      </c>
      <c r="DF10" s="3">
        <v>0</v>
      </c>
      <c r="DG10"/>
      <c r="DH10"/>
    </row>
    <row r="11" spans="1:112" x14ac:dyDescent="0.25">
      <c r="A11" s="1">
        <v>10</v>
      </c>
      <c r="B11" s="1">
        <v>9306</v>
      </c>
      <c r="C11" s="1" t="s">
        <v>17</v>
      </c>
      <c r="D11" s="1" t="s">
        <v>26</v>
      </c>
      <c r="E11" s="1" t="s">
        <v>24</v>
      </c>
      <c r="F11" s="5">
        <v>44334</v>
      </c>
      <c r="G11" s="5">
        <v>44343</v>
      </c>
      <c r="H11" s="5">
        <v>44393</v>
      </c>
      <c r="I11" s="5">
        <v>44393</v>
      </c>
      <c r="J11" s="1">
        <f t="shared" si="0"/>
        <v>50</v>
      </c>
      <c r="K11" s="1">
        <f t="shared" si="9"/>
        <v>50</v>
      </c>
      <c r="L11" s="1">
        <f t="shared" si="1"/>
        <v>9</v>
      </c>
      <c r="M11" s="1">
        <v>1</v>
      </c>
      <c r="N11" s="1">
        <v>4</v>
      </c>
      <c r="O11" s="1">
        <v>1</v>
      </c>
      <c r="P11" s="1">
        <v>1</v>
      </c>
      <c r="Q11" s="1">
        <f t="shared" si="2"/>
        <v>2</v>
      </c>
      <c r="R11" s="5">
        <v>44330</v>
      </c>
      <c r="S11" s="1">
        <v>1645</v>
      </c>
      <c r="T11" s="1">
        <v>6</v>
      </c>
      <c r="U11" s="1">
        <v>0</v>
      </c>
      <c r="V11" s="1">
        <v>1</v>
      </c>
      <c r="W11" s="1">
        <v>1</v>
      </c>
      <c r="X11" s="1">
        <v>1</v>
      </c>
      <c r="Y11" s="1">
        <v>6</v>
      </c>
      <c r="Z11" s="1">
        <v>5</v>
      </c>
      <c r="AA11" s="1">
        <v>6</v>
      </c>
      <c r="AB11" s="1">
        <v>5</v>
      </c>
      <c r="AC11" s="1">
        <v>5</v>
      </c>
      <c r="AD11" s="1">
        <v>5</v>
      </c>
      <c r="AE11" s="6">
        <v>1565</v>
      </c>
      <c r="AF11" s="1">
        <f t="shared" si="3"/>
        <v>-80</v>
      </c>
      <c r="AG11" s="1">
        <v>2</v>
      </c>
      <c r="AH11" s="1" t="s">
        <v>56</v>
      </c>
      <c r="AI11" s="1">
        <v>37.5</v>
      </c>
      <c r="AJ11" s="1">
        <v>0.5</v>
      </c>
      <c r="AK11" s="1" t="s">
        <v>75</v>
      </c>
      <c r="AL11" s="1" t="s">
        <v>75</v>
      </c>
      <c r="AM11" s="1" t="s">
        <v>75</v>
      </c>
      <c r="AN11" s="1">
        <v>92</v>
      </c>
      <c r="AO11" s="1">
        <f>AVERAGE(1,2,6)</f>
        <v>3</v>
      </c>
      <c r="AP11" s="1">
        <f>AVERAGE(10,21,23)</f>
        <v>18</v>
      </c>
      <c r="AQ11" s="1">
        <f>AVERAGE(1,2,1)</f>
        <v>1.3333333333333333</v>
      </c>
      <c r="AR11" s="1">
        <f>AVERAGE(22,4,1)</f>
        <v>9</v>
      </c>
      <c r="AS11" s="1">
        <v>1</v>
      </c>
      <c r="AT11" s="1">
        <v>0</v>
      </c>
      <c r="AU11" s="1">
        <f>AVERAGE(65,71,70)</f>
        <v>68.666666666666671</v>
      </c>
      <c r="AV11" s="1">
        <v>0</v>
      </c>
      <c r="AW11" s="5">
        <v>44333</v>
      </c>
      <c r="AX11" s="1">
        <v>2</v>
      </c>
      <c r="AY11" s="1">
        <v>40</v>
      </c>
      <c r="AZ11" s="9">
        <f t="shared" si="10"/>
        <v>0.05</v>
      </c>
      <c r="BA11" s="1">
        <v>1</v>
      </c>
      <c r="BB11" s="1">
        <v>24</v>
      </c>
      <c r="BC11" s="1">
        <v>15</v>
      </c>
      <c r="BD11" s="1">
        <f t="shared" si="11"/>
        <v>0.97499999999999998</v>
      </c>
      <c r="BE11" s="1">
        <f t="shared" si="12"/>
        <v>0.375</v>
      </c>
      <c r="BF11" s="1">
        <f t="shared" si="13"/>
        <v>16</v>
      </c>
      <c r="BG11" s="1">
        <f t="shared" si="14"/>
        <v>0.4</v>
      </c>
      <c r="BH11" s="1">
        <v>66902</v>
      </c>
      <c r="BI11" s="1">
        <v>18</v>
      </c>
      <c r="BJ11" s="7">
        <v>44354.364004629628</v>
      </c>
      <c r="BK11" s="7">
        <v>44403.378472222219</v>
      </c>
      <c r="BL11" s="5">
        <v>44403</v>
      </c>
      <c r="BM11" s="7">
        <v>44403.940740740742</v>
      </c>
      <c r="BN11" s="5">
        <v>44350</v>
      </c>
      <c r="BO11" s="7" t="s">
        <v>56</v>
      </c>
      <c r="BP11" s="7" t="s">
        <v>56</v>
      </c>
      <c r="BQ11" s="5">
        <v>44350</v>
      </c>
      <c r="BR11" s="2">
        <f t="shared" si="15"/>
        <v>7</v>
      </c>
      <c r="BS11" s="2">
        <f t="shared" si="4"/>
        <v>0.14000000000000001</v>
      </c>
      <c r="BT11" s="1" t="s">
        <v>56</v>
      </c>
      <c r="BU11" s="5" t="s">
        <v>56</v>
      </c>
      <c r="BV11" s="1" t="s">
        <v>56</v>
      </c>
      <c r="BW11" s="2" t="str">
        <f t="shared" si="5"/>
        <v>-</v>
      </c>
      <c r="BX11" s="2" t="str">
        <f t="shared" si="6"/>
        <v>-</v>
      </c>
      <c r="BY11" s="5">
        <v>44343</v>
      </c>
      <c r="BZ11" s="5">
        <v>44350</v>
      </c>
      <c r="CA11" s="2">
        <v>0</v>
      </c>
      <c r="CB11" s="2">
        <f t="shared" si="7"/>
        <v>1</v>
      </c>
      <c r="CC11" s="1">
        <v>1</v>
      </c>
      <c r="CD11" s="1">
        <f t="shared" si="8"/>
        <v>0</v>
      </c>
      <c r="CE11" s="1">
        <v>0</v>
      </c>
      <c r="CF11" s="1" t="s">
        <v>56</v>
      </c>
      <c r="CG11" s="1">
        <v>0</v>
      </c>
      <c r="CH11" s="1">
        <v>1</v>
      </c>
      <c r="CI11" s="3" t="s">
        <v>102</v>
      </c>
      <c r="CJ11" s="7">
        <v>44393.375949074078</v>
      </c>
      <c r="CK11" s="5">
        <v>44403</v>
      </c>
      <c r="CL11" s="1" t="s">
        <v>56</v>
      </c>
      <c r="CM11" s="3" t="s">
        <v>56</v>
      </c>
      <c r="CN11" s="5">
        <v>44393</v>
      </c>
      <c r="CO11" s="5">
        <v>44393</v>
      </c>
      <c r="CP11" s="1">
        <f>IFERROR(CO11-G11,"-")</f>
        <v>50</v>
      </c>
      <c r="CQ11" s="1">
        <f>IFERROR(CP11/K11,"-")</f>
        <v>1</v>
      </c>
      <c r="CR11" s="5">
        <v>44393</v>
      </c>
      <c r="CS11" s="1" t="s">
        <v>56</v>
      </c>
      <c r="CT11" s="5">
        <v>44393</v>
      </c>
      <c r="CU11" s="1">
        <f>IFERROR(CT11-G11,"-")</f>
        <v>50</v>
      </c>
      <c r="CV11" s="1">
        <f>IFERROR(CU11/K11,"-")</f>
        <v>1</v>
      </c>
      <c r="CW11" s="1" t="s">
        <v>56</v>
      </c>
      <c r="CX11" s="1" t="s">
        <v>56</v>
      </c>
      <c r="CY11" s="1">
        <v>1</v>
      </c>
      <c r="CZ11" s="3">
        <f>SUM(DA11,DC11,DD11,DE11,AV11)</f>
        <v>0</v>
      </c>
      <c r="DA11" s="3">
        <v>0</v>
      </c>
      <c r="DB11" s="3">
        <v>1</v>
      </c>
      <c r="DC11" s="1">
        <v>0</v>
      </c>
      <c r="DD11" s="1">
        <v>0</v>
      </c>
      <c r="DE11" s="3">
        <v>0</v>
      </c>
      <c r="DF11" s="3">
        <v>0</v>
      </c>
      <c r="DG11"/>
      <c r="DH11"/>
    </row>
    <row r="12" spans="1:112" x14ac:dyDescent="0.25">
      <c r="A12" s="1">
        <v>11</v>
      </c>
      <c r="B12" s="1">
        <v>7626</v>
      </c>
      <c r="C12" s="1" t="s">
        <v>16</v>
      </c>
      <c r="D12" s="1" t="s">
        <v>27</v>
      </c>
      <c r="E12" s="1" t="s">
        <v>28</v>
      </c>
      <c r="F12" s="5">
        <v>44351</v>
      </c>
      <c r="G12" s="5">
        <v>44356</v>
      </c>
      <c r="H12" s="5">
        <v>44410</v>
      </c>
      <c r="I12" s="5">
        <v>44410</v>
      </c>
      <c r="J12" s="1">
        <f t="shared" si="0"/>
        <v>54</v>
      </c>
      <c r="K12" s="1">
        <f t="shared" si="9"/>
        <v>54</v>
      </c>
      <c r="L12" s="1">
        <f t="shared" si="1"/>
        <v>5</v>
      </c>
      <c r="M12" s="1">
        <v>1</v>
      </c>
      <c r="N12" s="1">
        <v>1</v>
      </c>
      <c r="O12" s="1">
        <v>1</v>
      </c>
      <c r="P12" s="1">
        <v>1</v>
      </c>
      <c r="Q12" s="1">
        <f t="shared" si="2"/>
        <v>2</v>
      </c>
      <c r="R12" s="5">
        <v>44351</v>
      </c>
      <c r="S12" s="1">
        <v>1944</v>
      </c>
      <c r="T12" s="1">
        <v>6</v>
      </c>
      <c r="U12" s="1">
        <v>0</v>
      </c>
      <c r="V12" s="1">
        <v>1</v>
      </c>
      <c r="W12" s="1">
        <v>1</v>
      </c>
      <c r="X12" s="1">
        <v>2</v>
      </c>
      <c r="Y12" s="1">
        <v>5</v>
      </c>
      <c r="Z12" s="1">
        <v>5</v>
      </c>
      <c r="AA12" s="1">
        <v>6</v>
      </c>
      <c r="AB12" s="1">
        <v>5</v>
      </c>
      <c r="AC12" s="1">
        <v>6</v>
      </c>
      <c r="AD12" s="1">
        <v>5</v>
      </c>
      <c r="AE12" s="1">
        <v>1875</v>
      </c>
      <c r="AF12" s="1">
        <f t="shared" si="3"/>
        <v>-69</v>
      </c>
      <c r="AG12" s="1">
        <v>4</v>
      </c>
      <c r="AH12" s="1" t="s">
        <v>56</v>
      </c>
      <c r="AI12" s="1">
        <v>40.5</v>
      </c>
      <c r="AJ12" s="1">
        <v>7</v>
      </c>
      <c r="AK12" s="1" t="s">
        <v>74</v>
      </c>
      <c r="AL12" s="1" t="s">
        <v>74</v>
      </c>
      <c r="AM12" s="1" t="s">
        <v>74</v>
      </c>
      <c r="AN12" s="1">
        <v>80</v>
      </c>
      <c r="AO12" s="1">
        <v>1</v>
      </c>
      <c r="AP12" s="1">
        <v>16</v>
      </c>
      <c r="AQ12" s="1">
        <v>0</v>
      </c>
      <c r="AR12" s="1">
        <v>2</v>
      </c>
      <c r="AS12" s="1">
        <v>3</v>
      </c>
      <c r="AT12" s="1">
        <v>0</v>
      </c>
      <c r="AU12" s="1">
        <v>78</v>
      </c>
      <c r="AV12" s="1">
        <v>0</v>
      </c>
      <c r="AW12" s="5">
        <v>44349</v>
      </c>
      <c r="AX12" s="1">
        <v>4</v>
      </c>
      <c r="AY12" s="1">
        <f>189/2</f>
        <v>94.5</v>
      </c>
      <c r="AZ12" s="9">
        <f t="shared" si="10"/>
        <v>4.2328042328042326E-2</v>
      </c>
      <c r="BA12" s="1">
        <f>13/2</f>
        <v>6.5</v>
      </c>
      <c r="BB12" s="1">
        <f>131/2</f>
        <v>65.5</v>
      </c>
      <c r="BC12" s="1">
        <f>45/2</f>
        <v>22.5</v>
      </c>
      <c r="BD12" s="1">
        <f t="shared" si="11"/>
        <v>0.93121693121693117</v>
      </c>
      <c r="BE12" s="1">
        <f t="shared" si="12"/>
        <v>0.23809523809523808</v>
      </c>
      <c r="BF12" s="1">
        <f t="shared" si="13"/>
        <v>29</v>
      </c>
      <c r="BG12" s="1">
        <f t="shared" si="14"/>
        <v>0.30687830687830686</v>
      </c>
      <c r="BH12" s="1">
        <v>66820</v>
      </c>
      <c r="BI12" s="1">
        <v>11</v>
      </c>
      <c r="BJ12" s="7">
        <v>44351.434027777781</v>
      </c>
      <c r="BK12" s="5">
        <v>44410</v>
      </c>
      <c r="BL12" s="5">
        <v>44483</v>
      </c>
      <c r="BM12" s="7">
        <v>44413.726736111108</v>
      </c>
      <c r="BN12" s="7" t="s">
        <v>56</v>
      </c>
      <c r="BO12" s="7" t="s">
        <v>56</v>
      </c>
      <c r="BP12" s="5">
        <v>44410</v>
      </c>
      <c r="BQ12" s="5">
        <v>44410</v>
      </c>
      <c r="BR12" s="2">
        <f t="shared" si="15"/>
        <v>54</v>
      </c>
      <c r="BS12" s="2">
        <f t="shared" si="4"/>
        <v>1</v>
      </c>
      <c r="BT12" s="5">
        <v>44398</v>
      </c>
      <c r="BU12" s="5" t="s">
        <v>56</v>
      </c>
      <c r="BV12" s="5">
        <v>44398</v>
      </c>
      <c r="BW12" s="2">
        <f t="shared" si="5"/>
        <v>42</v>
      </c>
      <c r="BX12" s="2">
        <f t="shared" si="6"/>
        <v>0.77777777777777779</v>
      </c>
      <c r="BY12" s="5">
        <v>44410</v>
      </c>
      <c r="BZ12" s="1" t="s">
        <v>56</v>
      </c>
      <c r="CA12" s="2">
        <v>1</v>
      </c>
      <c r="CB12" s="2">
        <f t="shared" si="7"/>
        <v>1</v>
      </c>
      <c r="CC12" s="1">
        <v>0</v>
      </c>
      <c r="CD12" s="1">
        <f t="shared" si="8"/>
        <v>1</v>
      </c>
      <c r="CE12" s="1">
        <v>0</v>
      </c>
      <c r="CF12" s="1">
        <v>1</v>
      </c>
      <c r="CG12" s="1">
        <v>0</v>
      </c>
      <c r="CH12" s="1">
        <v>0</v>
      </c>
      <c r="CI12" s="3" t="s">
        <v>103</v>
      </c>
      <c r="CJ12" s="5">
        <v>44410</v>
      </c>
      <c r="CK12" s="5">
        <v>44417</v>
      </c>
      <c r="CL12" s="1" t="s">
        <v>56</v>
      </c>
      <c r="CM12" s="3" t="s">
        <v>56</v>
      </c>
      <c r="CN12" s="5">
        <v>44410</v>
      </c>
      <c r="CO12" s="5">
        <v>44410</v>
      </c>
      <c r="CP12" s="1">
        <f>IFERROR(CO12-G12,"-")</f>
        <v>54</v>
      </c>
      <c r="CQ12" s="1">
        <f>IFERROR(CP12/K12,"-")</f>
        <v>1</v>
      </c>
      <c r="CR12" s="5">
        <v>44410</v>
      </c>
      <c r="CS12" s="1" t="s">
        <v>56</v>
      </c>
      <c r="CT12" s="5">
        <v>44410</v>
      </c>
      <c r="CU12" s="1">
        <f>IFERROR(CT12-G12,"-")</f>
        <v>54</v>
      </c>
      <c r="CV12" s="1">
        <f>IFERROR(CU12/K12,"-")</f>
        <v>1</v>
      </c>
      <c r="CW12" s="1" t="s">
        <v>56</v>
      </c>
      <c r="CX12" s="1" t="s">
        <v>56</v>
      </c>
      <c r="CY12" s="1">
        <v>1</v>
      </c>
      <c r="CZ12" s="3">
        <f>SUM(DA12,DC12,DD12,DE12,AV12)</f>
        <v>0</v>
      </c>
      <c r="DA12" s="3">
        <v>0</v>
      </c>
      <c r="DB12" s="3">
        <v>1</v>
      </c>
      <c r="DC12" s="1">
        <v>0</v>
      </c>
      <c r="DD12" s="1">
        <v>0</v>
      </c>
      <c r="DE12" s="3">
        <v>0</v>
      </c>
      <c r="DF12" s="3">
        <v>0</v>
      </c>
      <c r="DG12"/>
      <c r="DH12"/>
    </row>
    <row r="13" spans="1:112" x14ac:dyDescent="0.25">
      <c r="A13" s="1">
        <v>12</v>
      </c>
      <c r="B13" s="1">
        <v>8602</v>
      </c>
      <c r="C13" s="1" t="s">
        <v>16</v>
      </c>
      <c r="D13" s="1" t="s">
        <v>27</v>
      </c>
      <c r="E13" s="1" t="s">
        <v>28</v>
      </c>
      <c r="F13" s="5">
        <v>44351</v>
      </c>
      <c r="G13" s="5">
        <v>44356</v>
      </c>
      <c r="H13" s="5">
        <v>44410</v>
      </c>
      <c r="I13" s="5">
        <v>44410</v>
      </c>
      <c r="J13" s="1">
        <f t="shared" si="0"/>
        <v>54</v>
      </c>
      <c r="K13" s="1">
        <f t="shared" si="9"/>
        <v>54</v>
      </c>
      <c r="L13" s="1">
        <f t="shared" si="1"/>
        <v>5</v>
      </c>
      <c r="M13" s="1">
        <v>0</v>
      </c>
      <c r="N13" s="1">
        <v>0</v>
      </c>
      <c r="O13" s="1">
        <v>0</v>
      </c>
      <c r="P13" s="1">
        <v>1</v>
      </c>
      <c r="Q13" s="1">
        <f t="shared" si="2"/>
        <v>1</v>
      </c>
      <c r="R13" s="5">
        <v>44328</v>
      </c>
      <c r="S13" s="1">
        <v>1842</v>
      </c>
      <c r="T13" s="1">
        <v>6</v>
      </c>
      <c r="U13" s="1">
        <v>0</v>
      </c>
      <c r="V13" s="1">
        <v>2</v>
      </c>
      <c r="W13" s="1">
        <v>3</v>
      </c>
      <c r="X13" s="1">
        <v>1</v>
      </c>
      <c r="Y13" s="1">
        <v>6</v>
      </c>
      <c r="Z13" s="1">
        <v>7</v>
      </c>
      <c r="AA13" s="1">
        <v>6</v>
      </c>
      <c r="AB13" s="1">
        <v>8</v>
      </c>
      <c r="AC13" s="1">
        <v>6</v>
      </c>
      <c r="AD13" s="1">
        <v>5</v>
      </c>
      <c r="AE13" s="1">
        <v>1805</v>
      </c>
      <c r="AF13" s="1">
        <f t="shared" si="3"/>
        <v>-37</v>
      </c>
      <c r="AG13" s="1">
        <v>3</v>
      </c>
      <c r="AH13" s="1" t="s">
        <v>56</v>
      </c>
      <c r="AI13" s="1">
        <v>40</v>
      </c>
      <c r="AJ13" s="1">
        <v>2.5</v>
      </c>
      <c r="AK13" s="1" t="s">
        <v>74</v>
      </c>
      <c r="AL13" s="1" t="s">
        <v>75</v>
      </c>
      <c r="AM13" s="1" t="s">
        <v>74</v>
      </c>
      <c r="AN13" s="1">
        <v>70</v>
      </c>
      <c r="AO13" s="1">
        <v>21</v>
      </c>
      <c r="AP13" s="1">
        <v>4</v>
      </c>
      <c r="AQ13" s="1">
        <v>0</v>
      </c>
      <c r="AR13" s="1">
        <v>5</v>
      </c>
      <c r="AS13" s="1">
        <v>5</v>
      </c>
      <c r="AT13" s="1">
        <v>0</v>
      </c>
      <c r="AU13" s="1">
        <v>69</v>
      </c>
      <c r="AV13" s="1">
        <v>0</v>
      </c>
      <c r="AW13" s="5">
        <v>44349</v>
      </c>
      <c r="AX13" s="1">
        <v>4</v>
      </c>
      <c r="AY13" s="1">
        <f>189/2</f>
        <v>94.5</v>
      </c>
      <c r="AZ13" s="9">
        <f t="shared" si="10"/>
        <v>4.2328042328042326E-2</v>
      </c>
      <c r="BA13" s="1">
        <f>13/2</f>
        <v>6.5</v>
      </c>
      <c r="BB13" s="1">
        <f>131/2</f>
        <v>65.5</v>
      </c>
      <c r="BC13" s="1">
        <f>45/2</f>
        <v>22.5</v>
      </c>
      <c r="BD13" s="1">
        <f t="shared" si="11"/>
        <v>0.93121693121693117</v>
      </c>
      <c r="BE13" s="1">
        <f t="shared" si="12"/>
        <v>0.23809523809523808</v>
      </c>
      <c r="BF13" s="1">
        <f t="shared" si="13"/>
        <v>29</v>
      </c>
      <c r="BG13" s="1">
        <f t="shared" si="14"/>
        <v>0.30687830687830686</v>
      </c>
      <c r="BH13" s="1">
        <v>66849</v>
      </c>
      <c r="BI13" s="1">
        <v>12</v>
      </c>
      <c r="BJ13" s="7">
        <v>44351.434027777781</v>
      </c>
      <c r="BK13" s="5">
        <v>44410</v>
      </c>
      <c r="BL13" s="5">
        <v>44483</v>
      </c>
      <c r="BM13" s="7">
        <v>44413.726736111108</v>
      </c>
      <c r="BN13" s="7" t="s">
        <v>56</v>
      </c>
      <c r="BO13" s="7" t="s">
        <v>56</v>
      </c>
      <c r="BP13" s="5">
        <v>44410</v>
      </c>
      <c r="BQ13" s="5">
        <v>44410</v>
      </c>
      <c r="BR13" s="2">
        <f t="shared" si="15"/>
        <v>54</v>
      </c>
      <c r="BS13" s="2">
        <f t="shared" si="4"/>
        <v>1</v>
      </c>
      <c r="BT13" s="5">
        <v>44410</v>
      </c>
      <c r="BU13" s="5" t="s">
        <v>56</v>
      </c>
      <c r="BV13" s="5">
        <v>44410</v>
      </c>
      <c r="BW13" s="2">
        <f t="shared" si="5"/>
        <v>54</v>
      </c>
      <c r="BX13" s="2">
        <f t="shared" si="6"/>
        <v>1</v>
      </c>
      <c r="BY13" s="5">
        <v>44410</v>
      </c>
      <c r="BZ13" s="1" t="s">
        <v>56</v>
      </c>
      <c r="CA13" s="2">
        <v>1</v>
      </c>
      <c r="CB13" s="2">
        <f t="shared" si="7"/>
        <v>0</v>
      </c>
      <c r="CC13" s="1">
        <v>0</v>
      </c>
      <c r="CD13" s="1">
        <f t="shared" si="8"/>
        <v>1</v>
      </c>
      <c r="CE13" s="1">
        <v>0</v>
      </c>
      <c r="CF13" s="1">
        <v>0</v>
      </c>
      <c r="CG13" s="1">
        <v>0</v>
      </c>
      <c r="CH13" s="1">
        <v>0</v>
      </c>
      <c r="CI13" s="3" t="s">
        <v>104</v>
      </c>
      <c r="CJ13" s="1" t="s">
        <v>56</v>
      </c>
      <c r="CK13" s="1" t="s">
        <v>56</v>
      </c>
      <c r="CL13" s="5">
        <v>44369</v>
      </c>
      <c r="CM13" s="3" t="s">
        <v>56</v>
      </c>
      <c r="CN13" s="5" t="s">
        <v>56</v>
      </c>
      <c r="CO13" s="5">
        <v>44369</v>
      </c>
      <c r="CP13" s="1">
        <f>IFERROR(CO13-G13,"-")</f>
        <v>13</v>
      </c>
      <c r="CQ13" s="1">
        <f>IFERROR(CP13/K13,"-")</f>
        <v>0.24074074074074073</v>
      </c>
      <c r="CR13" s="1" t="s">
        <v>56</v>
      </c>
      <c r="CS13" s="1" t="s">
        <v>56</v>
      </c>
      <c r="CT13" s="1" t="s">
        <v>56</v>
      </c>
      <c r="CU13" s="1" t="str">
        <f>IFERROR(CT13-G13,"-")</f>
        <v>-</v>
      </c>
      <c r="CV13" s="1" t="str">
        <f>IFERROR(CU13/K13,"-")</f>
        <v>-</v>
      </c>
      <c r="CW13" s="5">
        <v>44364</v>
      </c>
      <c r="CX13" s="5">
        <v>44369</v>
      </c>
      <c r="CY13" s="1">
        <v>0</v>
      </c>
      <c r="CZ13" s="3">
        <f>SUM(DA13,DC13,DD13,DE13,AV13)</f>
        <v>1</v>
      </c>
      <c r="DA13" s="3">
        <v>1</v>
      </c>
      <c r="DB13" s="3">
        <v>0</v>
      </c>
      <c r="DC13" s="1">
        <v>0</v>
      </c>
      <c r="DD13" s="1">
        <v>0</v>
      </c>
      <c r="DE13" s="3">
        <v>0</v>
      </c>
      <c r="DF13" s="3">
        <v>0</v>
      </c>
      <c r="DG13"/>
      <c r="DH13"/>
    </row>
    <row r="14" spans="1:112" x14ac:dyDescent="0.25">
      <c r="A14" s="1">
        <v>13</v>
      </c>
      <c r="B14" s="1">
        <v>3326</v>
      </c>
      <c r="C14" s="1" t="s">
        <v>16</v>
      </c>
      <c r="D14" s="1" t="s">
        <v>27</v>
      </c>
      <c r="E14" s="1" t="s">
        <v>30</v>
      </c>
      <c r="F14" s="5">
        <v>44351</v>
      </c>
      <c r="G14" s="5">
        <v>44361</v>
      </c>
      <c r="H14" s="5">
        <v>44414</v>
      </c>
      <c r="I14" s="5">
        <v>44414</v>
      </c>
      <c r="J14" s="1">
        <f t="shared" si="0"/>
        <v>53</v>
      </c>
      <c r="K14" s="1">
        <f t="shared" si="9"/>
        <v>53</v>
      </c>
      <c r="L14" s="1">
        <f t="shared" si="1"/>
        <v>10</v>
      </c>
      <c r="M14" s="1">
        <v>0</v>
      </c>
      <c r="N14" s="1">
        <v>0</v>
      </c>
      <c r="O14" s="1">
        <v>0</v>
      </c>
      <c r="P14" s="1">
        <v>1</v>
      </c>
      <c r="Q14" s="1">
        <f t="shared" si="2"/>
        <v>1</v>
      </c>
      <c r="R14" s="5">
        <v>44328</v>
      </c>
      <c r="S14" s="1">
        <v>1992</v>
      </c>
      <c r="T14" s="1">
        <v>6</v>
      </c>
      <c r="U14" s="1">
        <v>0</v>
      </c>
      <c r="V14" s="1">
        <v>1</v>
      </c>
      <c r="W14" s="1">
        <v>1</v>
      </c>
      <c r="X14" s="1">
        <v>1</v>
      </c>
      <c r="Y14" s="1">
        <v>5</v>
      </c>
      <c r="Z14" s="1">
        <v>5</v>
      </c>
      <c r="AA14" s="1">
        <v>5</v>
      </c>
      <c r="AB14" s="1">
        <v>5</v>
      </c>
      <c r="AC14" s="1">
        <v>6</v>
      </c>
      <c r="AD14" s="1">
        <v>6</v>
      </c>
      <c r="AE14" s="1">
        <v>1816</v>
      </c>
      <c r="AF14" s="1">
        <f t="shared" si="3"/>
        <v>-176</v>
      </c>
      <c r="AG14" s="1">
        <v>8</v>
      </c>
      <c r="AH14" s="1" t="s">
        <v>56</v>
      </c>
      <c r="AI14" s="1">
        <v>41.4</v>
      </c>
      <c r="AJ14" s="1">
        <v>1</v>
      </c>
      <c r="AK14" s="1" t="s">
        <v>76</v>
      </c>
      <c r="AL14" s="1" t="s">
        <v>75</v>
      </c>
      <c r="AM14" s="1" t="s">
        <v>75</v>
      </c>
      <c r="AN14" s="1">
        <v>92</v>
      </c>
      <c r="AO14" s="1">
        <v>1</v>
      </c>
      <c r="AP14" s="1">
        <v>16</v>
      </c>
      <c r="AQ14" s="1">
        <v>1</v>
      </c>
      <c r="AR14" s="1">
        <v>2</v>
      </c>
      <c r="AS14" s="1">
        <v>2</v>
      </c>
      <c r="AT14" s="1">
        <v>0</v>
      </c>
      <c r="AU14" s="1">
        <v>78</v>
      </c>
      <c r="AV14" s="1">
        <v>0</v>
      </c>
      <c r="AW14" s="5">
        <v>44353</v>
      </c>
      <c r="AX14" s="1">
        <v>3</v>
      </c>
      <c r="AY14" s="1">
        <v>91</v>
      </c>
      <c r="AZ14" s="9">
        <f t="shared" si="10"/>
        <v>3.2967032967032968E-2</v>
      </c>
      <c r="BA14" s="1">
        <v>9</v>
      </c>
      <c r="BB14" s="1">
        <v>27</v>
      </c>
      <c r="BC14" s="1">
        <v>55</v>
      </c>
      <c r="BD14" s="1">
        <f t="shared" si="11"/>
        <v>0.90109890109890112</v>
      </c>
      <c r="BE14" s="1">
        <f t="shared" si="12"/>
        <v>0.60439560439560436</v>
      </c>
      <c r="BF14" s="1">
        <f t="shared" si="13"/>
        <v>64</v>
      </c>
      <c r="BG14" s="1">
        <f t="shared" si="14"/>
        <v>0.70329670329670324</v>
      </c>
      <c r="BH14" s="1">
        <v>66863</v>
      </c>
      <c r="BI14" s="1">
        <v>13</v>
      </c>
      <c r="BJ14" s="7">
        <v>44351.434027777781</v>
      </c>
      <c r="BK14" s="5">
        <v>44414</v>
      </c>
      <c r="BL14" s="5">
        <v>44500</v>
      </c>
      <c r="BM14" s="7">
        <v>44431.70416666667</v>
      </c>
      <c r="BN14" s="7" t="s">
        <v>56</v>
      </c>
      <c r="BO14" s="7" t="s">
        <v>56</v>
      </c>
      <c r="BP14" s="5">
        <v>44414</v>
      </c>
      <c r="BQ14" s="5">
        <v>44414</v>
      </c>
      <c r="BR14" s="2">
        <f t="shared" si="15"/>
        <v>53</v>
      </c>
      <c r="BS14" s="2">
        <f t="shared" si="4"/>
        <v>1</v>
      </c>
      <c r="BT14" s="5">
        <v>44414</v>
      </c>
      <c r="BU14" s="5" t="s">
        <v>56</v>
      </c>
      <c r="BV14" s="5">
        <v>44414</v>
      </c>
      <c r="BW14" s="2">
        <f t="shared" si="5"/>
        <v>53</v>
      </c>
      <c r="BX14" s="2">
        <f t="shared" si="6"/>
        <v>1</v>
      </c>
      <c r="BY14" s="5">
        <v>44414</v>
      </c>
      <c r="BZ14" s="1" t="s">
        <v>56</v>
      </c>
      <c r="CA14" s="2">
        <v>1</v>
      </c>
      <c r="CB14" s="2">
        <f t="shared" si="7"/>
        <v>0</v>
      </c>
      <c r="CC14" s="1">
        <v>0</v>
      </c>
      <c r="CD14" s="1">
        <f t="shared" si="8"/>
        <v>1</v>
      </c>
      <c r="CE14" s="1">
        <v>0</v>
      </c>
      <c r="CF14" s="1">
        <v>0</v>
      </c>
      <c r="CG14" s="1">
        <v>0</v>
      </c>
      <c r="CH14" s="1">
        <v>0</v>
      </c>
      <c r="CI14" s="1">
        <v>1</v>
      </c>
      <c r="CJ14" s="5">
        <v>44369</v>
      </c>
      <c r="CK14" s="5">
        <v>44390</v>
      </c>
      <c r="CL14" s="1" t="s">
        <v>56</v>
      </c>
      <c r="CM14" s="5">
        <v>44369</v>
      </c>
      <c r="CN14" s="5" t="s">
        <v>56</v>
      </c>
      <c r="CO14" s="5">
        <v>44369</v>
      </c>
      <c r="CP14" s="1">
        <f>IFERROR(CO14-G14,"-")</f>
        <v>8</v>
      </c>
      <c r="CQ14" s="1">
        <f>IFERROR(CP14/K14,"-")</f>
        <v>0.15094339622641509</v>
      </c>
      <c r="CR14" s="5">
        <v>44369</v>
      </c>
      <c r="CS14" s="1" t="s">
        <v>56</v>
      </c>
      <c r="CT14" s="5">
        <v>44369</v>
      </c>
      <c r="CU14" s="1">
        <f>IFERROR(CT14-G14,"-")</f>
        <v>8</v>
      </c>
      <c r="CV14" s="1">
        <f>IFERROR(CU14/K14,"-")</f>
        <v>0.15094339622641509</v>
      </c>
      <c r="CW14" s="1" t="s">
        <v>56</v>
      </c>
      <c r="CX14" s="1" t="s">
        <v>56</v>
      </c>
      <c r="CY14" s="1">
        <v>1</v>
      </c>
      <c r="CZ14" s="3">
        <f>SUM(DA14,DC14,DD14,DE14,AV14)</f>
        <v>1</v>
      </c>
      <c r="DA14" s="1">
        <v>0</v>
      </c>
      <c r="DB14" s="1">
        <v>1</v>
      </c>
      <c r="DC14" s="1">
        <v>0</v>
      </c>
      <c r="DD14" s="1">
        <v>0</v>
      </c>
      <c r="DE14" s="1">
        <v>1</v>
      </c>
      <c r="DF14" s="3">
        <v>0</v>
      </c>
      <c r="DG14"/>
      <c r="DH14"/>
    </row>
    <row r="15" spans="1:112" x14ac:dyDescent="0.25">
      <c r="A15" s="1">
        <v>14</v>
      </c>
      <c r="B15" s="1">
        <v>7618</v>
      </c>
      <c r="C15" s="1" t="s">
        <v>16</v>
      </c>
      <c r="D15" s="1" t="s">
        <v>27</v>
      </c>
      <c r="E15" s="1" t="s">
        <v>29</v>
      </c>
      <c r="F15" s="5">
        <v>44351</v>
      </c>
      <c r="G15" s="5">
        <v>44356</v>
      </c>
      <c r="H15" s="5">
        <v>44410</v>
      </c>
      <c r="I15" s="5">
        <v>44410</v>
      </c>
      <c r="J15" s="1">
        <f t="shared" si="0"/>
        <v>54</v>
      </c>
      <c r="K15" s="1">
        <f t="shared" si="9"/>
        <v>54</v>
      </c>
      <c r="L15" s="1">
        <f t="shared" si="1"/>
        <v>5</v>
      </c>
      <c r="M15" s="1">
        <v>1</v>
      </c>
      <c r="N15" s="1">
        <v>2</v>
      </c>
      <c r="O15" s="1">
        <v>1</v>
      </c>
      <c r="P15" s="1">
        <v>1</v>
      </c>
      <c r="Q15" s="1">
        <f t="shared" si="2"/>
        <v>2</v>
      </c>
      <c r="R15" s="5">
        <v>44328</v>
      </c>
      <c r="S15" s="1">
        <v>1906</v>
      </c>
      <c r="T15" s="1">
        <v>6</v>
      </c>
      <c r="U15" s="1">
        <v>0</v>
      </c>
      <c r="V15" s="1">
        <v>1</v>
      </c>
      <c r="W15" s="1">
        <v>3</v>
      </c>
      <c r="X15" s="1">
        <v>1</v>
      </c>
      <c r="Y15" s="1">
        <v>5</v>
      </c>
      <c r="Z15" s="1">
        <v>4</v>
      </c>
      <c r="AA15" s="1">
        <v>5</v>
      </c>
      <c r="AB15" s="1">
        <v>5</v>
      </c>
      <c r="AC15" s="1">
        <v>6</v>
      </c>
      <c r="AD15" s="1">
        <v>5</v>
      </c>
      <c r="AE15" s="1">
        <v>2060</v>
      </c>
      <c r="AF15" s="1">
        <f t="shared" si="3"/>
        <v>154</v>
      </c>
      <c r="AG15" s="1">
        <v>4</v>
      </c>
      <c r="AH15" s="1" t="s">
        <v>56</v>
      </c>
      <c r="AI15" s="1">
        <v>41.2</v>
      </c>
      <c r="AJ15" s="1">
        <v>1</v>
      </c>
      <c r="AK15" s="1" t="s">
        <v>75</v>
      </c>
      <c r="AL15" s="1" t="s">
        <v>75</v>
      </c>
      <c r="AM15" s="1" t="s">
        <v>75</v>
      </c>
      <c r="AN15" s="1">
        <v>85</v>
      </c>
      <c r="AO15" s="1">
        <f>AVERAGE(1,2)</f>
        <v>1.5</v>
      </c>
      <c r="AP15" s="1">
        <f>AVERAGE(20,18)</f>
        <v>19</v>
      </c>
      <c r="AQ15" s="1">
        <f>AVERAGE(1,0)</f>
        <v>0.5</v>
      </c>
      <c r="AR15" s="1">
        <f>AVERAGE(1,0)</f>
        <v>0.5</v>
      </c>
      <c r="AS15" s="1">
        <f>AVERAGE(2,0)</f>
        <v>1</v>
      </c>
      <c r="AT15" s="1">
        <v>0</v>
      </c>
      <c r="AU15" s="1">
        <f>AVERAGE(76,80)</f>
        <v>78</v>
      </c>
      <c r="AV15" s="1">
        <v>0</v>
      </c>
      <c r="AW15" s="5">
        <v>44348</v>
      </c>
      <c r="AX15" s="1">
        <v>4</v>
      </c>
      <c r="AY15" s="1">
        <f>189/2</f>
        <v>94.5</v>
      </c>
      <c r="AZ15" s="9">
        <f t="shared" si="10"/>
        <v>4.2328042328042326E-2</v>
      </c>
      <c r="BA15" s="1">
        <f>13/2</f>
        <v>6.5</v>
      </c>
      <c r="BB15" s="1">
        <f>131/2</f>
        <v>65.5</v>
      </c>
      <c r="BC15" s="1">
        <f>45/2</f>
        <v>22.5</v>
      </c>
      <c r="BD15" s="1">
        <f t="shared" si="11"/>
        <v>0.93121693121693117</v>
      </c>
      <c r="BE15" s="1">
        <f t="shared" si="12"/>
        <v>0.23809523809523808</v>
      </c>
      <c r="BF15" s="1">
        <f t="shared" si="13"/>
        <v>29</v>
      </c>
      <c r="BG15" s="1">
        <f t="shared" si="14"/>
        <v>0.30687830687830686</v>
      </c>
      <c r="BH15" s="1">
        <v>66870</v>
      </c>
      <c r="BI15" s="1">
        <v>14</v>
      </c>
      <c r="BJ15" s="7">
        <v>44351.434027777781</v>
      </c>
      <c r="BK15" s="5">
        <v>44410</v>
      </c>
      <c r="BL15" s="1" t="s">
        <v>56</v>
      </c>
      <c r="BM15" s="7">
        <v>44413.726736111108</v>
      </c>
      <c r="BN15" s="7" t="s">
        <v>56</v>
      </c>
      <c r="BO15" s="7" t="s">
        <v>56</v>
      </c>
      <c r="BP15" s="5">
        <v>44410</v>
      </c>
      <c r="BQ15" s="5">
        <v>44410</v>
      </c>
      <c r="BR15" s="2">
        <f t="shared" si="15"/>
        <v>54</v>
      </c>
      <c r="BS15" s="2">
        <f t="shared" si="4"/>
        <v>1</v>
      </c>
      <c r="BT15" s="5" t="s">
        <v>56</v>
      </c>
      <c r="BU15" s="5">
        <v>44356</v>
      </c>
      <c r="BV15" s="5">
        <v>44356</v>
      </c>
      <c r="BW15" s="2">
        <f t="shared" si="5"/>
        <v>0</v>
      </c>
      <c r="BX15" s="2">
        <f t="shared" si="6"/>
        <v>0</v>
      </c>
      <c r="BY15" s="5">
        <v>44410</v>
      </c>
      <c r="BZ15" s="1" t="s">
        <v>56</v>
      </c>
      <c r="CA15" s="2">
        <v>0</v>
      </c>
      <c r="CB15" s="2">
        <f t="shared" si="7"/>
        <v>1</v>
      </c>
      <c r="CC15" s="1">
        <v>0</v>
      </c>
      <c r="CD15" s="1">
        <f t="shared" si="8"/>
        <v>1</v>
      </c>
      <c r="CE15" s="1">
        <v>1</v>
      </c>
      <c r="CF15" s="1" t="s">
        <v>56</v>
      </c>
      <c r="CG15" s="1">
        <v>0</v>
      </c>
      <c r="CH15" s="1">
        <v>0</v>
      </c>
      <c r="CI15" s="3" t="s">
        <v>105</v>
      </c>
      <c r="CJ15" s="5">
        <v>44410</v>
      </c>
      <c r="CK15" s="5">
        <v>44413</v>
      </c>
      <c r="CL15" s="1" t="s">
        <v>56</v>
      </c>
      <c r="CM15" s="3" t="s">
        <v>56</v>
      </c>
      <c r="CN15" s="5">
        <v>44410</v>
      </c>
      <c r="CO15" s="5">
        <v>44410</v>
      </c>
      <c r="CP15" s="1">
        <f>IFERROR(CO15-G15,"-")</f>
        <v>54</v>
      </c>
      <c r="CQ15" s="1">
        <f>IFERROR(CP15/K15,"-")</f>
        <v>1</v>
      </c>
      <c r="CR15" s="5">
        <v>44398</v>
      </c>
      <c r="CS15" s="1" t="s">
        <v>56</v>
      </c>
      <c r="CT15" s="5">
        <v>44398</v>
      </c>
      <c r="CU15" s="1">
        <f>IFERROR(CT15-G15,"-")</f>
        <v>42</v>
      </c>
      <c r="CV15" s="1">
        <f>IFERROR(CU15/K15,"-")</f>
        <v>0.77777777777777779</v>
      </c>
      <c r="CW15" s="1" t="s">
        <v>56</v>
      </c>
      <c r="CX15" s="1" t="s">
        <v>56</v>
      </c>
      <c r="CY15" s="1">
        <v>1</v>
      </c>
      <c r="CZ15" s="3">
        <f>SUM(DA15,DC15,DD15,DE15,AV15)</f>
        <v>0</v>
      </c>
      <c r="DA15" s="3">
        <v>0</v>
      </c>
      <c r="DB15" s="3">
        <v>1</v>
      </c>
      <c r="DC15" s="1">
        <v>0</v>
      </c>
      <c r="DD15" s="1">
        <v>0</v>
      </c>
      <c r="DE15" s="3">
        <v>0</v>
      </c>
      <c r="DF15" s="3">
        <v>0</v>
      </c>
      <c r="DG15"/>
      <c r="DH15"/>
    </row>
    <row r="16" spans="1:112" x14ac:dyDescent="0.25">
      <c r="A16" s="1">
        <v>15</v>
      </c>
      <c r="B16" s="1">
        <v>5312</v>
      </c>
      <c r="C16" s="1" t="s">
        <v>16</v>
      </c>
      <c r="D16" s="1" t="s">
        <v>27</v>
      </c>
      <c r="E16" s="1" t="s">
        <v>30</v>
      </c>
      <c r="F16" s="5">
        <v>44351</v>
      </c>
      <c r="G16" s="5">
        <v>44361</v>
      </c>
      <c r="H16" s="5">
        <v>44414</v>
      </c>
      <c r="I16" s="5">
        <v>44414</v>
      </c>
      <c r="J16" s="1">
        <f t="shared" si="0"/>
        <v>53</v>
      </c>
      <c r="K16" s="1">
        <f t="shared" si="9"/>
        <v>53</v>
      </c>
      <c r="L16" s="1">
        <f t="shared" si="1"/>
        <v>10</v>
      </c>
      <c r="M16" s="1">
        <v>1</v>
      </c>
      <c r="N16" s="1">
        <v>1</v>
      </c>
      <c r="O16" s="1">
        <v>0</v>
      </c>
      <c r="P16" s="1">
        <v>2</v>
      </c>
      <c r="Q16" s="1">
        <f t="shared" si="2"/>
        <v>2</v>
      </c>
      <c r="R16" s="5">
        <v>44328</v>
      </c>
      <c r="S16" s="1">
        <v>1776</v>
      </c>
      <c r="T16" s="1">
        <v>5</v>
      </c>
      <c r="U16" s="1">
        <v>0</v>
      </c>
      <c r="V16" s="1">
        <v>2</v>
      </c>
      <c r="W16" s="1">
        <v>1</v>
      </c>
      <c r="X16" s="1">
        <v>1</v>
      </c>
      <c r="Y16" s="1">
        <v>5</v>
      </c>
      <c r="Z16" s="1">
        <v>6</v>
      </c>
      <c r="AA16" s="1">
        <v>6</v>
      </c>
      <c r="AB16" s="1">
        <v>5</v>
      </c>
      <c r="AC16" s="1">
        <v>5</v>
      </c>
      <c r="AD16" s="1">
        <v>4</v>
      </c>
      <c r="AE16" s="1">
        <v>1654</v>
      </c>
      <c r="AF16" s="1">
        <f t="shared" si="3"/>
        <v>-122</v>
      </c>
      <c r="AG16" s="1">
        <v>2</v>
      </c>
      <c r="AH16" s="1" t="s">
        <v>56</v>
      </c>
      <c r="AI16" s="1">
        <v>39.5</v>
      </c>
      <c r="AJ16" s="1">
        <v>7</v>
      </c>
      <c r="AK16" s="1" t="s">
        <v>76</v>
      </c>
      <c r="AL16" s="1" t="s">
        <v>74</v>
      </c>
      <c r="AM16" s="1" t="s">
        <v>75</v>
      </c>
      <c r="AN16" s="1">
        <v>90</v>
      </c>
      <c r="AO16" s="1">
        <v>2</v>
      </c>
      <c r="AP16" s="1">
        <v>3</v>
      </c>
      <c r="AQ16" s="1">
        <v>0</v>
      </c>
      <c r="AR16" s="1">
        <v>2</v>
      </c>
      <c r="AS16" s="1">
        <v>0</v>
      </c>
      <c r="AT16" s="1">
        <v>1</v>
      </c>
      <c r="AU16" s="1">
        <v>92</v>
      </c>
      <c r="AV16" s="1">
        <v>0</v>
      </c>
      <c r="AW16" s="5">
        <v>44353</v>
      </c>
      <c r="AX16" s="1">
        <v>3</v>
      </c>
      <c r="AY16" s="1">
        <v>91</v>
      </c>
      <c r="AZ16" s="9">
        <f t="shared" si="10"/>
        <v>3.2967032967032968E-2</v>
      </c>
      <c r="BA16" s="1">
        <v>9</v>
      </c>
      <c r="BB16" s="1">
        <v>27</v>
      </c>
      <c r="BC16" s="1">
        <v>55</v>
      </c>
      <c r="BD16" s="1">
        <f t="shared" si="11"/>
        <v>0.90109890109890112</v>
      </c>
      <c r="BE16" s="1">
        <f t="shared" si="12"/>
        <v>0.60439560439560436</v>
      </c>
      <c r="BF16" s="1">
        <f t="shared" si="13"/>
        <v>64</v>
      </c>
      <c r="BG16" s="1">
        <f t="shared" si="14"/>
        <v>0.70329670329670324</v>
      </c>
      <c r="BH16" s="1">
        <v>66885</v>
      </c>
      <c r="BI16" s="1">
        <v>15</v>
      </c>
      <c r="BJ16" s="7">
        <v>44351.434027777781</v>
      </c>
      <c r="BK16" s="5">
        <v>44414</v>
      </c>
      <c r="BL16" s="5">
        <v>44500</v>
      </c>
      <c r="BM16" s="7">
        <v>44431.70416666667</v>
      </c>
      <c r="BN16" s="7" t="s">
        <v>56</v>
      </c>
      <c r="BO16" s="7" t="s">
        <v>56</v>
      </c>
      <c r="BP16" s="5">
        <v>44414</v>
      </c>
      <c r="BQ16" s="5">
        <v>44414</v>
      </c>
      <c r="BR16" s="2">
        <f t="shared" si="15"/>
        <v>53</v>
      </c>
      <c r="BS16" s="2">
        <f t="shared" si="4"/>
        <v>1</v>
      </c>
      <c r="BT16" s="5">
        <v>44414</v>
      </c>
      <c r="BU16" s="5" t="s">
        <v>56</v>
      </c>
      <c r="BV16" s="5">
        <v>44414</v>
      </c>
      <c r="BW16" s="2">
        <f t="shared" si="5"/>
        <v>53</v>
      </c>
      <c r="BX16" s="2">
        <f t="shared" si="6"/>
        <v>1</v>
      </c>
      <c r="BY16" s="5">
        <v>44414</v>
      </c>
      <c r="BZ16" s="1" t="s">
        <v>56</v>
      </c>
      <c r="CA16" s="2">
        <v>1</v>
      </c>
      <c r="CB16" s="2">
        <f t="shared" si="7"/>
        <v>0</v>
      </c>
      <c r="CC16" s="1">
        <v>0</v>
      </c>
      <c r="CD16" s="1">
        <f t="shared" si="8"/>
        <v>1</v>
      </c>
      <c r="CE16" s="1">
        <v>0</v>
      </c>
      <c r="CF16" s="1">
        <v>0</v>
      </c>
      <c r="CG16" s="1">
        <v>0</v>
      </c>
      <c r="CH16" s="1">
        <v>0</v>
      </c>
      <c r="CI16" s="1">
        <v>2</v>
      </c>
      <c r="CJ16" s="5">
        <v>44369</v>
      </c>
      <c r="CK16" s="5">
        <v>44390</v>
      </c>
      <c r="CL16" s="1" t="s">
        <v>56</v>
      </c>
      <c r="CM16" s="5">
        <v>44369</v>
      </c>
      <c r="CN16" s="5" t="s">
        <v>56</v>
      </c>
      <c r="CO16" s="5">
        <v>44369</v>
      </c>
      <c r="CP16" s="1">
        <f>IFERROR(CO16-G16,"-")</f>
        <v>8</v>
      </c>
      <c r="CQ16" s="1">
        <f>IFERROR(CP16/K16,"-")</f>
        <v>0.15094339622641509</v>
      </c>
      <c r="CR16" s="5">
        <v>44369</v>
      </c>
      <c r="CS16" s="1" t="s">
        <v>56</v>
      </c>
      <c r="CT16" s="5">
        <v>44369</v>
      </c>
      <c r="CU16" s="1">
        <f>IFERROR(CT16-G16,"-")</f>
        <v>8</v>
      </c>
      <c r="CV16" s="1">
        <f>IFERROR(CU16/K16,"-")</f>
        <v>0.15094339622641509</v>
      </c>
      <c r="CW16" s="1" t="s">
        <v>56</v>
      </c>
      <c r="CX16" s="1" t="s">
        <v>56</v>
      </c>
      <c r="CY16" s="1">
        <v>1</v>
      </c>
      <c r="CZ16" s="3">
        <f>SUM(DA16,DC16,DD16,DE16,AV16)</f>
        <v>1</v>
      </c>
      <c r="DA16" s="1">
        <v>0</v>
      </c>
      <c r="DB16" s="1">
        <v>1</v>
      </c>
      <c r="DC16" s="1">
        <v>0</v>
      </c>
      <c r="DD16" s="1">
        <v>0</v>
      </c>
      <c r="DE16" s="1">
        <v>1</v>
      </c>
      <c r="DF16" s="3">
        <v>0</v>
      </c>
      <c r="DG16"/>
      <c r="DH16"/>
    </row>
    <row r="17" spans="1:112" x14ac:dyDescent="0.25">
      <c r="A17" s="1">
        <v>16</v>
      </c>
      <c r="B17" s="1">
        <v>8411</v>
      </c>
      <c r="C17" s="1" t="s">
        <v>16</v>
      </c>
      <c r="D17" s="1" t="s">
        <v>26</v>
      </c>
      <c r="E17" s="1" t="s">
        <v>31</v>
      </c>
      <c r="F17" s="5">
        <v>44351</v>
      </c>
      <c r="G17" s="5">
        <v>44351</v>
      </c>
      <c r="H17" s="5">
        <v>44386</v>
      </c>
      <c r="I17" s="5">
        <v>44386</v>
      </c>
      <c r="J17" s="1">
        <f t="shared" si="0"/>
        <v>35</v>
      </c>
      <c r="K17" s="1">
        <f t="shared" si="9"/>
        <v>35</v>
      </c>
      <c r="L17" s="1">
        <f t="shared" si="1"/>
        <v>0</v>
      </c>
      <c r="M17" s="1">
        <v>0</v>
      </c>
      <c r="N17" s="1">
        <v>0</v>
      </c>
      <c r="O17" s="1">
        <v>0</v>
      </c>
      <c r="P17" s="1">
        <v>1</v>
      </c>
      <c r="Q17" s="1">
        <f t="shared" si="2"/>
        <v>1</v>
      </c>
      <c r="R17" s="5">
        <v>44328</v>
      </c>
      <c r="S17" s="1">
        <v>1846</v>
      </c>
      <c r="T17" s="1">
        <v>7</v>
      </c>
      <c r="U17" s="1">
        <v>0</v>
      </c>
      <c r="V17" s="1">
        <v>2</v>
      </c>
      <c r="W17" s="1">
        <v>2</v>
      </c>
      <c r="X17" s="1">
        <v>1</v>
      </c>
      <c r="Y17" s="1">
        <v>5</v>
      </c>
      <c r="Z17" s="1">
        <v>6</v>
      </c>
      <c r="AA17" s="1">
        <v>5</v>
      </c>
      <c r="AB17" s="1">
        <v>4</v>
      </c>
      <c r="AC17" s="1">
        <v>5</v>
      </c>
      <c r="AD17" s="1">
        <v>5</v>
      </c>
      <c r="AE17" s="1" t="s">
        <v>56</v>
      </c>
      <c r="AF17" s="1" t="s">
        <v>56</v>
      </c>
      <c r="AG17" s="1">
        <v>3</v>
      </c>
      <c r="AH17" s="1" t="s">
        <v>56</v>
      </c>
      <c r="AI17" s="1">
        <v>38</v>
      </c>
      <c r="AJ17" s="1">
        <v>1.5</v>
      </c>
      <c r="AK17" s="1" t="s">
        <v>75</v>
      </c>
      <c r="AL17" s="1" t="s">
        <v>75</v>
      </c>
      <c r="AM17" s="1" t="s">
        <v>75</v>
      </c>
      <c r="AN17" s="1">
        <v>96</v>
      </c>
      <c r="AO17" s="1">
        <v>4</v>
      </c>
      <c r="AP17" s="1">
        <v>13</v>
      </c>
      <c r="AQ17" s="1">
        <v>0</v>
      </c>
      <c r="AR17" s="1">
        <v>2</v>
      </c>
      <c r="AS17" s="1">
        <v>3</v>
      </c>
      <c r="AT17" s="1">
        <v>1</v>
      </c>
      <c r="AU17" s="1">
        <v>77</v>
      </c>
      <c r="AV17" s="1">
        <v>0</v>
      </c>
      <c r="AW17" s="5">
        <v>44344</v>
      </c>
      <c r="AX17" s="1">
        <v>3</v>
      </c>
      <c r="AY17" s="1">
        <v>74</v>
      </c>
      <c r="AZ17" s="9">
        <f t="shared" si="10"/>
        <v>4.0540540540540543E-2</v>
      </c>
      <c r="BA17" s="1">
        <v>6</v>
      </c>
      <c r="BB17" s="1">
        <v>41</v>
      </c>
      <c r="BC17" s="1">
        <v>27</v>
      </c>
      <c r="BD17" s="1">
        <f t="shared" si="11"/>
        <v>0.91891891891891897</v>
      </c>
      <c r="BE17" s="1">
        <f t="shared" si="12"/>
        <v>0.36486486486486486</v>
      </c>
      <c r="BF17" s="1">
        <f t="shared" si="13"/>
        <v>33</v>
      </c>
      <c r="BG17" s="1">
        <f t="shared" si="14"/>
        <v>0.44594594594594594</v>
      </c>
      <c r="BH17" s="1">
        <v>66886</v>
      </c>
      <c r="BI17" s="1">
        <v>16</v>
      </c>
      <c r="BJ17" s="7">
        <v>44351.434027777781</v>
      </c>
      <c r="BK17" s="5">
        <v>44414</v>
      </c>
      <c r="BL17" s="5">
        <v>44500</v>
      </c>
      <c r="BM17" s="7">
        <v>44431.70416666667</v>
      </c>
      <c r="BN17" s="7" t="s">
        <v>56</v>
      </c>
      <c r="BO17" s="7" t="s">
        <v>56</v>
      </c>
      <c r="BP17" s="5">
        <v>44386</v>
      </c>
      <c r="BQ17" s="5">
        <v>44386</v>
      </c>
      <c r="BR17" s="2">
        <f t="shared" si="15"/>
        <v>35</v>
      </c>
      <c r="BS17" s="2">
        <f t="shared" si="4"/>
        <v>1</v>
      </c>
      <c r="BT17" s="5">
        <v>44386</v>
      </c>
      <c r="BU17" s="5" t="s">
        <v>56</v>
      </c>
      <c r="BV17" s="5">
        <v>44386</v>
      </c>
      <c r="BW17" s="2">
        <f t="shared" si="5"/>
        <v>35</v>
      </c>
      <c r="BX17" s="2">
        <f t="shared" si="6"/>
        <v>1</v>
      </c>
      <c r="BY17" s="5">
        <v>44386</v>
      </c>
      <c r="BZ17" s="1" t="s">
        <v>56</v>
      </c>
      <c r="CA17" s="2">
        <v>1</v>
      </c>
      <c r="CB17" s="2">
        <f t="shared" si="7"/>
        <v>0</v>
      </c>
      <c r="CC17" s="1">
        <v>0</v>
      </c>
      <c r="CD17" s="1">
        <f t="shared" si="8"/>
        <v>1</v>
      </c>
      <c r="CE17" s="1">
        <v>0</v>
      </c>
      <c r="CF17" s="1">
        <v>0</v>
      </c>
      <c r="CG17" s="1">
        <v>0</v>
      </c>
      <c r="CH17" s="1">
        <v>0</v>
      </c>
      <c r="CI17" s="3" t="s">
        <v>106</v>
      </c>
      <c r="CJ17" s="5">
        <v>44369</v>
      </c>
      <c r="CK17" s="5">
        <v>44390</v>
      </c>
      <c r="CL17" s="1" t="s">
        <v>56</v>
      </c>
      <c r="CM17" s="5">
        <v>44369</v>
      </c>
      <c r="CN17" s="5" t="s">
        <v>56</v>
      </c>
      <c r="CO17" s="5">
        <v>44369</v>
      </c>
      <c r="CP17" s="1">
        <f>IFERROR(CO17-G17,"-")</f>
        <v>18</v>
      </c>
      <c r="CQ17" s="1">
        <f>IFERROR(CP17/K17,"-")</f>
        <v>0.51428571428571423</v>
      </c>
      <c r="CR17" s="5">
        <v>44369</v>
      </c>
      <c r="CS17" s="1" t="s">
        <v>56</v>
      </c>
      <c r="CT17" s="5">
        <v>44369</v>
      </c>
      <c r="CU17" s="1">
        <f>IFERROR(CT17-G17,"-")</f>
        <v>18</v>
      </c>
      <c r="CV17" s="1">
        <f>IFERROR(CU17/K17,"-")</f>
        <v>0.51428571428571423</v>
      </c>
      <c r="CW17" s="1" t="s">
        <v>56</v>
      </c>
      <c r="CX17" s="1" t="s">
        <v>56</v>
      </c>
      <c r="CY17" s="1">
        <v>1</v>
      </c>
      <c r="CZ17" s="3">
        <f>SUM(DA17,DC17,DD17,DE17,AV17)</f>
        <v>1</v>
      </c>
      <c r="DA17" s="3">
        <v>0</v>
      </c>
      <c r="DB17" s="3">
        <v>1</v>
      </c>
      <c r="DC17" s="1">
        <f>-DC139</f>
        <v>0</v>
      </c>
      <c r="DD17" s="1">
        <f>-DD139</f>
        <v>0</v>
      </c>
      <c r="DE17" s="3">
        <v>1</v>
      </c>
      <c r="DF17" s="3">
        <v>0</v>
      </c>
      <c r="DG17"/>
      <c r="DH17"/>
    </row>
    <row r="18" spans="1:112" x14ac:dyDescent="0.25">
      <c r="A18" s="1">
        <v>17</v>
      </c>
      <c r="B18" s="1">
        <v>8709</v>
      </c>
      <c r="C18" s="1" t="s">
        <v>16</v>
      </c>
      <c r="D18" s="1" t="s">
        <v>27</v>
      </c>
      <c r="E18" s="1" t="s">
        <v>28</v>
      </c>
      <c r="F18" s="5">
        <v>44351</v>
      </c>
      <c r="G18" s="5">
        <v>44356</v>
      </c>
      <c r="H18" s="5">
        <v>44410</v>
      </c>
      <c r="I18" s="5">
        <v>44410</v>
      </c>
      <c r="J18" s="1">
        <f t="shared" si="0"/>
        <v>54</v>
      </c>
      <c r="K18" s="1">
        <f t="shared" si="9"/>
        <v>54</v>
      </c>
      <c r="L18" s="1">
        <f t="shared" si="1"/>
        <v>5</v>
      </c>
      <c r="M18" s="1">
        <v>0</v>
      </c>
      <c r="N18" s="1">
        <v>0</v>
      </c>
      <c r="O18" s="1">
        <v>0</v>
      </c>
      <c r="P18" s="1">
        <v>1</v>
      </c>
      <c r="Q18" s="1">
        <f t="shared" si="2"/>
        <v>1</v>
      </c>
      <c r="R18" s="5">
        <v>44328</v>
      </c>
      <c r="S18" s="1">
        <v>1776</v>
      </c>
      <c r="T18" s="1">
        <v>6</v>
      </c>
      <c r="U18" s="1">
        <v>0</v>
      </c>
      <c r="V18" s="1">
        <v>1</v>
      </c>
      <c r="W18" s="1">
        <v>1</v>
      </c>
      <c r="X18" s="1">
        <v>1</v>
      </c>
      <c r="Y18" s="1">
        <v>5</v>
      </c>
      <c r="Z18" s="1">
        <v>5</v>
      </c>
      <c r="AA18" s="1">
        <v>5</v>
      </c>
      <c r="AB18" s="1">
        <v>4</v>
      </c>
      <c r="AC18" s="1">
        <v>5</v>
      </c>
      <c r="AD18" s="1">
        <v>5</v>
      </c>
      <c r="AE18" s="1">
        <v>1875</v>
      </c>
      <c r="AF18" s="1">
        <f t="shared" ref="AF18:AF24" si="16">AE18-S18</f>
        <v>99</v>
      </c>
      <c r="AG18" s="1">
        <v>3</v>
      </c>
      <c r="AH18" s="1" t="s">
        <v>56</v>
      </c>
      <c r="AI18" s="1">
        <v>38.700000000000003</v>
      </c>
      <c r="AJ18" s="1">
        <v>1.5</v>
      </c>
      <c r="AK18" s="1" t="s">
        <v>75</v>
      </c>
      <c r="AL18" s="1" t="s">
        <v>75</v>
      </c>
      <c r="AM18" s="1" t="s">
        <v>75</v>
      </c>
      <c r="AN18" s="1">
        <v>97</v>
      </c>
      <c r="AO18" s="1">
        <v>1</v>
      </c>
      <c r="AP18" s="1">
        <v>9</v>
      </c>
      <c r="AQ18" s="1">
        <v>1</v>
      </c>
      <c r="AR18" s="1">
        <v>3</v>
      </c>
      <c r="AS18" s="1">
        <v>1</v>
      </c>
      <c r="AT18" s="1">
        <v>1</v>
      </c>
      <c r="AU18" s="1">
        <v>84</v>
      </c>
      <c r="AV18" s="1">
        <v>0</v>
      </c>
      <c r="AW18" s="5">
        <v>44349</v>
      </c>
      <c r="AX18" s="1">
        <v>4</v>
      </c>
      <c r="AY18" s="1">
        <f>189/2</f>
        <v>94.5</v>
      </c>
      <c r="AZ18" s="9">
        <f t="shared" si="10"/>
        <v>4.2328042328042326E-2</v>
      </c>
      <c r="BA18" s="1">
        <f>13/2</f>
        <v>6.5</v>
      </c>
      <c r="BB18" s="1">
        <f>131/2</f>
        <v>65.5</v>
      </c>
      <c r="BC18" s="1">
        <f>45/2</f>
        <v>22.5</v>
      </c>
      <c r="BD18" s="1">
        <f t="shared" si="11"/>
        <v>0.93121693121693117</v>
      </c>
      <c r="BE18" s="1">
        <f t="shared" si="12"/>
        <v>0.23809523809523808</v>
      </c>
      <c r="BF18" s="1">
        <f t="shared" si="13"/>
        <v>29</v>
      </c>
      <c r="BG18" s="1">
        <f t="shared" si="14"/>
        <v>0.30687830687830686</v>
      </c>
      <c r="BH18" s="1">
        <v>66890</v>
      </c>
      <c r="BI18" s="1">
        <v>17</v>
      </c>
      <c r="BJ18" s="7">
        <v>44351.434027777781</v>
      </c>
      <c r="BK18" s="1" t="s">
        <v>56</v>
      </c>
      <c r="BL18" s="1" t="s">
        <v>56</v>
      </c>
      <c r="BM18" s="1" t="s">
        <v>56</v>
      </c>
      <c r="BN18" s="5">
        <v>44383</v>
      </c>
      <c r="BO18" s="7" t="s">
        <v>56</v>
      </c>
      <c r="BP18" s="7" t="s">
        <v>56</v>
      </c>
      <c r="BQ18" s="5">
        <v>44383</v>
      </c>
      <c r="BR18" s="2">
        <f t="shared" si="15"/>
        <v>27</v>
      </c>
      <c r="BS18" s="2">
        <f t="shared" si="4"/>
        <v>0.5</v>
      </c>
      <c r="BT18" s="1" t="s">
        <v>56</v>
      </c>
      <c r="BU18" s="5" t="s">
        <v>56</v>
      </c>
      <c r="BV18" s="1" t="s">
        <v>56</v>
      </c>
      <c r="BW18" s="2" t="str">
        <f t="shared" si="5"/>
        <v>-</v>
      </c>
      <c r="BX18" s="2" t="str">
        <f t="shared" si="6"/>
        <v>-</v>
      </c>
      <c r="BY18" s="5">
        <v>44379</v>
      </c>
      <c r="BZ18" s="5">
        <v>44383</v>
      </c>
      <c r="CA18" s="2">
        <v>0</v>
      </c>
      <c r="CB18" s="2">
        <f t="shared" si="7"/>
        <v>1</v>
      </c>
      <c r="CC18" s="1">
        <v>1</v>
      </c>
      <c r="CD18" s="1">
        <f t="shared" si="8"/>
        <v>0</v>
      </c>
      <c r="CE18" s="1">
        <v>0</v>
      </c>
      <c r="CF18" s="1" t="s">
        <v>56</v>
      </c>
      <c r="CG18" s="1">
        <v>0</v>
      </c>
      <c r="CH18" s="1">
        <v>0</v>
      </c>
      <c r="CI18" s="3" t="s">
        <v>107</v>
      </c>
      <c r="CJ18" s="5">
        <v>44410</v>
      </c>
      <c r="CK18" s="5">
        <v>44413</v>
      </c>
      <c r="CL18" s="1" t="s">
        <v>56</v>
      </c>
      <c r="CM18" s="3" t="s">
        <v>56</v>
      </c>
      <c r="CN18" s="5">
        <v>44410</v>
      </c>
      <c r="CO18" s="5">
        <v>44410</v>
      </c>
      <c r="CP18" s="1">
        <f>IFERROR(CO18-G18,"-")</f>
        <v>54</v>
      </c>
      <c r="CQ18" s="1">
        <f>IFERROR(CP18/K18,"-")</f>
        <v>1</v>
      </c>
      <c r="CR18" s="5">
        <v>44410</v>
      </c>
      <c r="CS18" s="1" t="s">
        <v>56</v>
      </c>
      <c r="CT18" s="5">
        <v>44410</v>
      </c>
      <c r="CU18" s="1">
        <f>IFERROR(CT18-G18,"-")</f>
        <v>54</v>
      </c>
      <c r="CV18" s="1">
        <f>IFERROR(CU18/K18,"-")</f>
        <v>1</v>
      </c>
      <c r="CW18" s="1" t="s">
        <v>56</v>
      </c>
      <c r="CX18" s="1" t="s">
        <v>56</v>
      </c>
      <c r="CY18" s="1">
        <v>1</v>
      </c>
      <c r="CZ18" s="3">
        <f>SUM(DA18,DC18,DD18,DE18,AV18)</f>
        <v>0</v>
      </c>
      <c r="DA18" s="3">
        <v>0</v>
      </c>
      <c r="DB18" s="3">
        <v>1</v>
      </c>
      <c r="DC18" s="1">
        <v>0</v>
      </c>
      <c r="DD18" s="1">
        <v>0</v>
      </c>
      <c r="DE18" s="3">
        <v>0</v>
      </c>
      <c r="DF18" s="3">
        <v>0</v>
      </c>
      <c r="DG18"/>
      <c r="DH18"/>
    </row>
    <row r="19" spans="1:112" x14ac:dyDescent="0.25">
      <c r="A19" s="1">
        <v>18</v>
      </c>
      <c r="B19" s="1">
        <v>6305</v>
      </c>
      <c r="C19" s="1" t="s">
        <v>16</v>
      </c>
      <c r="D19" s="1" t="s">
        <v>27</v>
      </c>
      <c r="E19" s="1" t="s">
        <v>29</v>
      </c>
      <c r="F19" s="5">
        <v>44351</v>
      </c>
      <c r="G19" s="5">
        <v>44356</v>
      </c>
      <c r="H19" s="5">
        <v>44410</v>
      </c>
      <c r="I19" s="5">
        <v>44410</v>
      </c>
      <c r="J19" s="1">
        <f t="shared" si="0"/>
        <v>54</v>
      </c>
      <c r="K19" s="1">
        <f t="shared" si="9"/>
        <v>54</v>
      </c>
      <c r="L19" s="1">
        <f t="shared" si="1"/>
        <v>5</v>
      </c>
      <c r="M19" s="1">
        <v>0</v>
      </c>
      <c r="N19" s="1">
        <v>0</v>
      </c>
      <c r="O19" s="1">
        <v>0</v>
      </c>
      <c r="P19" s="1">
        <v>1</v>
      </c>
      <c r="Q19" s="1">
        <f t="shared" si="2"/>
        <v>1</v>
      </c>
      <c r="R19" s="5">
        <v>44328</v>
      </c>
      <c r="S19" s="1">
        <v>1864</v>
      </c>
      <c r="T19" s="1">
        <v>7</v>
      </c>
      <c r="U19" s="1">
        <v>0</v>
      </c>
      <c r="V19" s="1">
        <v>1</v>
      </c>
      <c r="W19" s="1">
        <v>3</v>
      </c>
      <c r="X19" s="1">
        <v>1</v>
      </c>
      <c r="Y19" s="1">
        <v>7</v>
      </c>
      <c r="Z19" s="1">
        <v>6</v>
      </c>
      <c r="AA19" s="1">
        <v>6</v>
      </c>
      <c r="AB19" s="1">
        <v>5</v>
      </c>
      <c r="AC19" s="1">
        <v>6</v>
      </c>
      <c r="AD19" s="1">
        <v>5</v>
      </c>
      <c r="AE19" s="1">
        <v>1875</v>
      </c>
      <c r="AF19" s="1">
        <f t="shared" si="16"/>
        <v>11</v>
      </c>
      <c r="AG19" s="1">
        <v>5</v>
      </c>
      <c r="AH19" s="1" t="s">
        <v>56</v>
      </c>
      <c r="AI19" s="1">
        <v>43.6</v>
      </c>
      <c r="AJ19" s="1">
        <v>5</v>
      </c>
      <c r="AK19" s="1" t="s">
        <v>74</v>
      </c>
      <c r="AL19" s="1" t="s">
        <v>75</v>
      </c>
      <c r="AM19" s="1" t="s">
        <v>74</v>
      </c>
      <c r="AN19" s="1">
        <v>97</v>
      </c>
      <c r="AO19" s="1">
        <v>1</v>
      </c>
      <c r="AP19" s="1">
        <v>9</v>
      </c>
      <c r="AQ19" s="1">
        <v>1</v>
      </c>
      <c r="AR19" s="1">
        <v>5</v>
      </c>
      <c r="AS19" s="1">
        <v>2</v>
      </c>
      <c r="AT19" s="1">
        <v>1</v>
      </c>
      <c r="AU19" s="1">
        <v>82</v>
      </c>
      <c r="AV19" s="1">
        <v>0</v>
      </c>
      <c r="AW19" s="5">
        <v>44348</v>
      </c>
      <c r="AX19" s="1">
        <v>4</v>
      </c>
      <c r="AY19" s="1">
        <f>189/2</f>
        <v>94.5</v>
      </c>
      <c r="AZ19" s="9">
        <f t="shared" si="10"/>
        <v>4.2328042328042326E-2</v>
      </c>
      <c r="BA19" s="1">
        <f>13/2</f>
        <v>6.5</v>
      </c>
      <c r="BB19" s="1">
        <f>131/2</f>
        <v>65.5</v>
      </c>
      <c r="BC19" s="1">
        <f>45/2</f>
        <v>22.5</v>
      </c>
      <c r="BD19" s="1">
        <f t="shared" si="11"/>
        <v>0.93121693121693117</v>
      </c>
      <c r="BE19" s="1">
        <f t="shared" si="12"/>
        <v>0.23809523809523808</v>
      </c>
      <c r="BF19" s="1">
        <f t="shared" si="13"/>
        <v>29</v>
      </c>
      <c r="BG19" s="1">
        <f t="shared" si="14"/>
        <v>0.30687830687830686</v>
      </c>
      <c r="BH19" s="1">
        <v>66904</v>
      </c>
      <c r="BI19" s="1">
        <v>19</v>
      </c>
      <c r="BJ19" s="7">
        <v>44351.434027777781</v>
      </c>
      <c r="BK19" s="5">
        <v>44410</v>
      </c>
      <c r="BL19" s="5">
        <v>44483</v>
      </c>
      <c r="BM19" s="7">
        <v>44413.726736111108</v>
      </c>
      <c r="BN19" s="7" t="s">
        <v>56</v>
      </c>
      <c r="BO19" s="7" t="s">
        <v>56</v>
      </c>
      <c r="BP19" s="5">
        <v>44410</v>
      </c>
      <c r="BQ19" s="5">
        <v>44410</v>
      </c>
      <c r="BR19" s="2">
        <f t="shared" si="15"/>
        <v>54</v>
      </c>
      <c r="BS19" s="2">
        <f t="shared" si="4"/>
        <v>1</v>
      </c>
      <c r="BT19" s="5">
        <v>44410</v>
      </c>
      <c r="BU19" s="5" t="s">
        <v>56</v>
      </c>
      <c r="BV19" s="5">
        <v>44410</v>
      </c>
      <c r="BW19" s="2">
        <f t="shared" si="5"/>
        <v>54</v>
      </c>
      <c r="BX19" s="2">
        <f t="shared" si="6"/>
        <v>1</v>
      </c>
      <c r="BY19" s="5">
        <v>44410</v>
      </c>
      <c r="BZ19" s="1" t="s">
        <v>56</v>
      </c>
      <c r="CA19" s="2">
        <v>1</v>
      </c>
      <c r="CB19" s="2">
        <f t="shared" si="7"/>
        <v>0</v>
      </c>
      <c r="CC19" s="1">
        <v>0</v>
      </c>
      <c r="CD19" s="1">
        <f t="shared" si="8"/>
        <v>1</v>
      </c>
      <c r="CE19" s="1">
        <v>0</v>
      </c>
      <c r="CF19" s="1">
        <v>0</v>
      </c>
      <c r="CG19" s="1">
        <v>0</v>
      </c>
      <c r="CH19" s="1">
        <v>0</v>
      </c>
      <c r="CI19" s="3" t="s">
        <v>108</v>
      </c>
      <c r="CJ19" s="5">
        <v>44370</v>
      </c>
      <c r="CK19" s="5">
        <v>44390</v>
      </c>
      <c r="CL19" s="1" t="s">
        <v>56</v>
      </c>
      <c r="CM19" s="4">
        <v>44370</v>
      </c>
      <c r="CN19" s="5" t="s">
        <v>56</v>
      </c>
      <c r="CO19" s="4">
        <v>44370</v>
      </c>
      <c r="CP19" s="1">
        <f>IFERROR(CO19-G19,"-")</f>
        <v>14</v>
      </c>
      <c r="CQ19" s="1">
        <f>IFERROR(CP19/K19,"-")</f>
        <v>0.25925925925925924</v>
      </c>
      <c r="CR19" s="4">
        <v>44370</v>
      </c>
      <c r="CS19" s="1" t="s">
        <v>56</v>
      </c>
      <c r="CT19" s="4">
        <v>44370</v>
      </c>
      <c r="CU19" s="1">
        <f>IFERROR(CT19-G19,"-")</f>
        <v>14</v>
      </c>
      <c r="CV19" s="1">
        <f>IFERROR(CU19/K19,"-")</f>
        <v>0.25925925925925924</v>
      </c>
      <c r="CW19" s="1" t="s">
        <v>56</v>
      </c>
      <c r="CX19" s="1" t="s">
        <v>56</v>
      </c>
      <c r="CY19" s="1">
        <v>1</v>
      </c>
      <c r="CZ19" s="3">
        <f>SUM(DA19,DC19,DD19,DE19,AV19)</f>
        <v>1</v>
      </c>
      <c r="DA19" s="3">
        <v>0</v>
      </c>
      <c r="DB19" s="3">
        <v>1</v>
      </c>
      <c r="DC19" s="1">
        <v>0</v>
      </c>
      <c r="DD19" s="1">
        <v>0</v>
      </c>
      <c r="DE19" s="3">
        <v>1</v>
      </c>
      <c r="DF19" s="3">
        <v>0</v>
      </c>
      <c r="DG19"/>
      <c r="DH19"/>
    </row>
    <row r="20" spans="1:112" x14ac:dyDescent="0.25">
      <c r="A20" s="1">
        <v>19</v>
      </c>
      <c r="B20" s="1">
        <v>7318</v>
      </c>
      <c r="C20" s="1" t="s">
        <v>16</v>
      </c>
      <c r="D20" s="1" t="s">
        <v>27</v>
      </c>
      <c r="E20" s="1" t="s">
        <v>28</v>
      </c>
      <c r="F20" s="5">
        <v>44351</v>
      </c>
      <c r="G20" s="5">
        <v>44356</v>
      </c>
      <c r="H20" s="5">
        <v>44410</v>
      </c>
      <c r="I20" s="5">
        <v>44410</v>
      </c>
      <c r="J20" s="1">
        <f t="shared" si="0"/>
        <v>54</v>
      </c>
      <c r="K20" s="1">
        <f t="shared" si="9"/>
        <v>54</v>
      </c>
      <c r="L20" s="1">
        <f t="shared" si="1"/>
        <v>5</v>
      </c>
      <c r="M20" s="1">
        <v>0</v>
      </c>
      <c r="N20" s="1">
        <v>0</v>
      </c>
      <c r="O20" s="1">
        <v>0</v>
      </c>
      <c r="P20" s="1">
        <v>1</v>
      </c>
      <c r="Q20" s="1">
        <f t="shared" si="2"/>
        <v>1</v>
      </c>
      <c r="R20" s="5">
        <v>44328</v>
      </c>
      <c r="S20" s="1">
        <v>1798</v>
      </c>
      <c r="T20" s="1">
        <v>5</v>
      </c>
      <c r="U20" s="1">
        <v>0</v>
      </c>
      <c r="V20" s="1">
        <v>1</v>
      </c>
      <c r="W20" s="1">
        <v>1</v>
      </c>
      <c r="X20" s="1">
        <v>3</v>
      </c>
      <c r="Y20" s="1">
        <v>5</v>
      </c>
      <c r="Z20" s="1">
        <v>5</v>
      </c>
      <c r="AA20" s="1">
        <v>6</v>
      </c>
      <c r="AB20" s="1">
        <v>5</v>
      </c>
      <c r="AC20" s="1">
        <v>6</v>
      </c>
      <c r="AD20" s="1">
        <v>5</v>
      </c>
      <c r="AE20" s="1">
        <v>1650</v>
      </c>
      <c r="AF20" s="1">
        <f t="shared" si="16"/>
        <v>-148</v>
      </c>
      <c r="AG20" s="1">
        <v>4</v>
      </c>
      <c r="AH20" s="1" t="s">
        <v>56</v>
      </c>
      <c r="AI20" s="1">
        <v>42.7</v>
      </c>
      <c r="AJ20" s="1">
        <v>0.5</v>
      </c>
      <c r="AK20" s="1" t="s">
        <v>74</v>
      </c>
      <c r="AL20" s="1" t="s">
        <v>74</v>
      </c>
      <c r="AM20" s="1" t="s">
        <v>74</v>
      </c>
      <c r="AN20" s="1" t="s">
        <v>56</v>
      </c>
      <c r="AO20" s="1">
        <v>4</v>
      </c>
      <c r="AP20" s="1">
        <v>20</v>
      </c>
      <c r="AQ20" s="1">
        <v>0</v>
      </c>
      <c r="AR20" s="1">
        <v>3</v>
      </c>
      <c r="AS20" s="1">
        <v>2</v>
      </c>
      <c r="AT20" s="1">
        <v>1</v>
      </c>
      <c r="AU20" s="1">
        <v>70</v>
      </c>
      <c r="AV20" s="1">
        <v>0</v>
      </c>
      <c r="AW20" s="5">
        <v>44349</v>
      </c>
      <c r="AX20" s="1">
        <v>4</v>
      </c>
      <c r="AY20" s="1">
        <f>189/2</f>
        <v>94.5</v>
      </c>
      <c r="AZ20" s="9">
        <f t="shared" si="10"/>
        <v>4.2328042328042326E-2</v>
      </c>
      <c r="BA20" s="1">
        <f>13/2</f>
        <v>6.5</v>
      </c>
      <c r="BB20" s="1">
        <f>131/2</f>
        <v>65.5</v>
      </c>
      <c r="BC20" s="1">
        <f>45/2</f>
        <v>22.5</v>
      </c>
      <c r="BD20" s="1">
        <f t="shared" si="11"/>
        <v>0.93121693121693117</v>
      </c>
      <c r="BE20" s="1">
        <f t="shared" si="12"/>
        <v>0.23809523809523808</v>
      </c>
      <c r="BF20" s="1">
        <f t="shared" si="13"/>
        <v>29</v>
      </c>
      <c r="BG20" s="1">
        <f t="shared" si="14"/>
        <v>0.30687830687830686</v>
      </c>
      <c r="BH20" s="1">
        <v>66909</v>
      </c>
      <c r="BI20" s="1">
        <v>20</v>
      </c>
      <c r="BJ20" s="7">
        <v>44351.434027777781</v>
      </c>
      <c r="BK20" s="5">
        <v>44410</v>
      </c>
      <c r="BL20" s="5">
        <v>44483</v>
      </c>
      <c r="BM20" s="7">
        <v>44413.726736111108</v>
      </c>
      <c r="BN20" s="7" t="s">
        <v>56</v>
      </c>
      <c r="BO20" s="7" t="s">
        <v>56</v>
      </c>
      <c r="BP20" s="5">
        <v>44410</v>
      </c>
      <c r="BQ20" s="5">
        <v>44410</v>
      </c>
      <c r="BR20" s="2">
        <f t="shared" si="15"/>
        <v>54</v>
      </c>
      <c r="BS20" s="2">
        <f t="shared" si="4"/>
        <v>1</v>
      </c>
      <c r="BT20" s="5">
        <v>44410</v>
      </c>
      <c r="BU20" s="5" t="s">
        <v>56</v>
      </c>
      <c r="BV20" s="5">
        <v>44410</v>
      </c>
      <c r="BW20" s="2">
        <f t="shared" si="5"/>
        <v>54</v>
      </c>
      <c r="BX20" s="2">
        <f t="shared" si="6"/>
        <v>1</v>
      </c>
      <c r="BY20" s="5">
        <v>44410</v>
      </c>
      <c r="BZ20" s="1" t="s">
        <v>56</v>
      </c>
      <c r="CA20" s="2">
        <v>1</v>
      </c>
      <c r="CB20" s="2">
        <f t="shared" si="7"/>
        <v>0</v>
      </c>
      <c r="CC20" s="1">
        <v>0</v>
      </c>
      <c r="CD20" s="1">
        <f t="shared" si="8"/>
        <v>1</v>
      </c>
      <c r="CE20" s="1">
        <v>0</v>
      </c>
      <c r="CF20" s="1">
        <v>0</v>
      </c>
      <c r="CG20" s="1">
        <v>0</v>
      </c>
      <c r="CH20" s="1">
        <v>0</v>
      </c>
      <c r="CI20" s="3">
        <v>181100030</v>
      </c>
      <c r="CJ20" s="5">
        <v>44370</v>
      </c>
      <c r="CK20" s="5">
        <v>44391</v>
      </c>
      <c r="CL20" s="1" t="s">
        <v>56</v>
      </c>
      <c r="CM20" s="4">
        <v>44370</v>
      </c>
      <c r="CN20" s="5" t="s">
        <v>56</v>
      </c>
      <c r="CO20" s="4">
        <v>44370</v>
      </c>
      <c r="CP20" s="1">
        <f>IFERROR(CO20-G20,"-")</f>
        <v>14</v>
      </c>
      <c r="CQ20" s="1">
        <f>IFERROR(CP20/K20,"-")</f>
        <v>0.25925925925925924</v>
      </c>
      <c r="CR20" s="4">
        <v>44370</v>
      </c>
      <c r="CS20" s="1" t="s">
        <v>56</v>
      </c>
      <c r="CT20" s="4">
        <v>44370</v>
      </c>
      <c r="CU20" s="1">
        <f>IFERROR(CT20-G20,"-")</f>
        <v>14</v>
      </c>
      <c r="CV20" s="1">
        <f>IFERROR(CU20/K20,"-")</f>
        <v>0.25925925925925924</v>
      </c>
      <c r="CW20" s="1" t="s">
        <v>56</v>
      </c>
      <c r="CX20" s="1" t="s">
        <v>56</v>
      </c>
      <c r="CY20" s="1">
        <v>1</v>
      </c>
      <c r="CZ20" s="3">
        <f>SUM(DA20,DC20,DD20,DE20,AV20)</f>
        <v>1</v>
      </c>
      <c r="DA20" s="3">
        <v>0</v>
      </c>
      <c r="DB20" s="3">
        <v>1</v>
      </c>
      <c r="DC20" s="1">
        <v>0</v>
      </c>
      <c r="DD20" s="1">
        <v>0</v>
      </c>
      <c r="DE20" s="3">
        <v>1</v>
      </c>
      <c r="DF20" s="3">
        <v>0</v>
      </c>
      <c r="DG20"/>
      <c r="DH20"/>
    </row>
    <row r="21" spans="1:112" x14ac:dyDescent="0.25">
      <c r="A21" s="1">
        <v>20</v>
      </c>
      <c r="B21" s="1">
        <v>9413</v>
      </c>
      <c r="C21" s="1" t="s">
        <v>16</v>
      </c>
      <c r="D21" s="1" t="s">
        <v>26</v>
      </c>
      <c r="E21" s="1" t="s">
        <v>31</v>
      </c>
      <c r="F21" s="5">
        <v>44351</v>
      </c>
      <c r="G21" s="5">
        <v>44351</v>
      </c>
      <c r="H21" s="5">
        <v>44405</v>
      </c>
      <c r="I21" s="5">
        <v>44405</v>
      </c>
      <c r="J21" s="1">
        <f t="shared" si="0"/>
        <v>54</v>
      </c>
      <c r="K21" s="1">
        <f t="shared" si="9"/>
        <v>54</v>
      </c>
      <c r="L21" s="1">
        <f t="shared" si="1"/>
        <v>0</v>
      </c>
      <c r="M21" s="1">
        <v>0</v>
      </c>
      <c r="N21" s="1">
        <v>0</v>
      </c>
      <c r="O21" s="1">
        <v>0</v>
      </c>
      <c r="P21" s="1">
        <v>1</v>
      </c>
      <c r="Q21" s="1">
        <f t="shared" si="2"/>
        <v>1</v>
      </c>
      <c r="R21" s="5">
        <v>44328</v>
      </c>
      <c r="S21" s="1">
        <v>1494</v>
      </c>
      <c r="T21" s="1">
        <v>6</v>
      </c>
      <c r="U21" s="1">
        <v>0</v>
      </c>
      <c r="V21" s="1">
        <v>1</v>
      </c>
      <c r="W21" s="1">
        <v>2</v>
      </c>
      <c r="X21" s="1">
        <v>2</v>
      </c>
      <c r="Y21" s="1">
        <v>5</v>
      </c>
      <c r="Z21" s="1">
        <v>5</v>
      </c>
      <c r="AA21" s="1">
        <v>6</v>
      </c>
      <c r="AB21" s="1">
        <v>5</v>
      </c>
      <c r="AC21" s="1">
        <v>5</v>
      </c>
      <c r="AD21" s="1">
        <v>5</v>
      </c>
      <c r="AE21" s="1">
        <v>1504</v>
      </c>
      <c r="AF21" s="1">
        <f t="shared" si="16"/>
        <v>10</v>
      </c>
      <c r="AG21" s="1">
        <v>2</v>
      </c>
      <c r="AH21" s="1" t="s">
        <v>78</v>
      </c>
      <c r="AI21" s="1">
        <v>40.5</v>
      </c>
      <c r="AJ21" s="1">
        <v>3</v>
      </c>
      <c r="AK21" s="1" t="s">
        <v>74</v>
      </c>
      <c r="AL21" s="1" t="s">
        <v>74</v>
      </c>
      <c r="AM21" s="1" t="s">
        <v>75</v>
      </c>
      <c r="AN21" s="1">
        <v>92</v>
      </c>
      <c r="AO21" s="1">
        <v>2</v>
      </c>
      <c r="AP21" s="1">
        <v>8</v>
      </c>
      <c r="AQ21" s="1">
        <v>0</v>
      </c>
      <c r="AR21" s="1">
        <v>2</v>
      </c>
      <c r="AS21" s="1">
        <v>1</v>
      </c>
      <c r="AT21" s="1">
        <v>1</v>
      </c>
      <c r="AU21" s="1">
        <v>86</v>
      </c>
      <c r="AV21" s="1">
        <v>0</v>
      </c>
      <c r="AW21" s="5">
        <v>44344</v>
      </c>
      <c r="AX21" s="1">
        <v>3</v>
      </c>
      <c r="AY21" s="1">
        <v>74</v>
      </c>
      <c r="AZ21" s="9">
        <f t="shared" si="10"/>
        <v>4.0540540540540543E-2</v>
      </c>
      <c r="BA21" s="1">
        <v>6</v>
      </c>
      <c r="BB21" s="1">
        <v>41</v>
      </c>
      <c r="BC21" s="1">
        <v>27</v>
      </c>
      <c r="BD21" s="1">
        <f t="shared" si="11"/>
        <v>0.91891891891891897</v>
      </c>
      <c r="BE21" s="1">
        <f t="shared" si="12"/>
        <v>0.36486486486486486</v>
      </c>
      <c r="BF21" s="1">
        <f t="shared" si="13"/>
        <v>33</v>
      </c>
      <c r="BG21" s="1">
        <f t="shared" si="14"/>
        <v>0.44594594594594594</v>
      </c>
      <c r="BH21" s="1">
        <v>66912</v>
      </c>
      <c r="BI21" s="1">
        <v>21</v>
      </c>
      <c r="BJ21" s="7">
        <v>44351.434027777781</v>
      </c>
      <c r="BK21" s="5">
        <v>44405</v>
      </c>
      <c r="BL21" s="5">
        <v>44483</v>
      </c>
      <c r="BM21" s="7">
        <v>44413.726736111108</v>
      </c>
      <c r="BN21" s="7" t="s">
        <v>56</v>
      </c>
      <c r="BO21" s="7" t="s">
        <v>56</v>
      </c>
      <c r="BP21" s="5">
        <v>44405</v>
      </c>
      <c r="BQ21" s="5">
        <v>44405</v>
      </c>
      <c r="BR21" s="2">
        <f t="shared" si="15"/>
        <v>54</v>
      </c>
      <c r="BS21" s="2">
        <f t="shared" si="4"/>
        <v>1</v>
      </c>
      <c r="BT21" s="5">
        <v>44405</v>
      </c>
      <c r="BU21" s="5" t="s">
        <v>56</v>
      </c>
      <c r="BV21" s="5">
        <v>44405</v>
      </c>
      <c r="BW21" s="2">
        <f t="shared" si="5"/>
        <v>54</v>
      </c>
      <c r="BX21" s="2">
        <f t="shared" si="6"/>
        <v>1</v>
      </c>
      <c r="BY21" s="5">
        <v>44405</v>
      </c>
      <c r="BZ21" s="1" t="s">
        <v>56</v>
      </c>
      <c r="CA21" s="2">
        <v>1</v>
      </c>
      <c r="CB21" s="2">
        <f t="shared" si="7"/>
        <v>0</v>
      </c>
      <c r="CC21" s="1">
        <v>0</v>
      </c>
      <c r="CD21" s="1">
        <f t="shared" si="8"/>
        <v>1</v>
      </c>
      <c r="CE21" s="1">
        <v>0</v>
      </c>
      <c r="CF21" s="1">
        <v>0</v>
      </c>
      <c r="CG21" s="1">
        <v>0</v>
      </c>
      <c r="CH21" s="1">
        <v>0</v>
      </c>
      <c r="CI21" s="1">
        <v>3</v>
      </c>
      <c r="CJ21" s="5">
        <v>44405</v>
      </c>
      <c r="CK21" s="5">
        <v>44413</v>
      </c>
      <c r="CL21" s="1" t="s">
        <v>56</v>
      </c>
      <c r="CM21" s="1" t="s">
        <v>56</v>
      </c>
      <c r="CN21" s="5">
        <v>44405</v>
      </c>
      <c r="CO21" s="5">
        <v>44405</v>
      </c>
      <c r="CP21" s="1">
        <f>IFERROR(CO21-G21,"-")</f>
        <v>54</v>
      </c>
      <c r="CQ21" s="1">
        <f>IFERROR(CP21/K21,"-")</f>
        <v>1</v>
      </c>
      <c r="CR21" s="5">
        <v>44405</v>
      </c>
      <c r="CS21" s="1" t="s">
        <v>56</v>
      </c>
      <c r="CT21" s="5">
        <v>44405</v>
      </c>
      <c r="CU21" s="1">
        <f>IFERROR(CT21-G21,"-")</f>
        <v>54</v>
      </c>
      <c r="CV21" s="1">
        <f>IFERROR(CU21/K21,"-")</f>
        <v>1</v>
      </c>
      <c r="CW21" s="1" t="s">
        <v>56</v>
      </c>
      <c r="CX21" s="1" t="s">
        <v>56</v>
      </c>
      <c r="CY21" s="1">
        <v>1</v>
      </c>
      <c r="CZ21" s="3">
        <f>SUM(DA21,DC21,DD21,DE21,AV21)</f>
        <v>0</v>
      </c>
      <c r="DA21" s="1">
        <v>0</v>
      </c>
      <c r="DB21" s="1">
        <v>1</v>
      </c>
      <c r="DC21" s="1">
        <v>0</v>
      </c>
      <c r="DD21" s="1">
        <v>0</v>
      </c>
      <c r="DE21" s="1">
        <v>0</v>
      </c>
      <c r="DF21" s="3">
        <v>0</v>
      </c>
      <c r="DG21"/>
      <c r="DH21"/>
    </row>
    <row r="22" spans="1:112" x14ac:dyDescent="0.25">
      <c r="A22" s="1">
        <v>21</v>
      </c>
      <c r="B22" s="1">
        <v>9604</v>
      </c>
      <c r="C22" s="1" t="s">
        <v>16</v>
      </c>
      <c r="D22" s="1" t="s">
        <v>27</v>
      </c>
      <c r="E22" s="1" t="s">
        <v>29</v>
      </c>
      <c r="F22" s="5">
        <v>44351</v>
      </c>
      <c r="G22" s="5">
        <v>44356</v>
      </c>
      <c r="H22" s="5">
        <v>44410</v>
      </c>
      <c r="I22" s="5">
        <v>44410</v>
      </c>
      <c r="J22" s="1">
        <f t="shared" si="0"/>
        <v>54</v>
      </c>
      <c r="K22" s="1">
        <f t="shared" si="9"/>
        <v>54</v>
      </c>
      <c r="L22" s="1">
        <f t="shared" si="1"/>
        <v>5</v>
      </c>
      <c r="M22" s="1">
        <v>1</v>
      </c>
      <c r="N22" s="1">
        <v>1</v>
      </c>
      <c r="O22" s="1">
        <v>1</v>
      </c>
      <c r="P22" s="1">
        <v>1</v>
      </c>
      <c r="Q22" s="1">
        <f t="shared" si="2"/>
        <v>2</v>
      </c>
      <c r="R22" s="5">
        <v>44330</v>
      </c>
      <c r="S22" s="1">
        <v>1740</v>
      </c>
      <c r="T22" s="1">
        <v>5</v>
      </c>
      <c r="U22" s="1">
        <v>0</v>
      </c>
      <c r="V22" s="1">
        <v>1</v>
      </c>
      <c r="W22" s="1">
        <v>1</v>
      </c>
      <c r="X22" s="1">
        <v>1</v>
      </c>
      <c r="Y22" s="1">
        <v>5</v>
      </c>
      <c r="Z22" s="1">
        <v>5</v>
      </c>
      <c r="AA22" s="1">
        <v>5</v>
      </c>
      <c r="AB22" s="1">
        <v>5</v>
      </c>
      <c r="AC22" s="1">
        <v>5</v>
      </c>
      <c r="AD22" s="1">
        <v>4</v>
      </c>
      <c r="AE22" s="1">
        <v>1720</v>
      </c>
      <c r="AF22" s="1">
        <f t="shared" si="16"/>
        <v>-20</v>
      </c>
      <c r="AG22" s="1">
        <v>2</v>
      </c>
      <c r="AH22" s="1" t="s">
        <v>56</v>
      </c>
      <c r="AI22" s="1">
        <v>39</v>
      </c>
      <c r="AJ22" s="1">
        <v>1</v>
      </c>
      <c r="AK22" s="1" t="s">
        <v>75</v>
      </c>
      <c r="AL22" s="1" t="s">
        <v>75</v>
      </c>
      <c r="AM22" s="1" t="s">
        <v>75</v>
      </c>
      <c r="AN22" s="1">
        <v>70</v>
      </c>
      <c r="AO22" s="1">
        <v>3</v>
      </c>
      <c r="AP22" s="1">
        <v>8</v>
      </c>
      <c r="AQ22" s="1">
        <v>0</v>
      </c>
      <c r="AR22" s="1">
        <v>7</v>
      </c>
      <c r="AS22" s="1">
        <v>0</v>
      </c>
      <c r="AT22" s="1">
        <v>0</v>
      </c>
      <c r="AU22" s="1">
        <v>82</v>
      </c>
      <c r="AV22" s="1">
        <v>0</v>
      </c>
      <c r="AW22" s="5">
        <v>44348</v>
      </c>
      <c r="AX22" s="1">
        <v>4</v>
      </c>
      <c r="AY22" s="1">
        <f>189/2</f>
        <v>94.5</v>
      </c>
      <c r="AZ22" s="9">
        <f t="shared" si="10"/>
        <v>4.2328042328042326E-2</v>
      </c>
      <c r="BA22" s="1">
        <f>13/2</f>
        <v>6.5</v>
      </c>
      <c r="BB22" s="1">
        <f>131/2</f>
        <v>65.5</v>
      </c>
      <c r="BC22" s="1">
        <f>45/2</f>
        <v>22.5</v>
      </c>
      <c r="BD22" s="1">
        <f t="shared" si="11"/>
        <v>0.93121693121693117</v>
      </c>
      <c r="BE22" s="1">
        <f t="shared" si="12"/>
        <v>0.23809523809523808</v>
      </c>
      <c r="BF22" s="1">
        <f t="shared" si="13"/>
        <v>29</v>
      </c>
      <c r="BG22" s="1">
        <f t="shared" si="14"/>
        <v>0.30687830687830686</v>
      </c>
      <c r="BH22" s="1">
        <v>66945</v>
      </c>
      <c r="BI22" s="1">
        <v>22</v>
      </c>
      <c r="BJ22" s="7">
        <v>44351.434027777781</v>
      </c>
      <c r="BK22" s="5">
        <v>44410</v>
      </c>
      <c r="BL22" s="5">
        <v>44483</v>
      </c>
      <c r="BM22" s="7">
        <v>44413.726736111108</v>
      </c>
      <c r="BN22" s="7" t="s">
        <v>56</v>
      </c>
      <c r="BO22" s="7" t="s">
        <v>56</v>
      </c>
      <c r="BP22" s="5">
        <v>44410</v>
      </c>
      <c r="BQ22" s="5">
        <v>44410</v>
      </c>
      <c r="BR22" s="2">
        <f t="shared" si="15"/>
        <v>54</v>
      </c>
      <c r="BS22" s="2">
        <f t="shared" si="4"/>
        <v>1</v>
      </c>
      <c r="BT22" s="5">
        <v>44410</v>
      </c>
      <c r="BU22" s="5" t="s">
        <v>56</v>
      </c>
      <c r="BV22" s="5">
        <v>44410</v>
      </c>
      <c r="BW22" s="2">
        <f t="shared" si="5"/>
        <v>54</v>
      </c>
      <c r="BX22" s="2">
        <f t="shared" si="6"/>
        <v>1</v>
      </c>
      <c r="BY22" s="5">
        <v>44410</v>
      </c>
      <c r="BZ22" s="1" t="s">
        <v>56</v>
      </c>
      <c r="CA22" s="2">
        <v>1</v>
      </c>
      <c r="CB22" s="2">
        <f t="shared" si="7"/>
        <v>0</v>
      </c>
      <c r="CC22" s="1">
        <v>0</v>
      </c>
      <c r="CD22" s="1">
        <f t="shared" si="8"/>
        <v>1</v>
      </c>
      <c r="CE22" s="1">
        <v>0</v>
      </c>
      <c r="CF22" s="1">
        <v>0</v>
      </c>
      <c r="CG22" s="1">
        <v>0</v>
      </c>
      <c r="CH22" s="1">
        <v>0</v>
      </c>
      <c r="CI22" s="3" t="s">
        <v>109</v>
      </c>
      <c r="CJ22" s="5">
        <v>44410</v>
      </c>
      <c r="CK22" s="5">
        <v>44413</v>
      </c>
      <c r="CL22" s="1" t="s">
        <v>56</v>
      </c>
      <c r="CM22" s="3" t="s">
        <v>56</v>
      </c>
      <c r="CN22" s="5">
        <v>44410</v>
      </c>
      <c r="CO22" s="5">
        <v>44410</v>
      </c>
      <c r="CP22" s="1">
        <f>IFERROR(CO22-G22,"-")</f>
        <v>54</v>
      </c>
      <c r="CQ22" s="1">
        <f>IFERROR(CP22/K22,"-")</f>
        <v>1</v>
      </c>
      <c r="CR22" s="5">
        <v>44410</v>
      </c>
      <c r="CS22" s="1" t="s">
        <v>56</v>
      </c>
      <c r="CT22" s="5">
        <v>44410</v>
      </c>
      <c r="CU22" s="1">
        <f>IFERROR(CT22-G22,"-")</f>
        <v>54</v>
      </c>
      <c r="CV22" s="1">
        <f>IFERROR(CU22/K22,"-")</f>
        <v>1</v>
      </c>
      <c r="CW22" s="1" t="s">
        <v>56</v>
      </c>
      <c r="CX22" s="1" t="s">
        <v>56</v>
      </c>
      <c r="CY22" s="1">
        <v>1</v>
      </c>
      <c r="CZ22" s="3">
        <f>SUM(DA22,DC22,DD22,DE22,AV22)</f>
        <v>0</v>
      </c>
      <c r="DA22" s="3">
        <v>0</v>
      </c>
      <c r="DB22" s="3">
        <v>1</v>
      </c>
      <c r="DC22" s="1">
        <v>0</v>
      </c>
      <c r="DD22" s="1">
        <v>0</v>
      </c>
      <c r="DE22" s="3">
        <v>0</v>
      </c>
      <c r="DF22" s="3">
        <v>0</v>
      </c>
      <c r="DG22"/>
      <c r="DH22"/>
    </row>
    <row r="23" spans="1:112" x14ac:dyDescent="0.25">
      <c r="A23" s="1">
        <v>22</v>
      </c>
      <c r="B23" s="3" t="s">
        <v>3</v>
      </c>
      <c r="C23" s="1" t="s">
        <v>16</v>
      </c>
      <c r="D23" s="1" t="s">
        <v>26</v>
      </c>
      <c r="E23" s="1" t="s">
        <v>31</v>
      </c>
      <c r="F23" s="5">
        <v>44351</v>
      </c>
      <c r="G23" s="5">
        <v>44351</v>
      </c>
      <c r="H23" s="5">
        <v>44405</v>
      </c>
      <c r="I23" s="5">
        <v>44405</v>
      </c>
      <c r="J23" s="1">
        <f t="shared" si="0"/>
        <v>54</v>
      </c>
      <c r="K23" s="1">
        <f t="shared" si="9"/>
        <v>54</v>
      </c>
      <c r="L23" s="1">
        <f t="shared" si="1"/>
        <v>0</v>
      </c>
      <c r="M23" s="1">
        <v>1</v>
      </c>
      <c r="N23" s="1">
        <v>2</v>
      </c>
      <c r="O23" s="1">
        <v>1</v>
      </c>
      <c r="P23" s="1">
        <v>1</v>
      </c>
      <c r="Q23" s="1">
        <f t="shared" si="2"/>
        <v>2</v>
      </c>
      <c r="R23" s="5">
        <v>44330</v>
      </c>
      <c r="S23" s="1">
        <v>1485</v>
      </c>
      <c r="T23" s="1">
        <v>7</v>
      </c>
      <c r="U23" s="1">
        <v>0</v>
      </c>
      <c r="V23" s="1">
        <v>1</v>
      </c>
      <c r="W23" s="1">
        <v>1</v>
      </c>
      <c r="X23" s="1">
        <v>1</v>
      </c>
      <c r="Y23" s="1">
        <v>5</v>
      </c>
      <c r="Z23" s="1">
        <v>5</v>
      </c>
      <c r="AA23" s="1">
        <v>6</v>
      </c>
      <c r="AB23" s="1">
        <v>5</v>
      </c>
      <c r="AC23" s="1">
        <v>5</v>
      </c>
      <c r="AD23" s="1">
        <v>5</v>
      </c>
      <c r="AE23" s="1">
        <v>1174</v>
      </c>
      <c r="AF23" s="1">
        <f t="shared" si="16"/>
        <v>-311</v>
      </c>
      <c r="AG23" s="1">
        <v>1</v>
      </c>
      <c r="AH23" s="1" t="s">
        <v>56</v>
      </c>
      <c r="AI23" s="1">
        <v>36.5</v>
      </c>
      <c r="AJ23" s="1">
        <v>0.5</v>
      </c>
      <c r="AK23" s="1" t="s">
        <v>77</v>
      </c>
      <c r="AL23" s="1" t="s">
        <v>77</v>
      </c>
      <c r="AM23" s="1" t="s">
        <v>74</v>
      </c>
      <c r="AN23" s="1">
        <v>75</v>
      </c>
      <c r="AO23" s="1">
        <v>3</v>
      </c>
      <c r="AP23" s="1">
        <v>5</v>
      </c>
      <c r="AQ23" s="1">
        <v>0</v>
      </c>
      <c r="AR23" s="1">
        <v>4</v>
      </c>
      <c r="AS23" s="1">
        <v>4</v>
      </c>
      <c r="AT23" s="1">
        <v>1</v>
      </c>
      <c r="AU23" s="1">
        <v>82</v>
      </c>
      <c r="AV23" s="1">
        <v>0</v>
      </c>
      <c r="AW23" s="5">
        <v>44344</v>
      </c>
      <c r="AX23" s="1">
        <v>3</v>
      </c>
      <c r="AY23" s="1">
        <v>74</v>
      </c>
      <c r="AZ23" s="9">
        <f t="shared" si="10"/>
        <v>4.0540540540540543E-2</v>
      </c>
      <c r="BA23" s="1">
        <v>6</v>
      </c>
      <c r="BB23" s="1">
        <v>41</v>
      </c>
      <c r="BC23" s="1">
        <v>27</v>
      </c>
      <c r="BD23" s="1">
        <f t="shared" si="11"/>
        <v>0.91891891891891897</v>
      </c>
      <c r="BE23" s="1">
        <f t="shared" si="12"/>
        <v>0.36486486486486486</v>
      </c>
      <c r="BF23" s="1">
        <f t="shared" si="13"/>
        <v>33</v>
      </c>
      <c r="BG23" s="1">
        <f t="shared" si="14"/>
        <v>0.44594594594594594</v>
      </c>
      <c r="BH23" s="1">
        <v>66950</v>
      </c>
      <c r="BI23" s="1">
        <v>24</v>
      </c>
      <c r="BJ23" s="7">
        <v>44351.434027777781</v>
      </c>
      <c r="BK23" s="5">
        <v>44405</v>
      </c>
      <c r="BL23" s="5">
        <v>44484</v>
      </c>
      <c r="BM23" s="7">
        <v>44413.726736111108</v>
      </c>
      <c r="BN23" s="7" t="s">
        <v>56</v>
      </c>
      <c r="BO23" s="7" t="s">
        <v>56</v>
      </c>
      <c r="BP23" s="5">
        <v>44405</v>
      </c>
      <c r="BQ23" s="5">
        <v>44405</v>
      </c>
      <c r="BR23" s="2">
        <f t="shared" si="15"/>
        <v>54</v>
      </c>
      <c r="BS23" s="2">
        <f t="shared" si="4"/>
        <v>1</v>
      </c>
      <c r="BT23" s="5">
        <v>44405</v>
      </c>
      <c r="BU23" s="5" t="s">
        <v>56</v>
      </c>
      <c r="BV23" s="5">
        <v>44405</v>
      </c>
      <c r="BW23" s="2">
        <f t="shared" si="5"/>
        <v>54</v>
      </c>
      <c r="BX23" s="2">
        <f t="shared" si="6"/>
        <v>1</v>
      </c>
      <c r="BY23" s="5">
        <v>44405</v>
      </c>
      <c r="BZ23" s="1" t="s">
        <v>56</v>
      </c>
      <c r="CA23" s="2">
        <v>1</v>
      </c>
      <c r="CB23" s="2">
        <f t="shared" si="7"/>
        <v>0</v>
      </c>
      <c r="CC23" s="1">
        <v>0</v>
      </c>
      <c r="CD23" s="1">
        <f t="shared" si="8"/>
        <v>1</v>
      </c>
      <c r="CE23" s="1">
        <v>0</v>
      </c>
      <c r="CF23" s="1">
        <v>0</v>
      </c>
      <c r="CG23" s="1">
        <v>0</v>
      </c>
      <c r="CH23" s="1">
        <v>0</v>
      </c>
      <c r="CI23" s="1">
        <v>4</v>
      </c>
      <c r="CJ23" s="5">
        <v>44369</v>
      </c>
      <c r="CK23" s="5">
        <v>44391</v>
      </c>
      <c r="CL23" s="1" t="s">
        <v>56</v>
      </c>
      <c r="CM23" s="5">
        <v>44369</v>
      </c>
      <c r="CN23" s="5" t="s">
        <v>56</v>
      </c>
      <c r="CO23" s="5">
        <v>44369</v>
      </c>
      <c r="CP23" s="1">
        <f>IFERROR(CO23-G23,"-")</f>
        <v>18</v>
      </c>
      <c r="CQ23" s="1">
        <f>IFERROR(CP23/K23,"-")</f>
        <v>0.33333333333333331</v>
      </c>
      <c r="CR23" s="5">
        <v>44369</v>
      </c>
      <c r="CS23" s="1" t="s">
        <v>56</v>
      </c>
      <c r="CT23" s="5">
        <v>44369</v>
      </c>
      <c r="CU23" s="1">
        <f>IFERROR(CT23-G23,"-")</f>
        <v>18</v>
      </c>
      <c r="CV23" s="1">
        <f>IFERROR(CU23/K23,"-")</f>
        <v>0.33333333333333331</v>
      </c>
      <c r="CW23" s="1" t="s">
        <v>56</v>
      </c>
      <c r="CX23" s="1" t="s">
        <v>56</v>
      </c>
      <c r="CY23" s="1">
        <v>1</v>
      </c>
      <c r="CZ23" s="3">
        <f>SUM(DA23,DC23,DD23,DE23,AV23)</f>
        <v>1</v>
      </c>
      <c r="DA23" s="1">
        <v>0</v>
      </c>
      <c r="DB23" s="1">
        <v>1</v>
      </c>
      <c r="DC23" s="1">
        <v>0</v>
      </c>
      <c r="DD23" s="1">
        <v>0</v>
      </c>
      <c r="DE23" s="1">
        <v>1</v>
      </c>
      <c r="DF23" s="3">
        <v>0</v>
      </c>
      <c r="DG23"/>
      <c r="DH23"/>
    </row>
    <row r="24" spans="1:112" x14ac:dyDescent="0.25">
      <c r="A24" s="1">
        <v>23</v>
      </c>
      <c r="B24" s="1">
        <v>9107</v>
      </c>
      <c r="C24" s="1" t="s">
        <v>16</v>
      </c>
      <c r="D24" s="1" t="s">
        <v>27</v>
      </c>
      <c r="E24" s="1" t="s">
        <v>29</v>
      </c>
      <c r="F24" s="5">
        <v>44351</v>
      </c>
      <c r="G24" s="5">
        <v>44356</v>
      </c>
      <c r="H24" s="5">
        <v>44410</v>
      </c>
      <c r="I24" s="5">
        <v>44410</v>
      </c>
      <c r="J24" s="1">
        <f t="shared" si="0"/>
        <v>54</v>
      </c>
      <c r="K24" s="1">
        <f t="shared" si="9"/>
        <v>54</v>
      </c>
      <c r="L24" s="1">
        <f t="shared" si="1"/>
        <v>5</v>
      </c>
      <c r="M24" s="1">
        <v>1</v>
      </c>
      <c r="N24" s="1">
        <v>2</v>
      </c>
      <c r="O24" s="1">
        <v>1</v>
      </c>
      <c r="P24" s="1">
        <v>2</v>
      </c>
      <c r="Q24" s="1">
        <f t="shared" si="2"/>
        <v>3</v>
      </c>
      <c r="R24" s="5">
        <v>44330</v>
      </c>
      <c r="S24" s="1">
        <v>1740</v>
      </c>
      <c r="T24" s="1">
        <v>6</v>
      </c>
      <c r="U24" s="1">
        <v>0</v>
      </c>
      <c r="V24" s="1">
        <v>1</v>
      </c>
      <c r="W24" s="1">
        <v>3</v>
      </c>
      <c r="X24" s="1">
        <v>1</v>
      </c>
      <c r="Y24" s="1">
        <v>5</v>
      </c>
      <c r="Z24" s="1">
        <v>7</v>
      </c>
      <c r="AA24" s="1">
        <v>4</v>
      </c>
      <c r="AB24" s="1">
        <v>5</v>
      </c>
      <c r="AC24" s="1">
        <v>6</v>
      </c>
      <c r="AD24" s="1">
        <v>5</v>
      </c>
      <c r="AE24" s="1">
        <v>1660</v>
      </c>
      <c r="AF24" s="1">
        <f t="shared" si="16"/>
        <v>-80</v>
      </c>
      <c r="AG24" s="1">
        <v>2</v>
      </c>
      <c r="AH24" s="1" t="s">
        <v>56</v>
      </c>
      <c r="AI24" s="1">
        <v>37.5</v>
      </c>
      <c r="AJ24" s="1">
        <v>2</v>
      </c>
      <c r="AK24" s="1" t="s">
        <v>74</v>
      </c>
      <c r="AL24" s="1" t="s">
        <v>75</v>
      </c>
      <c r="AM24" s="1" t="s">
        <v>75</v>
      </c>
      <c r="AN24" s="1">
        <v>97</v>
      </c>
      <c r="AO24" s="1">
        <v>7</v>
      </c>
      <c r="AP24" s="1">
        <v>5</v>
      </c>
      <c r="AQ24" s="1">
        <v>0</v>
      </c>
      <c r="AR24" s="1">
        <v>2</v>
      </c>
      <c r="AS24" s="1">
        <v>1</v>
      </c>
      <c r="AT24" s="1">
        <v>1</v>
      </c>
      <c r="AU24" s="1">
        <v>85</v>
      </c>
      <c r="AV24" s="1">
        <v>0</v>
      </c>
      <c r="AW24" s="5">
        <v>44348</v>
      </c>
      <c r="AX24" s="1">
        <v>4</v>
      </c>
      <c r="AY24" s="1">
        <f>189/2</f>
        <v>94.5</v>
      </c>
      <c r="AZ24" s="9">
        <f t="shared" si="10"/>
        <v>4.2328042328042326E-2</v>
      </c>
      <c r="BA24" s="1">
        <f>13/2</f>
        <v>6.5</v>
      </c>
      <c r="BB24" s="1">
        <f>131/2</f>
        <v>65.5</v>
      </c>
      <c r="BC24" s="1">
        <f>45/2</f>
        <v>22.5</v>
      </c>
      <c r="BD24" s="1">
        <f t="shared" si="11"/>
        <v>0.93121693121693117</v>
      </c>
      <c r="BE24" s="1">
        <f t="shared" si="12"/>
        <v>0.23809523809523808</v>
      </c>
      <c r="BF24" s="1">
        <f t="shared" si="13"/>
        <v>29</v>
      </c>
      <c r="BG24" s="1">
        <f t="shared" si="14"/>
        <v>0.30687830687830686</v>
      </c>
      <c r="BH24" s="1">
        <v>66951</v>
      </c>
      <c r="BI24" s="1">
        <v>25</v>
      </c>
      <c r="BJ24" s="7">
        <v>44351.434027777781</v>
      </c>
      <c r="BK24" s="5">
        <v>44410</v>
      </c>
      <c r="BL24" s="5">
        <v>44484</v>
      </c>
      <c r="BM24" s="7">
        <v>44413.726736111108</v>
      </c>
      <c r="BN24" s="7" t="s">
        <v>56</v>
      </c>
      <c r="BO24" s="7" t="s">
        <v>56</v>
      </c>
      <c r="BP24" s="5">
        <v>44410</v>
      </c>
      <c r="BQ24" s="5">
        <v>44410</v>
      </c>
      <c r="BR24" s="2">
        <f t="shared" si="15"/>
        <v>54</v>
      </c>
      <c r="BS24" s="2">
        <f t="shared" si="4"/>
        <v>1</v>
      </c>
      <c r="BT24" s="5">
        <v>44410</v>
      </c>
      <c r="BU24" s="5" t="s">
        <v>56</v>
      </c>
      <c r="BV24" s="5">
        <v>44410</v>
      </c>
      <c r="BW24" s="2">
        <f t="shared" si="5"/>
        <v>54</v>
      </c>
      <c r="BX24" s="2">
        <f t="shared" si="6"/>
        <v>1</v>
      </c>
      <c r="BY24" s="5">
        <v>44410</v>
      </c>
      <c r="BZ24" s="1" t="s">
        <v>56</v>
      </c>
      <c r="CA24" s="2">
        <v>1</v>
      </c>
      <c r="CB24" s="2">
        <f t="shared" si="7"/>
        <v>0</v>
      </c>
      <c r="CC24" s="1">
        <v>0</v>
      </c>
      <c r="CD24" s="1">
        <f t="shared" si="8"/>
        <v>1</v>
      </c>
      <c r="CE24" s="1">
        <v>0</v>
      </c>
      <c r="CF24" s="1">
        <v>0</v>
      </c>
      <c r="CG24" s="1">
        <v>0</v>
      </c>
      <c r="CH24" s="1">
        <v>0</v>
      </c>
      <c r="CI24" s="1">
        <v>5</v>
      </c>
      <c r="CJ24" s="5" t="s">
        <v>56</v>
      </c>
      <c r="CK24" s="5" t="s">
        <v>56</v>
      </c>
      <c r="CL24" s="5">
        <v>44361</v>
      </c>
      <c r="CM24" s="4" t="s">
        <v>56</v>
      </c>
      <c r="CN24" s="5" t="s">
        <v>56</v>
      </c>
      <c r="CO24" s="5">
        <v>44361</v>
      </c>
      <c r="CP24" s="1">
        <f>IFERROR(CO24-G24,"-")</f>
        <v>5</v>
      </c>
      <c r="CQ24" s="1">
        <f>IFERROR(CP24/K24,"-")</f>
        <v>9.2592592592592587E-2</v>
      </c>
      <c r="CR24" s="1" t="s">
        <v>56</v>
      </c>
      <c r="CS24" s="1" t="s">
        <v>56</v>
      </c>
      <c r="CT24" s="1" t="s">
        <v>56</v>
      </c>
      <c r="CU24" s="1" t="str">
        <f>IFERROR(CT24-G24,"-")</f>
        <v>-</v>
      </c>
      <c r="CV24" s="1" t="str">
        <f>IFERROR(CU24/K24,"-")</f>
        <v>-</v>
      </c>
      <c r="CW24" s="5">
        <v>44351</v>
      </c>
      <c r="CX24" s="5">
        <v>44361</v>
      </c>
      <c r="CY24" s="1">
        <v>0</v>
      </c>
      <c r="CZ24" s="3">
        <f>SUM(DA24,DC24,DD24,DE24,AV24)</f>
        <v>1</v>
      </c>
      <c r="DA24" s="1">
        <v>1</v>
      </c>
      <c r="DB24" s="1">
        <v>0</v>
      </c>
      <c r="DC24" s="1">
        <v>0</v>
      </c>
      <c r="DD24" s="1">
        <v>0</v>
      </c>
      <c r="DE24" s="1">
        <v>0</v>
      </c>
      <c r="DF24" s="3">
        <v>1</v>
      </c>
      <c r="DH24"/>
    </row>
    <row r="25" spans="1:112" x14ac:dyDescent="0.25">
      <c r="A25" s="1">
        <v>25</v>
      </c>
      <c r="B25" s="1">
        <v>1974</v>
      </c>
      <c r="C25" s="1" t="s">
        <v>16</v>
      </c>
      <c r="D25" s="1" t="s">
        <v>27</v>
      </c>
      <c r="E25" s="1" t="s">
        <v>30</v>
      </c>
      <c r="F25" s="5">
        <v>44351</v>
      </c>
      <c r="G25" s="5">
        <v>44361</v>
      </c>
      <c r="H25" s="5">
        <v>44386</v>
      </c>
      <c r="I25" s="5">
        <v>44386</v>
      </c>
      <c r="J25" s="1">
        <f t="shared" si="0"/>
        <v>25</v>
      </c>
      <c r="K25" s="1">
        <f t="shared" si="9"/>
        <v>25</v>
      </c>
      <c r="L25" s="1">
        <f t="shared" si="1"/>
        <v>10</v>
      </c>
      <c r="M25" s="1">
        <v>0</v>
      </c>
      <c r="N25" s="1">
        <v>0</v>
      </c>
      <c r="O25" s="1">
        <v>0</v>
      </c>
      <c r="P25" s="1">
        <v>1</v>
      </c>
      <c r="Q25" s="1">
        <f t="shared" ref="Q25:Q55" si="17">O25+P25</f>
        <v>1</v>
      </c>
      <c r="R25" s="5">
        <v>44330</v>
      </c>
      <c r="S25" s="1">
        <v>1536</v>
      </c>
      <c r="T25" s="1">
        <v>6</v>
      </c>
      <c r="U25" s="1">
        <v>0</v>
      </c>
      <c r="V25" s="1">
        <v>2</v>
      </c>
      <c r="W25" s="1">
        <v>1</v>
      </c>
      <c r="X25" s="1">
        <v>1</v>
      </c>
      <c r="Y25" s="1">
        <v>4</v>
      </c>
      <c r="Z25" s="1">
        <v>6</v>
      </c>
      <c r="AA25" s="1">
        <v>7</v>
      </c>
      <c r="AB25" s="1">
        <v>5</v>
      </c>
      <c r="AC25" s="1">
        <v>5</v>
      </c>
      <c r="AD25" s="1">
        <v>4</v>
      </c>
      <c r="AE25" s="1" t="s">
        <v>56</v>
      </c>
      <c r="AF25" s="1" t="s">
        <v>56</v>
      </c>
      <c r="AG25" s="1">
        <f>20/12</f>
        <v>1.6666666666666667</v>
      </c>
      <c r="AH25" s="1" t="s">
        <v>56</v>
      </c>
      <c r="AI25" s="1">
        <v>39.4</v>
      </c>
      <c r="AJ25" s="1">
        <v>1</v>
      </c>
      <c r="AK25" s="1" t="s">
        <v>76</v>
      </c>
      <c r="AL25" s="1" t="s">
        <v>76</v>
      </c>
      <c r="AM25" s="1" t="s">
        <v>75</v>
      </c>
      <c r="AN25" s="1">
        <v>85</v>
      </c>
      <c r="AO25" s="1">
        <v>2</v>
      </c>
      <c r="AP25" s="1">
        <v>5</v>
      </c>
      <c r="AQ25" s="1">
        <v>0</v>
      </c>
      <c r="AR25" s="1">
        <v>2</v>
      </c>
      <c r="AS25" s="1">
        <v>1</v>
      </c>
      <c r="AT25" s="1">
        <v>4</v>
      </c>
      <c r="AU25" s="1">
        <v>86</v>
      </c>
      <c r="AV25" s="1">
        <v>0</v>
      </c>
      <c r="AW25" s="5">
        <v>44353</v>
      </c>
      <c r="AX25" s="1">
        <v>3</v>
      </c>
      <c r="AY25" s="1">
        <v>91</v>
      </c>
      <c r="AZ25" s="9">
        <f t="shared" si="10"/>
        <v>3.2967032967032968E-2</v>
      </c>
      <c r="BA25" s="1">
        <v>9</v>
      </c>
      <c r="BB25" s="1">
        <v>27</v>
      </c>
      <c r="BC25" s="1">
        <v>55</v>
      </c>
      <c r="BD25" s="1">
        <f t="shared" si="11"/>
        <v>0.90109890109890112</v>
      </c>
      <c r="BE25" s="1">
        <f t="shared" si="12"/>
        <v>0.60439560439560436</v>
      </c>
      <c r="BF25" s="1">
        <f t="shared" si="13"/>
        <v>64</v>
      </c>
      <c r="BG25" s="1">
        <f t="shared" si="14"/>
        <v>0.70329670329670324</v>
      </c>
      <c r="BH25" s="1">
        <v>66953</v>
      </c>
      <c r="BI25" s="1">
        <v>27</v>
      </c>
      <c r="BJ25" s="7">
        <v>44351.434027777781</v>
      </c>
      <c r="BK25" s="5">
        <v>44414</v>
      </c>
      <c r="BL25" s="5">
        <v>44500</v>
      </c>
      <c r="BM25" s="7">
        <v>44431.70416666667</v>
      </c>
      <c r="BN25" s="7" t="s">
        <v>56</v>
      </c>
      <c r="BO25" s="7" t="s">
        <v>56</v>
      </c>
      <c r="BP25" s="5">
        <v>44386</v>
      </c>
      <c r="BQ25" s="5">
        <v>44386</v>
      </c>
      <c r="BR25" s="2">
        <f t="shared" si="15"/>
        <v>25</v>
      </c>
      <c r="BS25" s="2">
        <f t="shared" si="4"/>
        <v>1</v>
      </c>
      <c r="BT25" s="5">
        <v>44386</v>
      </c>
      <c r="BU25" s="5" t="s">
        <v>56</v>
      </c>
      <c r="BV25" s="5">
        <v>44386</v>
      </c>
      <c r="BW25" s="2">
        <f t="shared" si="5"/>
        <v>25</v>
      </c>
      <c r="BX25" s="2">
        <f t="shared" si="6"/>
        <v>1</v>
      </c>
      <c r="BY25" s="5">
        <v>44386</v>
      </c>
      <c r="BZ25" s="1" t="s">
        <v>56</v>
      </c>
      <c r="CA25" s="2">
        <v>1</v>
      </c>
      <c r="CB25" s="2">
        <f t="shared" si="7"/>
        <v>0</v>
      </c>
      <c r="CC25" s="1">
        <v>0</v>
      </c>
      <c r="CD25" s="1">
        <f t="shared" si="8"/>
        <v>1</v>
      </c>
      <c r="CE25" s="1">
        <v>0</v>
      </c>
      <c r="CF25" s="1">
        <v>0</v>
      </c>
      <c r="CG25" s="1">
        <v>0</v>
      </c>
      <c r="CH25" s="1">
        <v>0</v>
      </c>
      <c r="CI25" s="1">
        <v>7</v>
      </c>
      <c r="CJ25" s="5">
        <v>44369</v>
      </c>
      <c r="CK25" s="5">
        <v>44391</v>
      </c>
      <c r="CL25" s="1" t="s">
        <v>56</v>
      </c>
      <c r="CM25" s="5">
        <v>44369</v>
      </c>
      <c r="CN25" s="5" t="s">
        <v>56</v>
      </c>
      <c r="CO25" s="5">
        <v>44369</v>
      </c>
      <c r="CP25" s="1">
        <f>IFERROR(CO25-G25,"-")</f>
        <v>8</v>
      </c>
      <c r="CQ25" s="1">
        <f>IFERROR(CP25/K25,"-")</f>
        <v>0.32</v>
      </c>
      <c r="CR25" s="5">
        <v>44369</v>
      </c>
      <c r="CS25" s="1" t="s">
        <v>56</v>
      </c>
      <c r="CT25" s="5">
        <v>44369</v>
      </c>
      <c r="CU25" s="1">
        <f>IFERROR(CT25-G25,"-")</f>
        <v>8</v>
      </c>
      <c r="CV25" s="1">
        <f>IFERROR(CU25/K25,"-")</f>
        <v>0.32</v>
      </c>
      <c r="CW25" s="1" t="s">
        <v>56</v>
      </c>
      <c r="CX25" s="1" t="s">
        <v>56</v>
      </c>
      <c r="CY25" s="1">
        <v>1</v>
      </c>
      <c r="CZ25" s="3">
        <f>SUM(DA25,DC25,DD25,DE25,AV25)</f>
        <v>1</v>
      </c>
      <c r="DA25" s="1">
        <v>0</v>
      </c>
      <c r="DB25" s="1">
        <v>1</v>
      </c>
      <c r="DC25" s="1">
        <v>0</v>
      </c>
      <c r="DD25" s="1">
        <v>0</v>
      </c>
      <c r="DE25" s="1">
        <v>1</v>
      </c>
      <c r="DF25" s="3">
        <v>0</v>
      </c>
      <c r="DG25"/>
      <c r="DH25"/>
    </row>
    <row r="26" spans="1:112" x14ac:dyDescent="0.25">
      <c r="A26" s="1">
        <v>26</v>
      </c>
      <c r="B26" s="1">
        <v>950</v>
      </c>
      <c r="C26" s="1" t="s">
        <v>14</v>
      </c>
      <c r="D26" s="1" t="s">
        <v>27</v>
      </c>
      <c r="E26" s="1" t="s">
        <v>22</v>
      </c>
      <c r="F26" s="5">
        <v>44363</v>
      </c>
      <c r="G26" s="5">
        <v>44370</v>
      </c>
      <c r="H26" s="5">
        <v>44420</v>
      </c>
      <c r="I26" s="5">
        <v>44420</v>
      </c>
      <c r="J26" s="1">
        <f t="shared" si="0"/>
        <v>50</v>
      </c>
      <c r="K26" s="1">
        <f t="shared" si="9"/>
        <v>50</v>
      </c>
      <c r="L26" s="1">
        <f t="shared" si="1"/>
        <v>7</v>
      </c>
      <c r="M26" s="1">
        <v>1</v>
      </c>
      <c r="N26" s="1">
        <v>2</v>
      </c>
      <c r="O26" s="1">
        <v>1</v>
      </c>
      <c r="P26" s="1">
        <v>2</v>
      </c>
      <c r="Q26" s="1">
        <f t="shared" si="17"/>
        <v>3</v>
      </c>
      <c r="R26" s="5">
        <v>44343</v>
      </c>
      <c r="S26" s="1">
        <v>1780</v>
      </c>
      <c r="T26" s="1">
        <v>7</v>
      </c>
      <c r="U26" s="1">
        <v>0</v>
      </c>
      <c r="V26" s="1">
        <v>1</v>
      </c>
      <c r="W26" s="1">
        <v>1</v>
      </c>
      <c r="X26" s="1">
        <v>1</v>
      </c>
      <c r="Y26" s="1">
        <v>5</v>
      </c>
      <c r="Z26" s="1">
        <v>5</v>
      </c>
      <c r="AA26" s="1">
        <v>7</v>
      </c>
      <c r="AB26" s="1">
        <v>3</v>
      </c>
      <c r="AC26" s="1">
        <v>5</v>
      </c>
      <c r="AD26" s="1">
        <v>5</v>
      </c>
      <c r="AE26" s="1">
        <v>1620</v>
      </c>
      <c r="AF26" s="1">
        <f t="shared" ref="AF26:AF41" si="18">AE26-S26</f>
        <v>-160</v>
      </c>
      <c r="AG26" s="1">
        <v>2</v>
      </c>
      <c r="AH26" s="1" t="s">
        <v>56</v>
      </c>
      <c r="AI26" s="1">
        <v>39</v>
      </c>
      <c r="AJ26" s="1">
        <v>4</v>
      </c>
      <c r="AK26" s="1" t="s">
        <v>74</v>
      </c>
      <c r="AL26" s="1" t="s">
        <v>74</v>
      </c>
      <c r="AM26" s="1" t="s">
        <v>74</v>
      </c>
      <c r="AN26" s="1">
        <v>70</v>
      </c>
      <c r="AO26" s="1">
        <v>0</v>
      </c>
      <c r="AP26" s="1">
        <v>21</v>
      </c>
      <c r="AQ26" s="1">
        <v>0</v>
      </c>
      <c r="AR26" s="1">
        <v>1</v>
      </c>
      <c r="AS26" s="1">
        <v>0</v>
      </c>
      <c r="AT26" s="1">
        <v>1</v>
      </c>
      <c r="AU26" s="1">
        <v>77</v>
      </c>
      <c r="AV26" s="1">
        <v>0</v>
      </c>
      <c r="AW26" s="5">
        <v>44360</v>
      </c>
      <c r="AX26" s="1">
        <v>6</v>
      </c>
      <c r="AY26" s="1">
        <v>156</v>
      </c>
      <c r="AZ26" s="9">
        <f t="shared" si="10"/>
        <v>3.8461538461538464E-2</v>
      </c>
      <c r="BA26" s="1">
        <v>39</v>
      </c>
      <c r="BB26" s="1">
        <v>67</v>
      </c>
      <c r="BC26" s="1">
        <v>50</v>
      </c>
      <c r="BD26" s="1">
        <f t="shared" si="11"/>
        <v>0.75</v>
      </c>
      <c r="BE26" s="1">
        <f t="shared" si="12"/>
        <v>0.32051282051282054</v>
      </c>
      <c r="BF26" s="1">
        <f t="shared" si="13"/>
        <v>89</v>
      </c>
      <c r="BG26" s="1">
        <f t="shared" si="14"/>
        <v>0.57051282051282048</v>
      </c>
      <c r="BH26" s="1">
        <v>66958</v>
      </c>
      <c r="BI26" s="1">
        <v>29</v>
      </c>
      <c r="BJ26" s="7">
        <v>44363.428819444445</v>
      </c>
      <c r="BK26" s="5">
        <v>44420</v>
      </c>
      <c r="BL26" s="5">
        <v>44501</v>
      </c>
      <c r="BM26" s="7">
        <v>44431.73333333333</v>
      </c>
      <c r="BN26" s="7" t="s">
        <v>56</v>
      </c>
      <c r="BO26" s="7" t="s">
        <v>56</v>
      </c>
      <c r="BP26" s="5">
        <v>44420</v>
      </c>
      <c r="BQ26" s="5">
        <v>44420</v>
      </c>
      <c r="BR26" s="2">
        <f t="shared" si="15"/>
        <v>50</v>
      </c>
      <c r="BS26" s="2">
        <f t="shared" si="4"/>
        <v>1</v>
      </c>
      <c r="BT26" s="5">
        <v>44420</v>
      </c>
      <c r="BU26" s="5" t="s">
        <v>56</v>
      </c>
      <c r="BV26" s="5">
        <v>44420</v>
      </c>
      <c r="BW26" s="2">
        <f t="shared" si="5"/>
        <v>50</v>
      </c>
      <c r="BX26" s="2">
        <f t="shared" si="6"/>
        <v>1</v>
      </c>
      <c r="BY26" s="5">
        <v>44420</v>
      </c>
      <c r="BZ26" s="1" t="s">
        <v>56</v>
      </c>
      <c r="CA26" s="2">
        <v>1</v>
      </c>
      <c r="CB26" s="2">
        <f t="shared" si="7"/>
        <v>0</v>
      </c>
      <c r="CC26" s="1">
        <v>0</v>
      </c>
      <c r="CD26" s="1">
        <f t="shared" si="8"/>
        <v>1</v>
      </c>
      <c r="CE26" s="1">
        <v>0</v>
      </c>
      <c r="CF26" s="1">
        <v>0</v>
      </c>
      <c r="CG26" s="1">
        <v>0</v>
      </c>
      <c r="CH26" s="1">
        <v>0</v>
      </c>
      <c r="CI26" s="1">
        <v>8</v>
      </c>
      <c r="CJ26" s="1" t="s">
        <v>56</v>
      </c>
      <c r="CK26" s="1" t="s">
        <v>56</v>
      </c>
      <c r="CL26" s="5">
        <v>44410</v>
      </c>
      <c r="CM26" s="1" t="s">
        <v>56</v>
      </c>
      <c r="CN26" s="5" t="s">
        <v>56</v>
      </c>
      <c r="CO26" s="5">
        <v>44410</v>
      </c>
      <c r="CP26" s="1">
        <f>IFERROR(CO26-G26,"-")</f>
        <v>40</v>
      </c>
      <c r="CQ26" s="1">
        <f>IFERROR(CP26/K26,"-")</f>
        <v>0.8</v>
      </c>
      <c r="CR26" s="1" t="s">
        <v>56</v>
      </c>
      <c r="CS26" s="1" t="s">
        <v>56</v>
      </c>
      <c r="CT26" s="1" t="s">
        <v>56</v>
      </c>
      <c r="CU26" s="1" t="str">
        <f>IFERROR(CT26-G26,"-")</f>
        <v>-</v>
      </c>
      <c r="CV26" s="1" t="str">
        <f>IFERROR(CU26/K26,"-")</f>
        <v>-</v>
      </c>
      <c r="CW26" s="5">
        <v>44405</v>
      </c>
      <c r="CX26" s="5">
        <v>44410</v>
      </c>
      <c r="CY26" s="1">
        <v>0</v>
      </c>
      <c r="CZ26" s="3">
        <f>SUM(DA26,DC26,DD26,DE26,AV26)</f>
        <v>1</v>
      </c>
      <c r="DA26" s="1">
        <v>1</v>
      </c>
      <c r="DB26" s="1">
        <v>0</v>
      </c>
      <c r="DC26" s="1">
        <v>0</v>
      </c>
      <c r="DD26" s="1">
        <v>0</v>
      </c>
      <c r="DE26" s="1">
        <v>0</v>
      </c>
      <c r="DF26" s="3">
        <v>0</v>
      </c>
      <c r="DG26"/>
      <c r="DH26"/>
    </row>
    <row r="27" spans="1:112" x14ac:dyDescent="0.25">
      <c r="A27" s="1">
        <v>27</v>
      </c>
      <c r="B27" s="1">
        <v>951</v>
      </c>
      <c r="C27" s="1" t="s">
        <v>14</v>
      </c>
      <c r="D27" s="1" t="s">
        <v>27</v>
      </c>
      <c r="E27" s="1" t="s">
        <v>22</v>
      </c>
      <c r="F27" s="5">
        <v>44363</v>
      </c>
      <c r="G27" s="5">
        <v>44370</v>
      </c>
      <c r="H27" s="5">
        <v>44420</v>
      </c>
      <c r="I27" s="5">
        <v>44420</v>
      </c>
      <c r="J27" s="1">
        <f t="shared" si="0"/>
        <v>50</v>
      </c>
      <c r="K27" s="1">
        <f t="shared" si="9"/>
        <v>50</v>
      </c>
      <c r="L27" s="1">
        <f t="shared" si="1"/>
        <v>7</v>
      </c>
      <c r="M27" s="1">
        <v>1</v>
      </c>
      <c r="N27" s="1">
        <v>1</v>
      </c>
      <c r="O27" s="1">
        <v>1</v>
      </c>
      <c r="P27" s="1">
        <v>1</v>
      </c>
      <c r="Q27" s="1">
        <f t="shared" si="17"/>
        <v>2</v>
      </c>
      <c r="R27" s="5">
        <v>44343</v>
      </c>
      <c r="S27" s="1">
        <v>1420</v>
      </c>
      <c r="T27" s="1">
        <v>6</v>
      </c>
      <c r="U27" s="1">
        <v>0</v>
      </c>
      <c r="V27" s="1">
        <v>1</v>
      </c>
      <c r="W27" s="1">
        <v>1</v>
      </c>
      <c r="X27" s="1">
        <v>1</v>
      </c>
      <c r="Y27" s="1">
        <v>5</v>
      </c>
      <c r="Z27" s="1">
        <v>6</v>
      </c>
      <c r="AA27" s="1">
        <v>5</v>
      </c>
      <c r="AB27" s="1">
        <v>5</v>
      </c>
      <c r="AC27" s="1">
        <v>6</v>
      </c>
      <c r="AD27" s="1">
        <v>5</v>
      </c>
      <c r="AE27" s="1">
        <v>1325</v>
      </c>
      <c r="AF27" s="1">
        <f t="shared" si="18"/>
        <v>-95</v>
      </c>
      <c r="AG27" s="1">
        <v>2</v>
      </c>
      <c r="AH27" s="1" t="s">
        <v>79</v>
      </c>
      <c r="AI27" s="1">
        <v>35.200000000000003</v>
      </c>
      <c r="AJ27" s="1">
        <v>3.5</v>
      </c>
      <c r="AK27" s="1" t="s">
        <v>75</v>
      </c>
      <c r="AL27" s="1" t="s">
        <v>75</v>
      </c>
      <c r="AM27" s="1" t="s">
        <v>75</v>
      </c>
      <c r="AN27" s="1">
        <v>75</v>
      </c>
      <c r="AO27" s="1">
        <v>3</v>
      </c>
      <c r="AP27" s="1">
        <v>20</v>
      </c>
      <c r="AQ27" s="1">
        <v>0</v>
      </c>
      <c r="AR27" s="1">
        <v>2</v>
      </c>
      <c r="AS27" s="1">
        <v>1</v>
      </c>
      <c r="AT27" s="1">
        <v>0</v>
      </c>
      <c r="AU27" s="1">
        <v>74</v>
      </c>
      <c r="AV27" s="1">
        <v>0</v>
      </c>
      <c r="AW27" s="5">
        <v>44360</v>
      </c>
      <c r="AX27" s="1">
        <v>6</v>
      </c>
      <c r="AY27" s="1">
        <v>156</v>
      </c>
      <c r="AZ27" s="9">
        <f t="shared" si="10"/>
        <v>3.8461538461538464E-2</v>
      </c>
      <c r="BA27" s="1">
        <v>39</v>
      </c>
      <c r="BB27" s="1">
        <v>67</v>
      </c>
      <c r="BC27" s="1">
        <v>50</v>
      </c>
      <c r="BD27" s="1">
        <f t="shared" si="11"/>
        <v>0.75</v>
      </c>
      <c r="BE27" s="1">
        <f t="shared" si="12"/>
        <v>0.32051282051282054</v>
      </c>
      <c r="BF27" s="1">
        <f t="shared" si="13"/>
        <v>89</v>
      </c>
      <c r="BG27" s="1">
        <f t="shared" si="14"/>
        <v>0.57051282051282048</v>
      </c>
      <c r="BH27" s="1">
        <v>66954</v>
      </c>
      <c r="BI27" s="1">
        <v>28</v>
      </c>
      <c r="BJ27" s="7">
        <v>44363.428819444445</v>
      </c>
      <c r="BK27" s="5">
        <v>44420</v>
      </c>
      <c r="BL27" s="5">
        <v>44501</v>
      </c>
      <c r="BM27" s="7">
        <v>44431.73333333333</v>
      </c>
      <c r="BN27" s="7" t="s">
        <v>56</v>
      </c>
      <c r="BO27" s="7" t="s">
        <v>56</v>
      </c>
      <c r="BP27" s="5">
        <v>44420</v>
      </c>
      <c r="BQ27" s="5">
        <v>44420</v>
      </c>
      <c r="BR27" s="2">
        <f t="shared" si="15"/>
        <v>50</v>
      </c>
      <c r="BS27" s="2">
        <f t="shared" si="4"/>
        <v>1</v>
      </c>
      <c r="BT27" s="5">
        <v>44420</v>
      </c>
      <c r="BU27" s="5" t="s">
        <v>56</v>
      </c>
      <c r="BV27" s="5">
        <v>44420</v>
      </c>
      <c r="BW27" s="2">
        <f t="shared" si="5"/>
        <v>50</v>
      </c>
      <c r="BX27" s="2">
        <f t="shared" si="6"/>
        <v>1</v>
      </c>
      <c r="BY27" s="5">
        <v>44420</v>
      </c>
      <c r="BZ27" s="1" t="s">
        <v>56</v>
      </c>
      <c r="CA27" s="2">
        <v>1</v>
      </c>
      <c r="CB27" s="2">
        <f t="shared" si="7"/>
        <v>0</v>
      </c>
      <c r="CC27" s="1">
        <v>0</v>
      </c>
      <c r="CD27" s="1">
        <f t="shared" si="8"/>
        <v>1</v>
      </c>
      <c r="CE27" s="1">
        <v>0</v>
      </c>
      <c r="CF27" s="1">
        <v>0</v>
      </c>
      <c r="CG27" s="1">
        <v>0</v>
      </c>
      <c r="CH27" s="1">
        <v>0</v>
      </c>
      <c r="CI27" s="1">
        <v>10</v>
      </c>
      <c r="CJ27" s="5">
        <v>44420</v>
      </c>
      <c r="CK27" s="5">
        <v>44433</v>
      </c>
      <c r="CL27" s="1" t="s">
        <v>56</v>
      </c>
      <c r="CM27" s="1" t="s">
        <v>56</v>
      </c>
      <c r="CN27" s="5">
        <v>44420</v>
      </c>
      <c r="CO27" s="5">
        <v>44420</v>
      </c>
      <c r="CP27" s="1">
        <f>IFERROR(CO27-G27,"-")</f>
        <v>50</v>
      </c>
      <c r="CQ27" s="1">
        <f>IFERROR(CP27/K27,"-")</f>
        <v>1</v>
      </c>
      <c r="CR27" s="5">
        <v>44420</v>
      </c>
      <c r="CS27" s="1" t="s">
        <v>56</v>
      </c>
      <c r="CT27" s="5">
        <v>44420</v>
      </c>
      <c r="CU27" s="1">
        <f>IFERROR(CT27-G27,"-")</f>
        <v>50</v>
      </c>
      <c r="CV27" s="1">
        <f>IFERROR(CU27/K27,"-")</f>
        <v>1</v>
      </c>
      <c r="CW27" s="1" t="s">
        <v>56</v>
      </c>
      <c r="CX27" s="1" t="s">
        <v>56</v>
      </c>
      <c r="CY27" s="1">
        <v>1</v>
      </c>
      <c r="CZ27" s="3">
        <f>SUM(DA27,DC27,DD27,DE27,AV27)</f>
        <v>0</v>
      </c>
      <c r="DA27" s="1">
        <v>0</v>
      </c>
      <c r="DB27" s="1">
        <v>1</v>
      </c>
      <c r="DC27" s="1">
        <v>0</v>
      </c>
      <c r="DD27" s="1">
        <v>0</v>
      </c>
      <c r="DE27" s="1">
        <v>0</v>
      </c>
      <c r="DF27" s="3">
        <v>0</v>
      </c>
      <c r="DG27"/>
      <c r="DH27"/>
    </row>
    <row r="28" spans="1:112" x14ac:dyDescent="0.25">
      <c r="A28" s="1">
        <v>28</v>
      </c>
      <c r="B28" s="1">
        <v>9105</v>
      </c>
      <c r="C28" s="1" t="s">
        <v>14</v>
      </c>
      <c r="D28" s="1" t="s">
        <v>27</v>
      </c>
      <c r="E28" s="1" t="s">
        <v>22</v>
      </c>
      <c r="F28" s="5">
        <v>44363</v>
      </c>
      <c r="G28" s="5">
        <v>44370</v>
      </c>
      <c r="H28" s="5">
        <v>44420</v>
      </c>
      <c r="I28" s="5">
        <v>44420</v>
      </c>
      <c r="J28" s="1">
        <f t="shared" si="0"/>
        <v>50</v>
      </c>
      <c r="K28" s="1">
        <f t="shared" si="9"/>
        <v>50</v>
      </c>
      <c r="L28" s="1">
        <f t="shared" si="1"/>
        <v>7</v>
      </c>
      <c r="M28" s="1">
        <v>1</v>
      </c>
      <c r="N28" s="1">
        <v>2</v>
      </c>
      <c r="O28" s="1">
        <v>3</v>
      </c>
      <c r="P28" s="1">
        <v>3</v>
      </c>
      <c r="Q28" s="1">
        <f t="shared" si="17"/>
        <v>6</v>
      </c>
      <c r="R28" s="5">
        <v>44343</v>
      </c>
      <c r="S28" s="1">
        <v>1355</v>
      </c>
      <c r="T28" s="1">
        <v>6</v>
      </c>
      <c r="U28" s="1">
        <v>1</v>
      </c>
      <c r="V28" s="1">
        <v>1</v>
      </c>
      <c r="W28" s="1">
        <v>1</v>
      </c>
      <c r="X28" s="1">
        <v>1</v>
      </c>
      <c r="Y28" s="1">
        <v>5</v>
      </c>
      <c r="Z28" s="1">
        <v>4</v>
      </c>
      <c r="AA28" s="1">
        <v>6</v>
      </c>
      <c r="AB28" s="1">
        <v>5</v>
      </c>
      <c r="AC28" s="1">
        <v>5</v>
      </c>
      <c r="AD28" s="1">
        <v>4</v>
      </c>
      <c r="AE28" s="1">
        <v>1210</v>
      </c>
      <c r="AF28" s="1">
        <f t="shared" si="18"/>
        <v>-145</v>
      </c>
      <c r="AG28" s="1">
        <v>2</v>
      </c>
      <c r="AH28" s="1" t="s">
        <v>56</v>
      </c>
      <c r="AI28" s="1">
        <v>41.5</v>
      </c>
      <c r="AJ28" s="1">
        <v>6</v>
      </c>
      <c r="AK28" s="1" t="s">
        <v>75</v>
      </c>
      <c r="AL28" s="1" t="s">
        <v>74</v>
      </c>
      <c r="AM28" s="1" t="s">
        <v>74</v>
      </c>
      <c r="AN28" s="1">
        <v>90</v>
      </c>
      <c r="AO28" s="1">
        <v>1</v>
      </c>
      <c r="AP28" s="1">
        <v>6</v>
      </c>
      <c r="AQ28" s="1">
        <v>0</v>
      </c>
      <c r="AR28" s="1">
        <v>0</v>
      </c>
      <c r="AS28" s="1">
        <v>4</v>
      </c>
      <c r="AT28" s="1">
        <v>1</v>
      </c>
      <c r="AU28" s="1">
        <v>89</v>
      </c>
      <c r="AV28" s="1">
        <v>0</v>
      </c>
      <c r="AW28" s="5">
        <v>44360</v>
      </c>
      <c r="AX28" s="1">
        <v>6</v>
      </c>
      <c r="AY28" s="1">
        <v>156</v>
      </c>
      <c r="AZ28" s="9">
        <f t="shared" si="10"/>
        <v>3.8461538461538464E-2</v>
      </c>
      <c r="BA28" s="1">
        <v>39</v>
      </c>
      <c r="BB28" s="1">
        <v>67</v>
      </c>
      <c r="BC28" s="1">
        <v>50</v>
      </c>
      <c r="BD28" s="1">
        <f t="shared" si="11"/>
        <v>0.75</v>
      </c>
      <c r="BE28" s="1">
        <f t="shared" si="12"/>
        <v>0.32051282051282054</v>
      </c>
      <c r="BF28" s="1">
        <f t="shared" si="13"/>
        <v>89</v>
      </c>
      <c r="BG28" s="1">
        <f t="shared" si="14"/>
        <v>0.57051282051282048</v>
      </c>
      <c r="BH28" s="1">
        <v>66946</v>
      </c>
      <c r="BI28" s="1">
        <v>23</v>
      </c>
      <c r="BJ28" s="7">
        <v>44363.428819444445</v>
      </c>
      <c r="BK28" s="5">
        <v>44420</v>
      </c>
      <c r="BL28" s="5">
        <v>44501</v>
      </c>
      <c r="BM28" s="7">
        <v>44431.73333333333</v>
      </c>
      <c r="BN28" s="7" t="s">
        <v>56</v>
      </c>
      <c r="BO28" s="7" t="s">
        <v>56</v>
      </c>
      <c r="BP28" s="5">
        <v>44420</v>
      </c>
      <c r="BQ28" s="5">
        <v>44420</v>
      </c>
      <c r="BR28" s="2">
        <f t="shared" si="15"/>
        <v>50</v>
      </c>
      <c r="BS28" s="2">
        <f t="shared" si="4"/>
        <v>1</v>
      </c>
      <c r="BT28" s="5">
        <v>44420</v>
      </c>
      <c r="BU28" s="5" t="s">
        <v>56</v>
      </c>
      <c r="BV28" s="5">
        <v>44420</v>
      </c>
      <c r="BW28" s="2">
        <f t="shared" si="5"/>
        <v>50</v>
      </c>
      <c r="BX28" s="2">
        <f t="shared" si="6"/>
        <v>1</v>
      </c>
      <c r="BY28" s="5">
        <v>44420</v>
      </c>
      <c r="BZ28" s="1" t="s">
        <v>56</v>
      </c>
      <c r="CA28" s="2">
        <v>1</v>
      </c>
      <c r="CB28" s="2">
        <f t="shared" si="7"/>
        <v>0</v>
      </c>
      <c r="CC28" s="1">
        <v>0</v>
      </c>
      <c r="CD28" s="1">
        <f t="shared" si="8"/>
        <v>1</v>
      </c>
      <c r="CE28" s="1">
        <v>0</v>
      </c>
      <c r="CF28" s="1">
        <v>0</v>
      </c>
      <c r="CG28" s="1">
        <v>0</v>
      </c>
      <c r="CH28" s="1">
        <v>0</v>
      </c>
      <c r="CI28" s="1">
        <v>11</v>
      </c>
      <c r="CJ28" s="5">
        <v>44420</v>
      </c>
      <c r="CK28" s="5">
        <v>44433</v>
      </c>
      <c r="CL28" s="1" t="s">
        <v>56</v>
      </c>
      <c r="CM28" s="1" t="s">
        <v>56</v>
      </c>
      <c r="CN28" s="5">
        <v>44420</v>
      </c>
      <c r="CO28" s="5">
        <v>44420</v>
      </c>
      <c r="CP28" s="1">
        <f>IFERROR(CO28-G28,"-")</f>
        <v>50</v>
      </c>
      <c r="CQ28" s="1">
        <f>IFERROR(CP28/K28,"-")</f>
        <v>1</v>
      </c>
      <c r="CR28" s="5">
        <v>44420</v>
      </c>
      <c r="CS28" s="1" t="s">
        <v>56</v>
      </c>
      <c r="CT28" s="5">
        <v>44420</v>
      </c>
      <c r="CU28" s="1">
        <f>IFERROR(CT28-G28,"-")</f>
        <v>50</v>
      </c>
      <c r="CV28" s="1">
        <f>IFERROR(CU28/K28,"-")</f>
        <v>1</v>
      </c>
      <c r="CW28" s="1" t="s">
        <v>56</v>
      </c>
      <c r="CX28" s="1" t="s">
        <v>56</v>
      </c>
      <c r="CY28" s="1">
        <v>1</v>
      </c>
      <c r="CZ28" s="3">
        <f>SUM(DA28,DC28,DD28,DE28,AV28)</f>
        <v>0</v>
      </c>
      <c r="DA28" s="1">
        <v>0</v>
      </c>
      <c r="DB28" s="1">
        <v>1</v>
      </c>
      <c r="DC28" s="1">
        <v>0</v>
      </c>
      <c r="DD28" s="1">
        <v>0</v>
      </c>
      <c r="DE28" s="1">
        <v>0</v>
      </c>
      <c r="DF28" s="3">
        <v>0</v>
      </c>
      <c r="DG28"/>
      <c r="DH28"/>
    </row>
    <row r="29" spans="1:112" x14ac:dyDescent="0.25">
      <c r="A29" s="1">
        <v>29</v>
      </c>
      <c r="B29" s="1">
        <v>962</v>
      </c>
      <c r="C29" s="1" t="s">
        <v>14</v>
      </c>
      <c r="D29" s="1" t="s">
        <v>27</v>
      </c>
      <c r="E29" s="1" t="s">
        <v>22</v>
      </c>
      <c r="F29" s="5">
        <v>44363</v>
      </c>
      <c r="G29" s="5">
        <v>44370</v>
      </c>
      <c r="H29" s="5">
        <v>44420</v>
      </c>
      <c r="I29" s="5">
        <v>44420</v>
      </c>
      <c r="J29" s="1">
        <f t="shared" si="0"/>
        <v>50</v>
      </c>
      <c r="K29" s="1">
        <f t="shared" si="9"/>
        <v>50</v>
      </c>
      <c r="L29" s="1">
        <f t="shared" si="1"/>
        <v>7</v>
      </c>
      <c r="M29" s="1">
        <v>1</v>
      </c>
      <c r="N29" s="1">
        <v>6</v>
      </c>
      <c r="O29" s="1">
        <v>3</v>
      </c>
      <c r="P29" s="1">
        <v>5</v>
      </c>
      <c r="Q29" s="1">
        <f t="shared" si="17"/>
        <v>8</v>
      </c>
      <c r="R29" s="5">
        <v>44343</v>
      </c>
      <c r="S29" s="1">
        <v>1605</v>
      </c>
      <c r="T29" s="1">
        <v>6</v>
      </c>
      <c r="U29" s="1">
        <v>0</v>
      </c>
      <c r="V29" s="1">
        <v>1</v>
      </c>
      <c r="W29" s="1">
        <v>1</v>
      </c>
      <c r="X29" s="1">
        <v>1</v>
      </c>
      <c r="Y29" s="1">
        <v>5</v>
      </c>
      <c r="Z29" s="1">
        <v>6</v>
      </c>
      <c r="AA29" s="1">
        <v>5</v>
      </c>
      <c r="AB29" s="1">
        <v>6</v>
      </c>
      <c r="AC29" s="1">
        <v>5</v>
      </c>
      <c r="AD29" s="1">
        <v>5</v>
      </c>
      <c r="AE29" s="1">
        <v>1555</v>
      </c>
      <c r="AF29" s="1">
        <f t="shared" si="18"/>
        <v>-50</v>
      </c>
      <c r="AG29" s="1">
        <v>2</v>
      </c>
      <c r="AH29" s="1" t="s">
        <v>56</v>
      </c>
      <c r="AI29" s="1">
        <v>40.5</v>
      </c>
      <c r="AJ29" s="1">
        <v>5.5</v>
      </c>
      <c r="AK29" s="1" t="s">
        <v>75</v>
      </c>
      <c r="AL29" s="1" t="s">
        <v>75</v>
      </c>
      <c r="AM29" s="1" t="s">
        <v>74</v>
      </c>
      <c r="AN29" s="1" t="s">
        <v>56</v>
      </c>
      <c r="AO29" s="1">
        <v>1</v>
      </c>
      <c r="AP29" s="1">
        <v>11</v>
      </c>
      <c r="AQ29" s="1">
        <v>0</v>
      </c>
      <c r="AR29" s="1">
        <v>0</v>
      </c>
      <c r="AS29" s="1">
        <v>2</v>
      </c>
      <c r="AT29" s="1">
        <v>0</v>
      </c>
      <c r="AU29" s="1">
        <v>86</v>
      </c>
      <c r="AV29" s="1">
        <v>0</v>
      </c>
      <c r="AW29" s="5">
        <v>44360</v>
      </c>
      <c r="AX29" s="1">
        <v>6</v>
      </c>
      <c r="AY29" s="1">
        <v>156</v>
      </c>
      <c r="AZ29" s="9">
        <f t="shared" si="10"/>
        <v>3.8461538461538464E-2</v>
      </c>
      <c r="BA29" s="1">
        <v>39</v>
      </c>
      <c r="BB29" s="1">
        <v>67</v>
      </c>
      <c r="BC29" s="1">
        <v>50</v>
      </c>
      <c r="BD29" s="1">
        <f t="shared" si="11"/>
        <v>0.75</v>
      </c>
      <c r="BE29" s="1">
        <f t="shared" si="12"/>
        <v>0.32051282051282054</v>
      </c>
      <c r="BF29" s="1">
        <f t="shared" si="13"/>
        <v>89</v>
      </c>
      <c r="BG29" s="1">
        <f t="shared" si="14"/>
        <v>0.57051282051282048</v>
      </c>
      <c r="BH29" s="1">
        <v>66960</v>
      </c>
      <c r="BI29" s="1">
        <v>30</v>
      </c>
      <c r="BJ29" s="7">
        <v>44363.428819444445</v>
      </c>
      <c r="BK29" s="5">
        <v>44420</v>
      </c>
      <c r="BL29" s="5">
        <v>44501</v>
      </c>
      <c r="BM29" s="7">
        <v>44431.73333333333</v>
      </c>
      <c r="BN29" s="7" t="s">
        <v>56</v>
      </c>
      <c r="BO29" s="7" t="s">
        <v>56</v>
      </c>
      <c r="BP29" s="5">
        <v>44420</v>
      </c>
      <c r="BQ29" s="5">
        <v>44420</v>
      </c>
      <c r="BR29" s="2">
        <f t="shared" si="15"/>
        <v>50</v>
      </c>
      <c r="BS29" s="2">
        <f t="shared" si="4"/>
        <v>1</v>
      </c>
      <c r="BT29" s="5">
        <v>44417</v>
      </c>
      <c r="BU29" s="5" t="s">
        <v>56</v>
      </c>
      <c r="BV29" s="5">
        <v>44417</v>
      </c>
      <c r="BW29" s="2">
        <f t="shared" si="5"/>
        <v>47</v>
      </c>
      <c r="BX29" s="2">
        <f t="shared" si="6"/>
        <v>0.94</v>
      </c>
      <c r="BY29" s="5">
        <v>44420</v>
      </c>
      <c r="BZ29" s="1" t="s">
        <v>56</v>
      </c>
      <c r="CA29" s="2">
        <v>1</v>
      </c>
      <c r="CB29" s="2">
        <f t="shared" si="7"/>
        <v>1</v>
      </c>
      <c r="CC29" s="1">
        <v>0</v>
      </c>
      <c r="CD29" s="1">
        <f t="shared" si="8"/>
        <v>1</v>
      </c>
      <c r="CE29" s="1">
        <v>0</v>
      </c>
      <c r="CF29" s="1">
        <v>1</v>
      </c>
      <c r="CG29" s="1">
        <v>0</v>
      </c>
      <c r="CH29" s="1">
        <v>0</v>
      </c>
      <c r="CI29" s="1">
        <v>12</v>
      </c>
      <c r="CJ29" s="5">
        <v>44415</v>
      </c>
      <c r="CK29" s="5">
        <v>44433</v>
      </c>
      <c r="CL29" s="5">
        <v>44415</v>
      </c>
      <c r="CM29" s="1" t="s">
        <v>56</v>
      </c>
      <c r="CN29" s="5" t="s">
        <v>56</v>
      </c>
      <c r="CO29" s="5">
        <v>44415</v>
      </c>
      <c r="CP29" s="1">
        <f>IFERROR(CO29-G29,"-")</f>
        <v>45</v>
      </c>
      <c r="CQ29" s="1">
        <f>IFERROR(CP29/K29,"-")</f>
        <v>0.9</v>
      </c>
      <c r="CR29" s="5">
        <v>44410</v>
      </c>
      <c r="CS29" s="1" t="s">
        <v>56</v>
      </c>
      <c r="CT29" s="5">
        <v>44410</v>
      </c>
      <c r="CU29" s="1">
        <f>IFERROR(CT29-G29,"-")</f>
        <v>40</v>
      </c>
      <c r="CV29" s="1">
        <f>IFERROR(CU29/K29,"-")</f>
        <v>0.8</v>
      </c>
      <c r="CW29" s="5">
        <v>44410</v>
      </c>
      <c r="CX29" s="5">
        <v>44415</v>
      </c>
      <c r="CY29" s="1">
        <v>1</v>
      </c>
      <c r="CZ29" s="3">
        <f>SUM(DA29,DC29,DD29,DE29,AV29)</f>
        <v>1</v>
      </c>
      <c r="DA29" s="1">
        <v>1</v>
      </c>
      <c r="DB29" s="1">
        <v>1</v>
      </c>
      <c r="DC29" s="1">
        <v>0</v>
      </c>
      <c r="DD29" s="1">
        <v>0</v>
      </c>
      <c r="DE29" s="1">
        <v>0</v>
      </c>
      <c r="DF29" s="3">
        <v>0</v>
      </c>
      <c r="DG29"/>
      <c r="DH29"/>
    </row>
    <row r="30" spans="1:112" x14ac:dyDescent="0.25">
      <c r="A30" s="1">
        <v>30</v>
      </c>
      <c r="B30" s="1">
        <v>9060</v>
      </c>
      <c r="C30" s="1" t="s">
        <v>14</v>
      </c>
      <c r="D30" s="1" t="s">
        <v>27</v>
      </c>
      <c r="E30" s="1" t="s">
        <v>22</v>
      </c>
      <c r="F30" s="5">
        <v>44363</v>
      </c>
      <c r="G30" s="5">
        <v>44370</v>
      </c>
      <c r="H30" s="5">
        <v>44420</v>
      </c>
      <c r="I30" s="5">
        <v>44420</v>
      </c>
      <c r="J30" s="1">
        <f t="shared" si="0"/>
        <v>50</v>
      </c>
      <c r="K30" s="1">
        <f t="shared" si="9"/>
        <v>50</v>
      </c>
      <c r="L30" s="1">
        <f t="shared" si="1"/>
        <v>7</v>
      </c>
      <c r="M30" s="1">
        <v>1</v>
      </c>
      <c r="N30" s="1">
        <v>2</v>
      </c>
      <c r="O30" s="1">
        <v>1</v>
      </c>
      <c r="P30" s="1">
        <v>2</v>
      </c>
      <c r="Q30" s="1">
        <f t="shared" si="17"/>
        <v>3</v>
      </c>
      <c r="R30" s="5">
        <v>44343</v>
      </c>
      <c r="S30" s="1">
        <v>1560</v>
      </c>
      <c r="T30" s="1">
        <v>7</v>
      </c>
      <c r="U30" s="1">
        <v>0</v>
      </c>
      <c r="V30" s="1">
        <v>1</v>
      </c>
      <c r="W30" s="1">
        <v>1</v>
      </c>
      <c r="X30" s="1">
        <v>1</v>
      </c>
      <c r="Y30" s="1">
        <v>5</v>
      </c>
      <c r="Z30" s="1">
        <v>7</v>
      </c>
      <c r="AA30" s="1">
        <v>6</v>
      </c>
      <c r="AB30" s="1">
        <v>6</v>
      </c>
      <c r="AC30" s="1">
        <v>7</v>
      </c>
      <c r="AD30" s="1">
        <v>6</v>
      </c>
      <c r="AE30" s="1">
        <v>1345</v>
      </c>
      <c r="AF30" s="1">
        <f t="shared" si="18"/>
        <v>-215</v>
      </c>
      <c r="AG30" s="1">
        <v>2</v>
      </c>
      <c r="AH30" s="1" t="s">
        <v>56</v>
      </c>
      <c r="AI30" s="1">
        <v>36.799999999999997</v>
      </c>
      <c r="AJ30" s="1">
        <v>4.5</v>
      </c>
      <c r="AK30" s="1" t="s">
        <v>75</v>
      </c>
      <c r="AL30" s="1" t="s">
        <v>74</v>
      </c>
      <c r="AM30" s="1" t="s">
        <v>75</v>
      </c>
      <c r="AN30" s="1" t="s">
        <v>56</v>
      </c>
      <c r="AO30" s="1">
        <v>1</v>
      </c>
      <c r="AP30" s="1">
        <v>10</v>
      </c>
      <c r="AQ30" s="1">
        <v>0</v>
      </c>
      <c r="AR30" s="1">
        <v>2</v>
      </c>
      <c r="AS30" s="1">
        <v>1</v>
      </c>
      <c r="AT30" s="1">
        <v>2</v>
      </c>
      <c r="AU30" s="1">
        <v>84</v>
      </c>
      <c r="AV30" s="1">
        <v>0</v>
      </c>
      <c r="AW30" s="5">
        <v>44360</v>
      </c>
      <c r="AX30" s="1">
        <v>6</v>
      </c>
      <c r="AY30" s="1">
        <v>156</v>
      </c>
      <c r="AZ30" s="9">
        <f t="shared" si="10"/>
        <v>3.8461538461538464E-2</v>
      </c>
      <c r="BA30" s="1">
        <v>39</v>
      </c>
      <c r="BB30" s="1">
        <v>67</v>
      </c>
      <c r="BC30" s="1">
        <v>50</v>
      </c>
      <c r="BD30" s="1">
        <f t="shared" si="11"/>
        <v>0.75</v>
      </c>
      <c r="BE30" s="1">
        <f t="shared" si="12"/>
        <v>0.32051282051282054</v>
      </c>
      <c r="BF30" s="1">
        <f t="shared" si="13"/>
        <v>89</v>
      </c>
      <c r="BG30" s="1">
        <f t="shared" si="14"/>
        <v>0.57051282051282048</v>
      </c>
      <c r="BH30" s="1">
        <v>66961</v>
      </c>
      <c r="BI30" s="1">
        <v>31</v>
      </c>
      <c r="BJ30" s="7">
        <v>44363.428819444445</v>
      </c>
      <c r="BK30" s="5">
        <v>44420</v>
      </c>
      <c r="BL30" s="5">
        <v>44501</v>
      </c>
      <c r="BM30" s="7">
        <v>44431.73333333333</v>
      </c>
      <c r="BN30" s="7" t="s">
        <v>56</v>
      </c>
      <c r="BO30" s="7" t="s">
        <v>56</v>
      </c>
      <c r="BP30" s="5">
        <v>44420</v>
      </c>
      <c r="BQ30" s="5">
        <v>44420</v>
      </c>
      <c r="BR30" s="2">
        <f t="shared" si="15"/>
        <v>50</v>
      </c>
      <c r="BS30" s="2">
        <f t="shared" si="4"/>
        <v>1</v>
      </c>
      <c r="BT30" s="5">
        <v>44420</v>
      </c>
      <c r="BU30" s="5" t="s">
        <v>56</v>
      </c>
      <c r="BV30" s="5">
        <v>44420</v>
      </c>
      <c r="BW30" s="2">
        <f t="shared" si="5"/>
        <v>50</v>
      </c>
      <c r="BX30" s="2">
        <f t="shared" si="6"/>
        <v>1</v>
      </c>
      <c r="BY30" s="5">
        <v>44420</v>
      </c>
      <c r="BZ30" s="1" t="s">
        <v>56</v>
      </c>
      <c r="CA30" s="2">
        <v>1</v>
      </c>
      <c r="CB30" s="2">
        <f t="shared" si="7"/>
        <v>0</v>
      </c>
      <c r="CC30" s="1">
        <v>0</v>
      </c>
      <c r="CD30" s="1">
        <f t="shared" si="8"/>
        <v>1</v>
      </c>
      <c r="CE30" s="1">
        <v>0</v>
      </c>
      <c r="CF30" s="1">
        <v>0</v>
      </c>
      <c r="CG30" s="1">
        <v>0</v>
      </c>
      <c r="CH30" s="1">
        <v>0</v>
      </c>
      <c r="CI30" s="1">
        <v>13</v>
      </c>
      <c r="CJ30" s="5">
        <v>44420</v>
      </c>
      <c r="CK30" s="5">
        <v>44433</v>
      </c>
      <c r="CL30" s="1" t="s">
        <v>56</v>
      </c>
      <c r="CM30" s="1" t="s">
        <v>56</v>
      </c>
      <c r="CN30" s="5">
        <v>44420</v>
      </c>
      <c r="CO30" s="5">
        <v>44420</v>
      </c>
      <c r="CP30" s="1">
        <f>IFERROR(CO30-G30,"-")</f>
        <v>50</v>
      </c>
      <c r="CQ30" s="1">
        <f>IFERROR(CP30/K30,"-")</f>
        <v>1</v>
      </c>
      <c r="CR30" s="5">
        <v>44379</v>
      </c>
      <c r="CS30" s="1" t="s">
        <v>56</v>
      </c>
      <c r="CT30" s="5">
        <v>44379</v>
      </c>
      <c r="CU30" s="1">
        <f>IFERROR(CT30-G30,"-")</f>
        <v>9</v>
      </c>
      <c r="CV30" s="1">
        <f>IFERROR(CU30/K30,"-")</f>
        <v>0.18</v>
      </c>
      <c r="CW30" s="1" t="s">
        <v>56</v>
      </c>
      <c r="CX30" s="1" t="s">
        <v>56</v>
      </c>
      <c r="CY30" s="1">
        <v>1</v>
      </c>
      <c r="CZ30" s="3">
        <f>SUM(DA30,DC30,DD30,DE30,AV30)</f>
        <v>0</v>
      </c>
      <c r="DA30" s="1">
        <v>0</v>
      </c>
      <c r="DB30" s="1">
        <v>1</v>
      </c>
      <c r="DC30" s="1">
        <v>0</v>
      </c>
      <c r="DD30" s="1">
        <v>0</v>
      </c>
      <c r="DE30" s="1">
        <v>0</v>
      </c>
      <c r="DF30" s="3">
        <v>0</v>
      </c>
      <c r="DG30"/>
      <c r="DH30"/>
    </row>
    <row r="31" spans="1:112" x14ac:dyDescent="0.25">
      <c r="A31" s="1">
        <v>31</v>
      </c>
      <c r="B31" s="1">
        <v>9062</v>
      </c>
      <c r="C31" s="1" t="s">
        <v>14</v>
      </c>
      <c r="D31" s="1" t="s">
        <v>27</v>
      </c>
      <c r="E31" s="1" t="s">
        <v>22</v>
      </c>
      <c r="F31" s="5">
        <v>44363</v>
      </c>
      <c r="G31" s="5">
        <v>44370</v>
      </c>
      <c r="H31" s="5">
        <v>44420</v>
      </c>
      <c r="I31" s="5">
        <v>44420</v>
      </c>
      <c r="J31" s="1">
        <f t="shared" si="0"/>
        <v>50</v>
      </c>
      <c r="K31" s="1">
        <f t="shared" si="9"/>
        <v>50</v>
      </c>
      <c r="L31" s="1">
        <f t="shared" si="1"/>
        <v>7</v>
      </c>
      <c r="M31" s="1">
        <v>1</v>
      </c>
      <c r="N31" s="1">
        <v>3</v>
      </c>
      <c r="O31" s="1">
        <v>2</v>
      </c>
      <c r="P31" s="1">
        <v>3</v>
      </c>
      <c r="Q31" s="1">
        <f t="shared" si="17"/>
        <v>5</v>
      </c>
      <c r="R31" s="5">
        <v>44343</v>
      </c>
      <c r="S31" s="1">
        <v>1485</v>
      </c>
      <c r="T31" s="1">
        <v>6</v>
      </c>
      <c r="U31" s="1">
        <v>0</v>
      </c>
      <c r="V31" s="1">
        <v>1</v>
      </c>
      <c r="W31" s="1">
        <v>1</v>
      </c>
      <c r="X31" s="1">
        <v>1</v>
      </c>
      <c r="Y31" s="1">
        <v>5</v>
      </c>
      <c r="Z31" s="1">
        <v>5</v>
      </c>
      <c r="AA31" s="1">
        <v>6</v>
      </c>
      <c r="AB31" s="1">
        <v>5</v>
      </c>
      <c r="AC31" s="1">
        <v>6</v>
      </c>
      <c r="AD31" s="1">
        <v>5</v>
      </c>
      <c r="AE31" s="1">
        <v>1385</v>
      </c>
      <c r="AF31" s="1">
        <f t="shared" si="18"/>
        <v>-100</v>
      </c>
      <c r="AG31" s="1">
        <v>2</v>
      </c>
      <c r="AH31" s="1" t="s">
        <v>56</v>
      </c>
      <c r="AI31" s="1">
        <v>36.5</v>
      </c>
      <c r="AJ31" s="1">
        <v>5</v>
      </c>
      <c r="AK31" s="1" t="s">
        <v>74</v>
      </c>
      <c r="AL31" s="1" t="s">
        <v>76</v>
      </c>
      <c r="AM31" s="1" t="s">
        <v>76</v>
      </c>
      <c r="AN31" s="1">
        <v>65</v>
      </c>
      <c r="AO31" s="1">
        <v>1</v>
      </c>
      <c r="AP31" s="1">
        <v>32</v>
      </c>
      <c r="AQ31" s="1">
        <v>1</v>
      </c>
      <c r="AR31" s="1">
        <v>2</v>
      </c>
      <c r="AS31" s="1">
        <v>2</v>
      </c>
      <c r="AT31" s="1">
        <v>1</v>
      </c>
      <c r="AU31" s="1">
        <v>62</v>
      </c>
      <c r="AV31" s="1">
        <v>0</v>
      </c>
      <c r="AW31" s="5">
        <v>44360</v>
      </c>
      <c r="AX31" s="1">
        <v>6</v>
      </c>
      <c r="AY31" s="1">
        <v>156</v>
      </c>
      <c r="AZ31" s="9">
        <f t="shared" si="10"/>
        <v>3.8461538461538464E-2</v>
      </c>
      <c r="BA31" s="1">
        <v>39</v>
      </c>
      <c r="BB31" s="1">
        <v>67</v>
      </c>
      <c r="BC31" s="1">
        <v>50</v>
      </c>
      <c r="BD31" s="1">
        <f t="shared" si="11"/>
        <v>0.75</v>
      </c>
      <c r="BE31" s="1">
        <f t="shared" si="12"/>
        <v>0.32051282051282054</v>
      </c>
      <c r="BF31" s="1">
        <f t="shared" si="13"/>
        <v>89</v>
      </c>
      <c r="BG31" s="1">
        <f t="shared" si="14"/>
        <v>0.57051282051282048</v>
      </c>
      <c r="BH31" s="1">
        <v>66964</v>
      </c>
      <c r="BI31" s="1">
        <v>32</v>
      </c>
      <c r="BJ31" s="7">
        <v>44363.428819444445</v>
      </c>
      <c r="BK31" s="5">
        <v>44420</v>
      </c>
      <c r="BL31" s="5">
        <v>44501</v>
      </c>
      <c r="BM31" s="7">
        <v>44431.73333333333</v>
      </c>
      <c r="BN31" s="7" t="s">
        <v>56</v>
      </c>
      <c r="BO31" s="7" t="s">
        <v>56</v>
      </c>
      <c r="BP31" s="5">
        <v>44420</v>
      </c>
      <c r="BQ31" s="5">
        <v>44420</v>
      </c>
      <c r="BR31" s="2">
        <f t="shared" si="15"/>
        <v>50</v>
      </c>
      <c r="BS31" s="2">
        <f t="shared" si="4"/>
        <v>1</v>
      </c>
      <c r="BT31" s="5">
        <v>44420</v>
      </c>
      <c r="BU31" s="5" t="s">
        <v>56</v>
      </c>
      <c r="BV31" s="5">
        <v>44420</v>
      </c>
      <c r="BW31" s="2">
        <f t="shared" si="5"/>
        <v>50</v>
      </c>
      <c r="BX31" s="2">
        <f t="shared" si="6"/>
        <v>1</v>
      </c>
      <c r="BY31" s="5">
        <v>44420</v>
      </c>
      <c r="BZ31" s="1" t="s">
        <v>56</v>
      </c>
      <c r="CA31" s="2">
        <v>1</v>
      </c>
      <c r="CB31" s="2">
        <f t="shared" si="7"/>
        <v>0</v>
      </c>
      <c r="CC31" s="1">
        <v>0</v>
      </c>
      <c r="CD31" s="1">
        <f t="shared" si="8"/>
        <v>1</v>
      </c>
      <c r="CE31" s="1">
        <v>0</v>
      </c>
      <c r="CF31" s="1">
        <v>0</v>
      </c>
      <c r="CG31" s="1">
        <v>0</v>
      </c>
      <c r="CH31" s="1">
        <v>0</v>
      </c>
      <c r="CI31" s="1">
        <v>14</v>
      </c>
      <c r="CJ31" s="5">
        <v>44420</v>
      </c>
      <c r="CK31" s="5">
        <v>44433</v>
      </c>
      <c r="CL31" s="1" t="s">
        <v>56</v>
      </c>
      <c r="CM31" s="1" t="s">
        <v>56</v>
      </c>
      <c r="CN31" s="5">
        <v>44420</v>
      </c>
      <c r="CO31" s="5">
        <v>44420</v>
      </c>
      <c r="CP31" s="1">
        <f>IFERROR(CO31-G31,"-")</f>
        <v>50</v>
      </c>
      <c r="CQ31" s="1">
        <f>IFERROR(CP31/K31,"-")</f>
        <v>1</v>
      </c>
      <c r="CR31" s="5">
        <v>44378</v>
      </c>
      <c r="CS31" s="1" t="s">
        <v>56</v>
      </c>
      <c r="CT31" s="5">
        <v>44378</v>
      </c>
      <c r="CU31" s="1">
        <f>IFERROR(CT31-G31,"-")</f>
        <v>8</v>
      </c>
      <c r="CV31" s="1">
        <f>IFERROR(CU31/K31,"-")</f>
        <v>0.16</v>
      </c>
      <c r="CW31" s="1" t="s">
        <v>56</v>
      </c>
      <c r="CX31" s="1" t="s">
        <v>56</v>
      </c>
      <c r="CY31" s="1">
        <v>1</v>
      </c>
      <c r="CZ31" s="3">
        <f>SUM(DA31,DC31,DD31,DE31,AV31)</f>
        <v>0</v>
      </c>
      <c r="DA31" s="1">
        <v>0</v>
      </c>
      <c r="DB31" s="1">
        <v>1</v>
      </c>
      <c r="DC31" s="1">
        <v>0</v>
      </c>
      <c r="DD31" s="1">
        <v>0</v>
      </c>
      <c r="DE31" s="1">
        <v>0</v>
      </c>
      <c r="DF31" s="3">
        <v>0</v>
      </c>
      <c r="DG31"/>
      <c r="DH31"/>
    </row>
    <row r="32" spans="1:112" x14ac:dyDescent="0.25">
      <c r="A32" s="1">
        <v>32</v>
      </c>
      <c r="B32" s="3" t="s">
        <v>4</v>
      </c>
      <c r="C32" s="1" t="s">
        <v>15</v>
      </c>
      <c r="D32" s="1" t="s">
        <v>27</v>
      </c>
      <c r="E32" s="1" t="s">
        <v>33</v>
      </c>
      <c r="F32" s="5">
        <v>44363</v>
      </c>
      <c r="G32" s="5">
        <v>44370</v>
      </c>
      <c r="H32" s="5">
        <v>44420</v>
      </c>
      <c r="I32" s="5">
        <v>44420</v>
      </c>
      <c r="J32" s="1">
        <f t="shared" si="0"/>
        <v>50</v>
      </c>
      <c r="K32" s="1">
        <f t="shared" si="9"/>
        <v>50</v>
      </c>
      <c r="L32" s="1">
        <f t="shared" si="1"/>
        <v>7</v>
      </c>
      <c r="M32" s="1">
        <v>1</v>
      </c>
      <c r="N32" s="1">
        <v>1</v>
      </c>
      <c r="O32" s="1">
        <v>1</v>
      </c>
      <c r="P32" s="1">
        <v>1</v>
      </c>
      <c r="Q32" s="1">
        <f t="shared" si="17"/>
        <v>2</v>
      </c>
      <c r="R32" s="5">
        <v>44326</v>
      </c>
      <c r="S32" s="1">
        <v>1875</v>
      </c>
      <c r="T32" s="1">
        <v>6</v>
      </c>
      <c r="U32" s="1">
        <v>0</v>
      </c>
      <c r="V32" s="1">
        <v>1</v>
      </c>
      <c r="W32" s="1">
        <v>1</v>
      </c>
      <c r="X32" s="1">
        <v>1</v>
      </c>
      <c r="Y32" s="1">
        <v>6</v>
      </c>
      <c r="Z32" s="1">
        <v>6</v>
      </c>
      <c r="AA32" s="1">
        <v>5</v>
      </c>
      <c r="AB32" s="1">
        <v>4</v>
      </c>
      <c r="AC32" s="1">
        <v>5</v>
      </c>
      <c r="AD32" s="1">
        <v>6</v>
      </c>
      <c r="AE32" s="1">
        <v>1970</v>
      </c>
      <c r="AF32" s="1">
        <f t="shared" si="18"/>
        <v>95</v>
      </c>
      <c r="AG32" s="1">
        <v>4</v>
      </c>
      <c r="AH32" s="1" t="s">
        <v>56</v>
      </c>
      <c r="AI32" s="1">
        <v>37.299999999999997</v>
      </c>
      <c r="AJ32" s="1">
        <v>3</v>
      </c>
      <c r="AK32" s="1" t="s">
        <v>74</v>
      </c>
      <c r="AL32" s="1" t="s">
        <v>74</v>
      </c>
      <c r="AM32" s="1" t="s">
        <v>75</v>
      </c>
      <c r="AN32" s="1">
        <v>95</v>
      </c>
      <c r="AO32" s="1">
        <v>1</v>
      </c>
      <c r="AP32" s="1">
        <v>11</v>
      </c>
      <c r="AQ32" s="1">
        <v>1</v>
      </c>
      <c r="AR32" s="1">
        <v>5</v>
      </c>
      <c r="AS32" s="1">
        <v>1</v>
      </c>
      <c r="AT32" s="1">
        <v>0</v>
      </c>
      <c r="AU32" s="1">
        <v>81</v>
      </c>
      <c r="AV32" s="1">
        <v>0</v>
      </c>
      <c r="AW32" s="5">
        <v>44360</v>
      </c>
      <c r="AX32" s="1">
        <v>3</v>
      </c>
      <c r="AY32" s="1">
        <f t="shared" ref="AY32:AY37" si="19">123/2</f>
        <v>61.5</v>
      </c>
      <c r="AZ32" s="9">
        <f t="shared" si="10"/>
        <v>4.878048780487805E-2</v>
      </c>
      <c r="BA32" s="1">
        <f t="shared" ref="BA32:BA37" si="20">9/2</f>
        <v>4.5</v>
      </c>
      <c r="BB32" s="1">
        <f t="shared" ref="BB32:BB37" si="21">81/2</f>
        <v>40.5</v>
      </c>
      <c r="BC32" s="1">
        <f t="shared" ref="BC32:BC37" si="22">33/2</f>
        <v>16.5</v>
      </c>
      <c r="BD32" s="1">
        <f t="shared" si="11"/>
        <v>0.92682926829268297</v>
      </c>
      <c r="BE32" s="1">
        <f t="shared" si="12"/>
        <v>0.26829268292682928</v>
      </c>
      <c r="BF32" s="1">
        <f t="shared" si="13"/>
        <v>21</v>
      </c>
      <c r="BG32" s="1">
        <f t="shared" si="14"/>
        <v>0.34146341463414631</v>
      </c>
      <c r="BH32" s="1">
        <v>66965</v>
      </c>
      <c r="BI32" s="1">
        <v>33</v>
      </c>
      <c r="BJ32" s="7">
        <v>44363.428819444445</v>
      </c>
      <c r="BK32" s="5">
        <v>44420</v>
      </c>
      <c r="BL32" s="5">
        <v>44501</v>
      </c>
      <c r="BM32" s="7">
        <v>44431.73333333333</v>
      </c>
      <c r="BN32" s="7" t="s">
        <v>56</v>
      </c>
      <c r="BO32" s="7" t="s">
        <v>56</v>
      </c>
      <c r="BP32" s="5">
        <v>44420</v>
      </c>
      <c r="BQ32" s="5">
        <v>44420</v>
      </c>
      <c r="BR32" s="2">
        <f t="shared" si="15"/>
        <v>50</v>
      </c>
      <c r="BS32" s="2">
        <f t="shared" si="4"/>
        <v>1</v>
      </c>
      <c r="BT32" s="5">
        <v>44419</v>
      </c>
      <c r="BU32" s="5" t="s">
        <v>56</v>
      </c>
      <c r="BV32" s="5">
        <v>44419</v>
      </c>
      <c r="BW32" s="2">
        <f t="shared" si="5"/>
        <v>49</v>
      </c>
      <c r="BX32" s="2">
        <f t="shared" si="6"/>
        <v>0.98</v>
      </c>
      <c r="BY32" s="5">
        <v>44420</v>
      </c>
      <c r="BZ32" s="1" t="s">
        <v>56</v>
      </c>
      <c r="CA32" s="2">
        <v>1</v>
      </c>
      <c r="CB32" s="2">
        <f t="shared" si="7"/>
        <v>1</v>
      </c>
      <c r="CC32" s="1">
        <v>0</v>
      </c>
      <c r="CD32" s="1">
        <f t="shared" si="8"/>
        <v>1</v>
      </c>
      <c r="CE32" s="1">
        <v>0</v>
      </c>
      <c r="CF32" s="1">
        <v>1</v>
      </c>
      <c r="CG32" s="1">
        <v>0</v>
      </c>
      <c r="CH32" s="1">
        <v>0</v>
      </c>
      <c r="CI32" s="1">
        <v>15</v>
      </c>
      <c r="CJ32" s="5">
        <v>44420</v>
      </c>
      <c r="CK32" s="5">
        <v>44433</v>
      </c>
      <c r="CL32" s="1" t="s">
        <v>56</v>
      </c>
      <c r="CM32" s="1" t="s">
        <v>56</v>
      </c>
      <c r="CN32" s="5">
        <v>44420</v>
      </c>
      <c r="CO32" s="5">
        <v>44420</v>
      </c>
      <c r="CP32" s="1">
        <f>IFERROR(CO32-G32,"-")</f>
        <v>50</v>
      </c>
      <c r="CQ32" s="1">
        <f>IFERROR(CP32/K32,"-")</f>
        <v>1</v>
      </c>
      <c r="CR32" s="5">
        <v>44420</v>
      </c>
      <c r="CS32" s="1" t="s">
        <v>56</v>
      </c>
      <c r="CT32" s="5">
        <v>44420</v>
      </c>
      <c r="CU32" s="1">
        <f>IFERROR(CT32-G32,"-")</f>
        <v>50</v>
      </c>
      <c r="CV32" s="1">
        <f>IFERROR(CU32/K32,"-")</f>
        <v>1</v>
      </c>
      <c r="CW32" s="1" t="s">
        <v>56</v>
      </c>
      <c r="CX32" s="1" t="s">
        <v>56</v>
      </c>
      <c r="CY32" s="1">
        <v>1</v>
      </c>
      <c r="CZ32" s="3">
        <f>SUM(DA32,DC32,DD32,DE32,AV32)</f>
        <v>0</v>
      </c>
      <c r="DA32" s="1">
        <v>0</v>
      </c>
      <c r="DB32" s="1">
        <v>1</v>
      </c>
      <c r="DC32" s="1">
        <v>0</v>
      </c>
      <c r="DD32" s="1">
        <v>0</v>
      </c>
      <c r="DE32" s="1">
        <v>0</v>
      </c>
      <c r="DF32" s="3">
        <v>0</v>
      </c>
      <c r="DG32"/>
      <c r="DH32"/>
    </row>
    <row r="33" spans="1:112" x14ac:dyDescent="0.25">
      <c r="A33" s="1">
        <v>33</v>
      </c>
      <c r="B33" s="3" t="s">
        <v>5</v>
      </c>
      <c r="C33" s="1" t="s">
        <v>15</v>
      </c>
      <c r="D33" s="1" t="s">
        <v>27</v>
      </c>
      <c r="E33" s="1" t="s">
        <v>34</v>
      </c>
      <c r="F33" s="5">
        <v>44363</v>
      </c>
      <c r="G33" s="5">
        <v>44370</v>
      </c>
      <c r="H33" s="5">
        <v>44420</v>
      </c>
      <c r="I33" s="5">
        <v>44420</v>
      </c>
      <c r="J33" s="1">
        <f t="shared" si="0"/>
        <v>50</v>
      </c>
      <c r="K33" s="1">
        <f t="shared" si="9"/>
        <v>50</v>
      </c>
      <c r="L33" s="1">
        <f t="shared" si="1"/>
        <v>7</v>
      </c>
      <c r="M33" s="1">
        <v>1</v>
      </c>
      <c r="N33" s="1">
        <v>4</v>
      </c>
      <c r="O33" s="1">
        <v>2</v>
      </c>
      <c r="P33" s="1">
        <v>4</v>
      </c>
      <c r="Q33" s="1">
        <f t="shared" si="17"/>
        <v>6</v>
      </c>
      <c r="R33" s="5">
        <v>44326</v>
      </c>
      <c r="S33" s="1">
        <v>2040</v>
      </c>
      <c r="T33" s="1">
        <v>7</v>
      </c>
      <c r="U33" s="1">
        <v>1</v>
      </c>
      <c r="V33" s="1">
        <v>1</v>
      </c>
      <c r="W33" s="1">
        <v>2</v>
      </c>
      <c r="X33" s="1">
        <v>1</v>
      </c>
      <c r="Y33" s="1">
        <v>5</v>
      </c>
      <c r="Z33" s="1">
        <v>5</v>
      </c>
      <c r="AA33" s="1">
        <v>5</v>
      </c>
      <c r="AB33" s="1">
        <v>5</v>
      </c>
      <c r="AC33" s="1">
        <v>5</v>
      </c>
      <c r="AD33" s="1">
        <v>5</v>
      </c>
      <c r="AE33" s="1">
        <v>1800</v>
      </c>
      <c r="AF33" s="1">
        <f t="shared" si="18"/>
        <v>-240</v>
      </c>
      <c r="AG33" s="1">
        <v>4</v>
      </c>
      <c r="AH33" s="1" t="s">
        <v>56</v>
      </c>
      <c r="AI33" s="1">
        <v>41</v>
      </c>
      <c r="AJ33" s="1">
        <v>7</v>
      </c>
      <c r="AK33" s="1" t="s">
        <v>75</v>
      </c>
      <c r="AL33" s="1" t="s">
        <v>75</v>
      </c>
      <c r="AM33" s="1" t="s">
        <v>75</v>
      </c>
      <c r="AN33" s="1" t="s">
        <v>56</v>
      </c>
      <c r="AO33" s="1">
        <v>9</v>
      </c>
      <c r="AP33" s="1">
        <v>21</v>
      </c>
      <c r="AQ33" s="1">
        <v>0</v>
      </c>
      <c r="AR33" s="1">
        <v>2</v>
      </c>
      <c r="AS33" s="1">
        <v>0</v>
      </c>
      <c r="AT33" s="1">
        <v>0</v>
      </c>
      <c r="AU33" s="1">
        <v>70</v>
      </c>
      <c r="AV33" s="1">
        <v>0</v>
      </c>
      <c r="AW33" s="5">
        <v>44360</v>
      </c>
      <c r="AX33" s="1">
        <v>3</v>
      </c>
      <c r="AY33" s="1">
        <f t="shared" si="19"/>
        <v>61.5</v>
      </c>
      <c r="AZ33" s="9">
        <f t="shared" si="10"/>
        <v>4.878048780487805E-2</v>
      </c>
      <c r="BA33" s="1">
        <f t="shared" si="20"/>
        <v>4.5</v>
      </c>
      <c r="BB33" s="1">
        <f t="shared" si="21"/>
        <v>40.5</v>
      </c>
      <c r="BC33" s="1">
        <f t="shared" si="22"/>
        <v>16.5</v>
      </c>
      <c r="BD33" s="1">
        <f t="shared" si="11"/>
        <v>0.92682926829268297</v>
      </c>
      <c r="BE33" s="1">
        <f t="shared" si="12"/>
        <v>0.26829268292682928</v>
      </c>
      <c r="BF33" s="1">
        <f t="shared" si="13"/>
        <v>21</v>
      </c>
      <c r="BG33" s="1">
        <f t="shared" si="14"/>
        <v>0.34146341463414631</v>
      </c>
      <c r="BH33" s="1">
        <v>66967</v>
      </c>
      <c r="BI33" s="1">
        <v>34</v>
      </c>
      <c r="BJ33" s="7">
        <v>44363.428819444445</v>
      </c>
      <c r="BK33" s="5">
        <v>44420</v>
      </c>
      <c r="BL33" s="5">
        <v>44501</v>
      </c>
      <c r="BM33" s="7">
        <v>44431.73333333333</v>
      </c>
      <c r="BN33" s="7" t="s">
        <v>56</v>
      </c>
      <c r="BO33" s="7" t="s">
        <v>56</v>
      </c>
      <c r="BP33" s="5">
        <v>44420</v>
      </c>
      <c r="BQ33" s="5">
        <v>44420</v>
      </c>
      <c r="BR33" s="2">
        <f t="shared" si="15"/>
        <v>50</v>
      </c>
      <c r="BS33" s="2">
        <f t="shared" si="4"/>
        <v>1</v>
      </c>
      <c r="BT33" s="5">
        <v>44420</v>
      </c>
      <c r="BU33" s="5" t="s">
        <v>56</v>
      </c>
      <c r="BV33" s="5">
        <v>44420</v>
      </c>
      <c r="BW33" s="2">
        <f t="shared" si="5"/>
        <v>50</v>
      </c>
      <c r="BX33" s="2">
        <f t="shared" si="6"/>
        <v>1</v>
      </c>
      <c r="BY33" s="5">
        <v>44420</v>
      </c>
      <c r="BZ33" s="1" t="s">
        <v>56</v>
      </c>
      <c r="CA33" s="2">
        <v>1</v>
      </c>
      <c r="CB33" s="2">
        <f t="shared" si="7"/>
        <v>0</v>
      </c>
      <c r="CC33" s="1">
        <v>0</v>
      </c>
      <c r="CD33" s="1">
        <f t="shared" ref="CD33:CD55" si="23">(CC33-1)*-1</f>
        <v>1</v>
      </c>
      <c r="CE33" s="1">
        <v>0</v>
      </c>
      <c r="CF33" s="1">
        <v>0</v>
      </c>
      <c r="CG33" s="1">
        <v>0</v>
      </c>
      <c r="CH33" s="1">
        <v>0</v>
      </c>
      <c r="CI33" s="1">
        <v>16</v>
      </c>
      <c r="CJ33" s="5">
        <v>44420</v>
      </c>
      <c r="CK33" s="5">
        <v>44433</v>
      </c>
      <c r="CL33" s="1" t="s">
        <v>56</v>
      </c>
      <c r="CM33" s="1" t="s">
        <v>56</v>
      </c>
      <c r="CN33" s="5">
        <v>44420</v>
      </c>
      <c r="CO33" s="5">
        <v>44420</v>
      </c>
      <c r="CP33" s="1">
        <f>IFERROR(CO33-G33,"-")</f>
        <v>50</v>
      </c>
      <c r="CQ33" s="1">
        <f>IFERROR(CP33/K33,"-")</f>
        <v>1</v>
      </c>
      <c r="CR33" s="5">
        <v>44420</v>
      </c>
      <c r="CS33" s="1" t="s">
        <v>56</v>
      </c>
      <c r="CT33" s="5">
        <v>44420</v>
      </c>
      <c r="CU33" s="1">
        <f>IFERROR(CT33-G33,"-")</f>
        <v>50</v>
      </c>
      <c r="CV33" s="1">
        <f>IFERROR(CU33/K33,"-")</f>
        <v>1</v>
      </c>
      <c r="CW33" s="1" t="s">
        <v>56</v>
      </c>
      <c r="CX33" s="1" t="s">
        <v>56</v>
      </c>
      <c r="CY33" s="1">
        <v>1</v>
      </c>
      <c r="CZ33" s="3">
        <f>SUM(DA33,DC33,DD33,DE33,AV33)</f>
        <v>0</v>
      </c>
      <c r="DA33" s="1">
        <v>0</v>
      </c>
      <c r="DB33" s="1">
        <v>1</v>
      </c>
      <c r="DC33" s="1">
        <v>0</v>
      </c>
      <c r="DD33" s="1">
        <v>0</v>
      </c>
      <c r="DE33" s="1">
        <v>0</v>
      </c>
      <c r="DF33" s="3">
        <v>0</v>
      </c>
      <c r="DG33"/>
      <c r="DH33"/>
    </row>
    <row r="34" spans="1:112" x14ac:dyDescent="0.25">
      <c r="A34" s="1">
        <v>34</v>
      </c>
      <c r="B34" s="1">
        <v>7105</v>
      </c>
      <c r="C34" s="1" t="s">
        <v>15</v>
      </c>
      <c r="D34" s="1" t="s">
        <v>27</v>
      </c>
      <c r="E34" s="1" t="s">
        <v>33</v>
      </c>
      <c r="F34" s="5">
        <v>44363</v>
      </c>
      <c r="G34" s="5">
        <v>44370</v>
      </c>
      <c r="H34" s="5">
        <v>44420</v>
      </c>
      <c r="I34" s="5">
        <v>44420</v>
      </c>
      <c r="J34" s="1">
        <f t="shared" ref="J34:J55" si="24">I34-G34</f>
        <v>50</v>
      </c>
      <c r="K34" s="1">
        <f t="shared" si="9"/>
        <v>50</v>
      </c>
      <c r="L34" s="1">
        <f t="shared" ref="L34:L55" si="25">G34-F34</f>
        <v>7</v>
      </c>
      <c r="M34" s="1">
        <v>0</v>
      </c>
      <c r="N34" s="1">
        <v>0</v>
      </c>
      <c r="O34" s="1">
        <v>0</v>
      </c>
      <c r="P34" s="1">
        <v>1</v>
      </c>
      <c r="Q34" s="1">
        <f t="shared" si="17"/>
        <v>1</v>
      </c>
      <c r="R34" s="5">
        <v>44326</v>
      </c>
      <c r="S34" s="1">
        <v>1960</v>
      </c>
      <c r="T34" s="1">
        <v>7</v>
      </c>
      <c r="U34" s="1">
        <v>0</v>
      </c>
      <c r="V34" s="1">
        <v>1</v>
      </c>
      <c r="W34" s="1">
        <v>1</v>
      </c>
      <c r="X34" s="1">
        <v>1</v>
      </c>
      <c r="Y34" s="1">
        <v>5</v>
      </c>
      <c r="Z34" s="1">
        <v>5</v>
      </c>
      <c r="AA34" s="1">
        <v>6</v>
      </c>
      <c r="AB34" s="1">
        <v>4</v>
      </c>
      <c r="AC34" s="1">
        <v>5</v>
      </c>
      <c r="AD34" s="1">
        <v>7</v>
      </c>
      <c r="AE34" s="1">
        <v>1915</v>
      </c>
      <c r="AF34" s="1">
        <f t="shared" si="18"/>
        <v>-45</v>
      </c>
      <c r="AG34" s="1">
        <v>4</v>
      </c>
      <c r="AH34" s="1" t="s">
        <v>56</v>
      </c>
      <c r="AI34" s="1">
        <v>39.5</v>
      </c>
      <c r="AJ34" s="1">
        <v>1</v>
      </c>
      <c r="AK34" s="1" t="s">
        <v>76</v>
      </c>
      <c r="AL34" s="1" t="s">
        <v>74</v>
      </c>
      <c r="AM34" s="1" t="s">
        <v>75</v>
      </c>
      <c r="AN34" s="1">
        <v>82</v>
      </c>
      <c r="AO34" s="1">
        <v>0</v>
      </c>
      <c r="AP34" s="1">
        <v>12</v>
      </c>
      <c r="AQ34" s="1">
        <v>1</v>
      </c>
      <c r="AR34" s="1">
        <v>5</v>
      </c>
      <c r="AS34" s="1">
        <v>1</v>
      </c>
      <c r="AT34" s="1">
        <v>0</v>
      </c>
      <c r="AU34" s="1">
        <v>81</v>
      </c>
      <c r="AV34" s="1">
        <v>0</v>
      </c>
      <c r="AW34" s="5">
        <v>44360</v>
      </c>
      <c r="AX34" s="1">
        <v>3</v>
      </c>
      <c r="AY34" s="1">
        <f t="shared" si="19"/>
        <v>61.5</v>
      </c>
      <c r="AZ34" s="9">
        <f t="shared" si="10"/>
        <v>4.878048780487805E-2</v>
      </c>
      <c r="BA34" s="1">
        <f t="shared" si="20"/>
        <v>4.5</v>
      </c>
      <c r="BB34" s="1">
        <f t="shared" si="21"/>
        <v>40.5</v>
      </c>
      <c r="BC34" s="1">
        <f t="shared" si="22"/>
        <v>16.5</v>
      </c>
      <c r="BD34" s="1">
        <f t="shared" si="11"/>
        <v>0.92682926829268297</v>
      </c>
      <c r="BE34" s="1">
        <f t="shared" si="12"/>
        <v>0.26829268292682928</v>
      </c>
      <c r="BF34" s="1">
        <f t="shared" si="13"/>
        <v>21</v>
      </c>
      <c r="BG34" s="1">
        <f t="shared" si="14"/>
        <v>0.34146341463414631</v>
      </c>
      <c r="BH34" s="1">
        <v>66973</v>
      </c>
      <c r="BI34" s="1">
        <v>35</v>
      </c>
      <c r="BJ34" s="7">
        <v>44363.428819444445</v>
      </c>
      <c r="BK34" s="5">
        <v>44420</v>
      </c>
      <c r="BL34" s="5">
        <v>44501</v>
      </c>
      <c r="BM34" s="7">
        <v>44431.73333333333</v>
      </c>
      <c r="BN34" s="7" t="s">
        <v>56</v>
      </c>
      <c r="BO34" s="7" t="s">
        <v>56</v>
      </c>
      <c r="BP34" s="5">
        <v>44420</v>
      </c>
      <c r="BQ34" s="5">
        <v>44420</v>
      </c>
      <c r="BR34" s="2">
        <f t="shared" ref="BR34:BR55" si="26">BQ34-G34</f>
        <v>50</v>
      </c>
      <c r="BS34" s="2">
        <f t="shared" ref="BS34:BS55" si="27">BR34/K34</f>
        <v>1</v>
      </c>
      <c r="BT34" s="5">
        <v>44420</v>
      </c>
      <c r="BU34" s="5" t="s">
        <v>56</v>
      </c>
      <c r="BV34" s="5">
        <v>44420</v>
      </c>
      <c r="BW34" s="2">
        <f t="shared" ref="BW34:BW55" si="28">IFERROR(BV34-G34,"-")</f>
        <v>50</v>
      </c>
      <c r="BX34" s="2">
        <f t="shared" ref="BX34:BX55" si="29">IFERROR(BW34/K34,"-")</f>
        <v>1</v>
      </c>
      <c r="BY34" s="5">
        <v>44420</v>
      </c>
      <c r="BZ34" s="1" t="s">
        <v>56</v>
      </c>
      <c r="CA34" s="2">
        <v>1</v>
      </c>
      <c r="CB34" s="2">
        <f t="shared" ref="CB34:CB55" si="30">SUM(CC34,CE34,CF34,CG34,AV34)</f>
        <v>0</v>
      </c>
      <c r="CC34" s="1">
        <v>0</v>
      </c>
      <c r="CD34" s="1">
        <f t="shared" si="23"/>
        <v>1</v>
      </c>
      <c r="CE34" s="1">
        <v>0</v>
      </c>
      <c r="CF34" s="1">
        <v>0</v>
      </c>
      <c r="CG34" s="1">
        <v>0</v>
      </c>
      <c r="CH34" s="1">
        <v>0</v>
      </c>
      <c r="CI34" s="1">
        <v>17</v>
      </c>
      <c r="CJ34" s="5">
        <v>44420</v>
      </c>
      <c r="CK34" s="5">
        <v>44433</v>
      </c>
      <c r="CL34" s="1" t="s">
        <v>56</v>
      </c>
      <c r="CM34" s="1" t="s">
        <v>56</v>
      </c>
      <c r="CN34" s="5">
        <v>44420</v>
      </c>
      <c r="CO34" s="5">
        <v>44420</v>
      </c>
      <c r="CP34" s="1">
        <f>IFERROR(CO34-G34,"-")</f>
        <v>50</v>
      </c>
      <c r="CQ34" s="1">
        <f>IFERROR(CP34/K34,"-")</f>
        <v>1</v>
      </c>
      <c r="CR34" s="5">
        <v>44420</v>
      </c>
      <c r="CS34" s="1" t="s">
        <v>56</v>
      </c>
      <c r="CT34" s="5">
        <v>44420</v>
      </c>
      <c r="CU34" s="1">
        <f>IFERROR(CT34-G34,"-")</f>
        <v>50</v>
      </c>
      <c r="CV34" s="1">
        <f>IFERROR(CU34/K34,"-")</f>
        <v>1</v>
      </c>
      <c r="CW34" s="1" t="s">
        <v>56</v>
      </c>
      <c r="CX34" s="1" t="s">
        <v>56</v>
      </c>
      <c r="CY34" s="1">
        <v>1</v>
      </c>
      <c r="CZ34" s="3">
        <f>SUM(DA34,DC34,DD34,DE34,AV34)</f>
        <v>0</v>
      </c>
      <c r="DA34" s="1">
        <v>0</v>
      </c>
      <c r="DB34" s="1">
        <v>1</v>
      </c>
      <c r="DC34" s="1">
        <v>0</v>
      </c>
      <c r="DD34" s="1">
        <v>0</v>
      </c>
      <c r="DE34" s="1">
        <v>0</v>
      </c>
      <c r="DF34" s="3">
        <v>0</v>
      </c>
      <c r="DG34"/>
      <c r="DH34"/>
    </row>
    <row r="35" spans="1:112" x14ac:dyDescent="0.25">
      <c r="A35" s="1">
        <v>35</v>
      </c>
      <c r="B35" s="1">
        <v>7300</v>
      </c>
      <c r="C35" s="1" t="s">
        <v>15</v>
      </c>
      <c r="D35" s="1" t="s">
        <v>27</v>
      </c>
      <c r="E35" s="1" t="s">
        <v>34</v>
      </c>
      <c r="F35" s="5">
        <v>44363</v>
      </c>
      <c r="G35" s="5">
        <v>44370</v>
      </c>
      <c r="H35" s="5">
        <v>44420</v>
      </c>
      <c r="I35" s="5">
        <v>44420</v>
      </c>
      <c r="J35" s="1">
        <f t="shared" si="24"/>
        <v>50</v>
      </c>
      <c r="K35" s="1">
        <f t="shared" si="9"/>
        <v>50</v>
      </c>
      <c r="L35" s="1">
        <f t="shared" si="25"/>
        <v>7</v>
      </c>
      <c r="M35" s="1">
        <v>1</v>
      </c>
      <c r="N35" s="1">
        <v>4</v>
      </c>
      <c r="O35" s="1">
        <v>3</v>
      </c>
      <c r="P35" s="1">
        <v>4</v>
      </c>
      <c r="Q35" s="1">
        <f t="shared" si="17"/>
        <v>7</v>
      </c>
      <c r="R35" s="5">
        <v>44326</v>
      </c>
      <c r="S35" s="1">
        <v>2070</v>
      </c>
      <c r="T35" s="1">
        <v>7</v>
      </c>
      <c r="U35" s="1">
        <v>0</v>
      </c>
      <c r="V35" s="1">
        <v>1</v>
      </c>
      <c r="W35" s="1">
        <v>1</v>
      </c>
      <c r="X35" s="1">
        <v>1</v>
      </c>
      <c r="Y35" s="1">
        <v>6</v>
      </c>
      <c r="Z35" s="1">
        <v>5</v>
      </c>
      <c r="AA35" s="1">
        <v>5</v>
      </c>
      <c r="AB35" s="1">
        <v>5</v>
      </c>
      <c r="AC35" s="1">
        <v>5</v>
      </c>
      <c r="AD35" s="1">
        <v>4</v>
      </c>
      <c r="AE35" s="1">
        <v>1830</v>
      </c>
      <c r="AF35" s="1">
        <f t="shared" si="18"/>
        <v>-240</v>
      </c>
      <c r="AG35" s="1">
        <v>4</v>
      </c>
      <c r="AH35" s="1" t="s">
        <v>56</v>
      </c>
      <c r="AI35" s="1">
        <v>39.200000000000003</v>
      </c>
      <c r="AJ35" s="1">
        <v>1.5</v>
      </c>
      <c r="AK35" s="1" t="s">
        <v>75</v>
      </c>
      <c r="AL35" s="1" t="s">
        <v>75</v>
      </c>
      <c r="AM35" s="1" t="s">
        <v>75</v>
      </c>
      <c r="AN35" s="1">
        <v>90</v>
      </c>
      <c r="AO35" s="1">
        <v>6</v>
      </c>
      <c r="AP35" s="1">
        <v>5</v>
      </c>
      <c r="AQ35" s="1">
        <v>2</v>
      </c>
      <c r="AR35" s="1">
        <v>3</v>
      </c>
      <c r="AS35" s="1">
        <v>0</v>
      </c>
      <c r="AT35" s="1">
        <v>2</v>
      </c>
      <c r="AU35" s="1">
        <v>82</v>
      </c>
      <c r="AV35" s="1">
        <v>0</v>
      </c>
      <c r="AW35" s="5">
        <v>44360</v>
      </c>
      <c r="AX35" s="1">
        <v>3</v>
      </c>
      <c r="AY35" s="1">
        <f t="shared" si="19"/>
        <v>61.5</v>
      </c>
      <c r="AZ35" s="9">
        <f t="shared" si="10"/>
        <v>4.878048780487805E-2</v>
      </c>
      <c r="BA35" s="1">
        <f t="shared" si="20"/>
        <v>4.5</v>
      </c>
      <c r="BB35" s="1">
        <f t="shared" si="21"/>
        <v>40.5</v>
      </c>
      <c r="BC35" s="1">
        <f t="shared" si="22"/>
        <v>16.5</v>
      </c>
      <c r="BD35" s="1">
        <f t="shared" si="11"/>
        <v>0.92682926829268297</v>
      </c>
      <c r="BE35" s="1">
        <f t="shared" si="12"/>
        <v>0.26829268292682928</v>
      </c>
      <c r="BF35" s="1">
        <f t="shared" si="13"/>
        <v>21</v>
      </c>
      <c r="BG35" s="1">
        <f t="shared" si="14"/>
        <v>0.34146341463414631</v>
      </c>
      <c r="BH35" s="1">
        <v>66980</v>
      </c>
      <c r="BI35" s="1">
        <v>36</v>
      </c>
      <c r="BJ35" s="7">
        <v>44363.428819444445</v>
      </c>
      <c r="BK35" s="1" t="s">
        <v>56</v>
      </c>
      <c r="BL35" s="1" t="s">
        <v>56</v>
      </c>
      <c r="BM35" s="1" t="s">
        <v>56</v>
      </c>
      <c r="BN35" s="5">
        <v>44413</v>
      </c>
      <c r="BO35" s="7" t="s">
        <v>56</v>
      </c>
      <c r="BP35" s="7" t="s">
        <v>56</v>
      </c>
      <c r="BQ35" s="5">
        <v>44413</v>
      </c>
      <c r="BR35" s="2">
        <f t="shared" si="26"/>
        <v>43</v>
      </c>
      <c r="BS35" s="2">
        <f t="shared" si="27"/>
        <v>0.86</v>
      </c>
      <c r="BT35" s="1" t="s">
        <v>56</v>
      </c>
      <c r="BU35" s="5" t="s">
        <v>56</v>
      </c>
      <c r="BV35" s="1" t="s">
        <v>56</v>
      </c>
      <c r="BW35" s="2" t="str">
        <f t="shared" si="28"/>
        <v>-</v>
      </c>
      <c r="BX35" s="2" t="str">
        <f t="shared" si="29"/>
        <v>-</v>
      </c>
      <c r="BY35" s="5">
        <v>44413</v>
      </c>
      <c r="BZ35" s="5">
        <v>44413</v>
      </c>
      <c r="CA35" s="2">
        <v>0</v>
      </c>
      <c r="CB35" s="2">
        <f t="shared" si="30"/>
        <v>1</v>
      </c>
      <c r="CC35" s="1">
        <v>1</v>
      </c>
      <c r="CD35" s="1">
        <f t="shared" si="23"/>
        <v>0</v>
      </c>
      <c r="CE35" s="1">
        <v>0</v>
      </c>
      <c r="CF35" s="1" t="s">
        <v>56</v>
      </c>
      <c r="CG35" s="1">
        <v>0</v>
      </c>
      <c r="CH35" s="1">
        <v>0</v>
      </c>
      <c r="CI35" s="1">
        <v>18</v>
      </c>
      <c r="CJ35" s="5">
        <v>44378</v>
      </c>
      <c r="CK35" s="5">
        <v>44391</v>
      </c>
      <c r="CL35" s="5">
        <v>44375</v>
      </c>
      <c r="CM35" s="1" t="s">
        <v>56</v>
      </c>
      <c r="CN35" s="5" t="s">
        <v>56</v>
      </c>
      <c r="CO35" s="5">
        <v>44375</v>
      </c>
      <c r="CP35" s="1">
        <f>IFERROR(CO35-G35,"-")</f>
        <v>5</v>
      </c>
      <c r="CQ35" s="1">
        <f>IFERROR(CP35/K35,"-")</f>
        <v>0.1</v>
      </c>
      <c r="CR35" s="5">
        <v>44370</v>
      </c>
      <c r="CS35" s="1" t="s">
        <v>56</v>
      </c>
      <c r="CT35" s="5">
        <v>44370</v>
      </c>
      <c r="CU35" s="1">
        <f>IFERROR(CT35-G35,"-")</f>
        <v>0</v>
      </c>
      <c r="CV35" s="1">
        <f>IFERROR(CU35/K35,"-")</f>
        <v>0</v>
      </c>
      <c r="CW35" s="5">
        <v>44373</v>
      </c>
      <c r="CX35" s="5">
        <v>44375</v>
      </c>
      <c r="CY35" s="1">
        <v>1</v>
      </c>
      <c r="CZ35" s="3">
        <f>SUM(DA35,DC35,DD35,DE35,AV35)</f>
        <v>1</v>
      </c>
      <c r="DA35" s="1">
        <v>1</v>
      </c>
      <c r="DB35" s="1">
        <v>1</v>
      </c>
      <c r="DC35" s="1">
        <v>0</v>
      </c>
      <c r="DD35" s="1">
        <v>0</v>
      </c>
      <c r="DE35" s="1">
        <v>0</v>
      </c>
      <c r="DF35" s="3">
        <v>1</v>
      </c>
      <c r="DH35"/>
    </row>
    <row r="36" spans="1:112" x14ac:dyDescent="0.25">
      <c r="A36" s="1">
        <v>36</v>
      </c>
      <c r="B36" s="3" t="s">
        <v>6</v>
      </c>
      <c r="C36" s="1" t="s">
        <v>15</v>
      </c>
      <c r="D36" s="1" t="s">
        <v>27</v>
      </c>
      <c r="E36" s="1" t="s">
        <v>33</v>
      </c>
      <c r="F36" s="5">
        <v>44363</v>
      </c>
      <c r="G36" s="5">
        <v>44370</v>
      </c>
      <c r="H36" s="5">
        <v>44420</v>
      </c>
      <c r="I36" s="5">
        <v>44420</v>
      </c>
      <c r="J36" s="1">
        <f t="shared" si="24"/>
        <v>50</v>
      </c>
      <c r="K36" s="1">
        <f t="shared" si="9"/>
        <v>50</v>
      </c>
      <c r="L36" s="1">
        <f t="shared" si="25"/>
        <v>7</v>
      </c>
      <c r="M36" s="1">
        <v>0</v>
      </c>
      <c r="N36" s="1">
        <v>0</v>
      </c>
      <c r="O36" s="1">
        <v>0</v>
      </c>
      <c r="P36" s="1">
        <v>1</v>
      </c>
      <c r="Q36" s="1">
        <f t="shared" si="17"/>
        <v>1</v>
      </c>
      <c r="R36" s="5">
        <v>44326</v>
      </c>
      <c r="S36" s="1">
        <v>1075</v>
      </c>
      <c r="T36" s="1">
        <v>6</v>
      </c>
      <c r="U36" s="1">
        <v>0</v>
      </c>
      <c r="V36" s="1">
        <v>1</v>
      </c>
      <c r="W36" s="1">
        <v>1</v>
      </c>
      <c r="X36" s="1">
        <v>1</v>
      </c>
      <c r="Y36" s="1">
        <v>7</v>
      </c>
      <c r="Z36" s="1">
        <v>7</v>
      </c>
      <c r="AA36" s="1">
        <v>6</v>
      </c>
      <c r="AB36" s="1">
        <v>4</v>
      </c>
      <c r="AC36" s="1">
        <v>5</v>
      </c>
      <c r="AD36" s="1">
        <v>5</v>
      </c>
      <c r="AE36" s="1">
        <v>1185</v>
      </c>
      <c r="AF36" s="1">
        <f t="shared" si="18"/>
        <v>110</v>
      </c>
      <c r="AG36" s="1">
        <v>1</v>
      </c>
      <c r="AH36" s="1" t="s">
        <v>56</v>
      </c>
      <c r="AI36" s="1">
        <v>33</v>
      </c>
      <c r="AJ36" s="1">
        <v>1</v>
      </c>
      <c r="AK36" s="1" t="s">
        <v>76</v>
      </c>
      <c r="AL36" s="1" t="s">
        <v>76</v>
      </c>
      <c r="AM36" s="1" t="s">
        <v>74</v>
      </c>
      <c r="AN36" s="1" t="s">
        <v>56</v>
      </c>
      <c r="AO36" s="1">
        <f>AVERAGE(14,10)</f>
        <v>12</v>
      </c>
      <c r="AP36" s="1">
        <f>AVERAGE(12,11)</f>
        <v>11.5</v>
      </c>
      <c r="AQ36" s="1">
        <f>AVERAGE(1,1)</f>
        <v>1</v>
      </c>
      <c r="AR36" s="1">
        <f>AVERAGE(3,4)</f>
        <v>3.5</v>
      </c>
      <c r="AS36" s="1">
        <f>AVERAGE(5,7)</f>
        <v>6</v>
      </c>
      <c r="AT36" s="1">
        <v>0</v>
      </c>
      <c r="AU36" s="1">
        <f>AVERAGE(66,68)</f>
        <v>67</v>
      </c>
      <c r="AV36" s="1">
        <v>0</v>
      </c>
      <c r="AW36" s="5">
        <v>44360</v>
      </c>
      <c r="AX36" s="1">
        <v>3</v>
      </c>
      <c r="AY36" s="1">
        <f t="shared" si="19"/>
        <v>61.5</v>
      </c>
      <c r="AZ36" s="9">
        <f t="shared" si="10"/>
        <v>4.878048780487805E-2</v>
      </c>
      <c r="BA36" s="1">
        <f t="shared" si="20"/>
        <v>4.5</v>
      </c>
      <c r="BB36" s="1">
        <f t="shared" si="21"/>
        <v>40.5</v>
      </c>
      <c r="BC36" s="1">
        <f t="shared" si="22"/>
        <v>16.5</v>
      </c>
      <c r="BD36" s="1">
        <f t="shared" si="11"/>
        <v>0.92682926829268297</v>
      </c>
      <c r="BE36" s="1">
        <f t="shared" si="12"/>
        <v>0.26829268292682928</v>
      </c>
      <c r="BF36" s="1">
        <f t="shared" si="13"/>
        <v>21</v>
      </c>
      <c r="BG36" s="1">
        <f t="shared" si="14"/>
        <v>0.34146341463414631</v>
      </c>
      <c r="BH36" s="1">
        <v>66984</v>
      </c>
      <c r="BI36" s="1">
        <v>37</v>
      </c>
      <c r="BJ36" s="7">
        <v>44363.428819444445</v>
      </c>
      <c r="BK36" s="5">
        <v>44420</v>
      </c>
      <c r="BL36" s="5">
        <v>44501</v>
      </c>
      <c r="BM36" s="7">
        <v>44431.73333333333</v>
      </c>
      <c r="BN36" s="7" t="s">
        <v>56</v>
      </c>
      <c r="BO36" s="7" t="s">
        <v>56</v>
      </c>
      <c r="BP36" s="5">
        <v>44420</v>
      </c>
      <c r="BQ36" s="5">
        <v>44420</v>
      </c>
      <c r="BR36" s="2">
        <f t="shared" si="26"/>
        <v>50</v>
      </c>
      <c r="BS36" s="2">
        <f t="shared" si="27"/>
        <v>1</v>
      </c>
      <c r="BT36" s="5">
        <v>44420</v>
      </c>
      <c r="BU36" s="5" t="s">
        <v>56</v>
      </c>
      <c r="BV36" s="5">
        <v>44420</v>
      </c>
      <c r="BW36" s="2">
        <f t="shared" si="28"/>
        <v>50</v>
      </c>
      <c r="BX36" s="2">
        <f t="shared" si="29"/>
        <v>1</v>
      </c>
      <c r="BY36" s="5">
        <v>44420</v>
      </c>
      <c r="BZ36" s="1" t="s">
        <v>56</v>
      </c>
      <c r="CA36" s="2">
        <v>1</v>
      </c>
      <c r="CB36" s="2">
        <f t="shared" si="30"/>
        <v>0</v>
      </c>
      <c r="CC36" s="1">
        <v>0</v>
      </c>
      <c r="CD36" s="1">
        <f t="shared" si="23"/>
        <v>1</v>
      </c>
      <c r="CE36" s="1">
        <v>0</v>
      </c>
      <c r="CF36" s="1">
        <v>0</v>
      </c>
      <c r="CG36" s="1">
        <v>0</v>
      </c>
      <c r="CH36" s="1">
        <v>0</v>
      </c>
      <c r="CI36" s="1">
        <v>19</v>
      </c>
      <c r="CJ36" s="5">
        <v>44420</v>
      </c>
      <c r="CK36" s="5">
        <v>44433</v>
      </c>
      <c r="CL36" s="1" t="s">
        <v>56</v>
      </c>
      <c r="CM36" s="1" t="s">
        <v>56</v>
      </c>
      <c r="CN36" s="5">
        <v>44420</v>
      </c>
      <c r="CO36" s="5">
        <v>44420</v>
      </c>
      <c r="CP36" s="1">
        <f>IFERROR(CO36-G36,"-")</f>
        <v>50</v>
      </c>
      <c r="CQ36" s="1">
        <f>IFERROR(CP36/K36,"-")</f>
        <v>1</v>
      </c>
      <c r="CR36" s="5">
        <v>44420</v>
      </c>
      <c r="CS36" s="1" t="s">
        <v>56</v>
      </c>
      <c r="CT36" s="5">
        <v>44420</v>
      </c>
      <c r="CU36" s="1">
        <f>IFERROR(CT36-G36,"-")</f>
        <v>50</v>
      </c>
      <c r="CV36" s="1">
        <f>IFERROR(CU36/K36,"-")</f>
        <v>1</v>
      </c>
      <c r="CW36" s="1" t="s">
        <v>56</v>
      </c>
      <c r="CX36" s="1" t="s">
        <v>56</v>
      </c>
      <c r="CY36" s="1">
        <v>1</v>
      </c>
      <c r="CZ36" s="3">
        <f>SUM(DA36,DC36,DD36,DE36,AV36)</f>
        <v>0</v>
      </c>
      <c r="DA36" s="1">
        <v>0</v>
      </c>
      <c r="DB36" s="1">
        <v>1</v>
      </c>
      <c r="DC36" s="1">
        <v>0</v>
      </c>
      <c r="DD36" s="1">
        <v>0</v>
      </c>
      <c r="DE36" s="1">
        <v>0</v>
      </c>
      <c r="DF36" s="3">
        <v>0</v>
      </c>
      <c r="DG36"/>
      <c r="DH36"/>
    </row>
    <row r="37" spans="1:112" x14ac:dyDescent="0.25">
      <c r="A37" s="1">
        <v>37</v>
      </c>
      <c r="B37" s="3" t="s">
        <v>7</v>
      </c>
      <c r="C37" s="1" t="s">
        <v>15</v>
      </c>
      <c r="D37" s="1" t="s">
        <v>27</v>
      </c>
      <c r="E37" s="1" t="s">
        <v>34</v>
      </c>
      <c r="F37" s="5">
        <v>44363</v>
      </c>
      <c r="G37" s="5">
        <v>44370</v>
      </c>
      <c r="H37" s="5">
        <v>44420</v>
      </c>
      <c r="I37" s="5">
        <v>44420</v>
      </c>
      <c r="J37" s="1">
        <f t="shared" si="24"/>
        <v>50</v>
      </c>
      <c r="K37" s="1">
        <f t="shared" si="9"/>
        <v>50</v>
      </c>
      <c r="L37" s="1">
        <f t="shared" si="25"/>
        <v>7</v>
      </c>
      <c r="M37" s="1">
        <v>0</v>
      </c>
      <c r="N37" s="1">
        <v>0</v>
      </c>
      <c r="O37" s="1">
        <v>0</v>
      </c>
      <c r="P37" s="1">
        <v>1</v>
      </c>
      <c r="Q37" s="1">
        <f t="shared" si="17"/>
        <v>1</v>
      </c>
      <c r="R37" s="5">
        <v>44326</v>
      </c>
      <c r="S37" s="1">
        <v>1090</v>
      </c>
      <c r="T37" s="1">
        <v>7</v>
      </c>
      <c r="U37" s="1">
        <v>0</v>
      </c>
      <c r="V37" s="1">
        <v>1</v>
      </c>
      <c r="W37" s="1">
        <v>1</v>
      </c>
      <c r="X37" s="1">
        <v>1</v>
      </c>
      <c r="Y37" s="1">
        <v>7</v>
      </c>
      <c r="Z37" s="1">
        <v>5</v>
      </c>
      <c r="AA37" s="1">
        <v>6</v>
      </c>
      <c r="AB37" s="1">
        <v>5</v>
      </c>
      <c r="AC37" s="1">
        <v>5</v>
      </c>
      <c r="AD37" s="1">
        <v>4</v>
      </c>
      <c r="AE37" s="1">
        <v>1165</v>
      </c>
      <c r="AF37" s="1">
        <f t="shared" si="18"/>
        <v>75</v>
      </c>
      <c r="AG37" s="1">
        <v>1</v>
      </c>
      <c r="AH37" s="1" t="s">
        <v>56</v>
      </c>
      <c r="AI37" s="1">
        <v>32.5</v>
      </c>
      <c r="AJ37" s="1">
        <v>4</v>
      </c>
      <c r="AK37" s="1" t="s">
        <v>76</v>
      </c>
      <c r="AL37" s="1" t="s">
        <v>74</v>
      </c>
      <c r="AM37" s="1" t="s">
        <v>76</v>
      </c>
      <c r="AN37" s="1" t="s">
        <v>56</v>
      </c>
      <c r="AO37" s="1">
        <v>2</v>
      </c>
      <c r="AP37" s="1">
        <v>9</v>
      </c>
      <c r="AQ37" s="1">
        <v>1</v>
      </c>
      <c r="AR37" s="1">
        <v>4</v>
      </c>
      <c r="AS37" s="1">
        <v>13</v>
      </c>
      <c r="AT37" s="1">
        <v>0</v>
      </c>
      <c r="AU37" s="1">
        <v>71</v>
      </c>
      <c r="AV37" s="1">
        <v>0</v>
      </c>
      <c r="AW37" s="5">
        <v>44360</v>
      </c>
      <c r="AX37" s="1">
        <v>3</v>
      </c>
      <c r="AY37" s="1">
        <f t="shared" si="19"/>
        <v>61.5</v>
      </c>
      <c r="AZ37" s="9">
        <f t="shared" si="10"/>
        <v>4.878048780487805E-2</v>
      </c>
      <c r="BA37" s="1">
        <f t="shared" si="20"/>
        <v>4.5</v>
      </c>
      <c r="BB37" s="1">
        <f t="shared" si="21"/>
        <v>40.5</v>
      </c>
      <c r="BC37" s="1">
        <f t="shared" si="22"/>
        <v>16.5</v>
      </c>
      <c r="BD37" s="1">
        <f t="shared" si="11"/>
        <v>0.92682926829268297</v>
      </c>
      <c r="BE37" s="1">
        <f t="shared" si="12"/>
        <v>0.26829268292682928</v>
      </c>
      <c r="BF37" s="1">
        <f t="shared" si="13"/>
        <v>21</v>
      </c>
      <c r="BG37" s="1">
        <f t="shared" si="14"/>
        <v>0.34146341463414631</v>
      </c>
      <c r="BH37" s="1">
        <v>66985</v>
      </c>
      <c r="BI37" s="1">
        <v>38</v>
      </c>
      <c r="BJ37" s="7">
        <v>44363.428819444445</v>
      </c>
      <c r="BK37" s="5">
        <v>44420</v>
      </c>
      <c r="BL37" s="5">
        <v>44501</v>
      </c>
      <c r="BM37" s="7">
        <v>44431.73333333333</v>
      </c>
      <c r="BN37" s="7" t="s">
        <v>56</v>
      </c>
      <c r="BO37" s="7" t="s">
        <v>56</v>
      </c>
      <c r="BP37" s="5">
        <v>44420</v>
      </c>
      <c r="BQ37" s="5">
        <v>44420</v>
      </c>
      <c r="BR37" s="2">
        <f t="shared" si="26"/>
        <v>50</v>
      </c>
      <c r="BS37" s="2">
        <f t="shared" si="27"/>
        <v>1</v>
      </c>
      <c r="BT37" s="5">
        <v>44420</v>
      </c>
      <c r="BU37" s="5" t="s">
        <v>56</v>
      </c>
      <c r="BV37" s="5">
        <v>44420</v>
      </c>
      <c r="BW37" s="2">
        <f t="shared" si="28"/>
        <v>50</v>
      </c>
      <c r="BX37" s="2">
        <f t="shared" si="29"/>
        <v>1</v>
      </c>
      <c r="BY37" s="5">
        <v>44420</v>
      </c>
      <c r="BZ37" s="1" t="s">
        <v>56</v>
      </c>
      <c r="CA37" s="2">
        <v>1</v>
      </c>
      <c r="CB37" s="2">
        <f t="shared" si="30"/>
        <v>0</v>
      </c>
      <c r="CC37" s="1">
        <v>0</v>
      </c>
      <c r="CD37" s="1">
        <f t="shared" si="23"/>
        <v>1</v>
      </c>
      <c r="CE37" s="1">
        <v>0</v>
      </c>
      <c r="CF37" s="1">
        <v>0</v>
      </c>
      <c r="CG37" s="1">
        <v>0</v>
      </c>
      <c r="CH37" s="1">
        <v>0</v>
      </c>
      <c r="CI37" s="1">
        <v>20</v>
      </c>
      <c r="CJ37" s="5">
        <v>44420</v>
      </c>
      <c r="CK37" s="5">
        <v>44433</v>
      </c>
      <c r="CL37" s="1" t="s">
        <v>56</v>
      </c>
      <c r="CM37" s="1" t="s">
        <v>56</v>
      </c>
      <c r="CN37" s="5">
        <v>44420</v>
      </c>
      <c r="CO37" s="5">
        <v>44420</v>
      </c>
      <c r="CP37" s="1">
        <f>IFERROR(CO37-G37,"-")</f>
        <v>50</v>
      </c>
      <c r="CQ37" s="1">
        <f>IFERROR(CP37/K37,"-")</f>
        <v>1</v>
      </c>
      <c r="CR37" s="5">
        <v>44420</v>
      </c>
      <c r="CS37" s="1" t="s">
        <v>56</v>
      </c>
      <c r="CT37" s="5">
        <v>44420</v>
      </c>
      <c r="CU37" s="1">
        <f>IFERROR(CT37-G37,"-")</f>
        <v>50</v>
      </c>
      <c r="CV37" s="1">
        <f>IFERROR(CU37/K37,"-")</f>
        <v>1</v>
      </c>
      <c r="CW37" s="1" t="s">
        <v>56</v>
      </c>
      <c r="CX37" s="1" t="s">
        <v>56</v>
      </c>
      <c r="CY37" s="1">
        <v>1</v>
      </c>
      <c r="CZ37" s="3">
        <f>SUM(DA37,DC37,DD37,DE37,AV37)</f>
        <v>0</v>
      </c>
      <c r="DA37" s="1">
        <v>0</v>
      </c>
      <c r="DB37" s="1">
        <v>1</v>
      </c>
      <c r="DC37" s="1">
        <v>0</v>
      </c>
      <c r="DD37" s="1">
        <v>0</v>
      </c>
      <c r="DE37" s="1">
        <v>0</v>
      </c>
      <c r="DF37" s="3">
        <v>0</v>
      </c>
      <c r="DG37"/>
      <c r="DH37"/>
    </row>
    <row r="38" spans="1:112" x14ac:dyDescent="0.25">
      <c r="A38" s="1">
        <v>38</v>
      </c>
      <c r="B38" s="1">
        <v>9110</v>
      </c>
      <c r="C38" s="1" t="s">
        <v>17</v>
      </c>
      <c r="D38" s="1" t="s">
        <v>27</v>
      </c>
      <c r="E38" s="1" t="s">
        <v>35</v>
      </c>
      <c r="F38" s="5">
        <v>44376</v>
      </c>
      <c r="G38" s="5">
        <v>44384</v>
      </c>
      <c r="H38" s="5">
        <v>44434</v>
      </c>
      <c r="I38" s="5">
        <v>44434</v>
      </c>
      <c r="J38" s="1">
        <f t="shared" si="24"/>
        <v>50</v>
      </c>
      <c r="K38" s="1">
        <f t="shared" si="9"/>
        <v>50</v>
      </c>
      <c r="L38" s="1">
        <f t="shared" si="25"/>
        <v>8</v>
      </c>
      <c r="M38" s="1">
        <v>1</v>
      </c>
      <c r="N38" s="1">
        <v>4</v>
      </c>
      <c r="O38" s="1">
        <v>3</v>
      </c>
      <c r="P38" s="1">
        <v>3</v>
      </c>
      <c r="Q38" s="1">
        <f t="shared" si="17"/>
        <v>6</v>
      </c>
      <c r="R38" s="5">
        <v>44330</v>
      </c>
      <c r="S38" s="1">
        <v>1900</v>
      </c>
      <c r="T38" s="1">
        <v>6</v>
      </c>
      <c r="U38" s="1">
        <v>0</v>
      </c>
      <c r="V38" s="1">
        <v>1</v>
      </c>
      <c r="W38" s="1">
        <v>2</v>
      </c>
      <c r="X38" s="1">
        <v>1</v>
      </c>
      <c r="Y38" s="1">
        <v>6</v>
      </c>
      <c r="Z38" s="1">
        <v>5</v>
      </c>
      <c r="AA38" s="1">
        <v>6</v>
      </c>
      <c r="AB38" s="1">
        <v>5</v>
      </c>
      <c r="AC38" s="1">
        <v>4</v>
      </c>
      <c r="AD38" s="1">
        <v>3</v>
      </c>
      <c r="AE38" s="1">
        <v>1665</v>
      </c>
      <c r="AF38" s="1">
        <f t="shared" si="18"/>
        <v>-235</v>
      </c>
      <c r="AG38" s="1">
        <v>2</v>
      </c>
      <c r="AH38" s="1" t="s">
        <v>56</v>
      </c>
      <c r="AI38" s="1">
        <v>39.200000000000003</v>
      </c>
      <c r="AJ38" s="1">
        <v>1</v>
      </c>
      <c r="AK38" s="1" t="s">
        <v>76</v>
      </c>
      <c r="AL38" s="1" t="s">
        <v>76</v>
      </c>
      <c r="AM38" s="1" t="s">
        <v>75</v>
      </c>
      <c r="AN38" s="1">
        <v>60</v>
      </c>
      <c r="AO38" s="1">
        <v>1</v>
      </c>
      <c r="AP38" s="1">
        <v>13</v>
      </c>
      <c r="AQ38" s="1">
        <v>1</v>
      </c>
      <c r="AR38" s="1">
        <v>10</v>
      </c>
      <c r="AS38" s="1">
        <v>0</v>
      </c>
      <c r="AT38" s="1">
        <v>0</v>
      </c>
      <c r="AU38" s="1">
        <v>75</v>
      </c>
      <c r="AV38" s="1">
        <v>0</v>
      </c>
      <c r="AW38" s="5">
        <v>44374</v>
      </c>
      <c r="AX38" s="1">
        <v>2</v>
      </c>
      <c r="AY38" s="1">
        <v>62</v>
      </c>
      <c r="AZ38" s="9">
        <f t="shared" si="10"/>
        <v>3.2258064516129031E-2</v>
      </c>
      <c r="BA38" s="1">
        <v>7</v>
      </c>
      <c r="BB38" s="1">
        <v>34</v>
      </c>
      <c r="BC38" s="1">
        <v>21</v>
      </c>
      <c r="BD38" s="1">
        <f t="shared" si="11"/>
        <v>0.88709677419354838</v>
      </c>
      <c r="BE38" s="1">
        <f t="shared" si="12"/>
        <v>0.33870967741935482</v>
      </c>
      <c r="BF38" s="1">
        <f t="shared" si="13"/>
        <v>28</v>
      </c>
      <c r="BG38" s="1">
        <f t="shared" si="14"/>
        <v>0.45161290322580649</v>
      </c>
      <c r="BH38" s="1">
        <v>66986</v>
      </c>
      <c r="BI38" s="1">
        <v>39</v>
      </c>
      <c r="BJ38" s="7">
        <v>44376.352314814816</v>
      </c>
      <c r="BK38" s="5">
        <v>44434</v>
      </c>
      <c r="BL38" s="5">
        <v>44501</v>
      </c>
      <c r="BM38" s="7">
        <v>44438.722916666666</v>
      </c>
      <c r="BN38" s="7" t="s">
        <v>56</v>
      </c>
      <c r="BO38" s="7" t="s">
        <v>56</v>
      </c>
      <c r="BP38" s="5">
        <v>44434</v>
      </c>
      <c r="BQ38" s="5">
        <v>44434</v>
      </c>
      <c r="BR38" s="2">
        <f t="shared" si="26"/>
        <v>50</v>
      </c>
      <c r="BS38" s="2">
        <f t="shared" si="27"/>
        <v>1</v>
      </c>
      <c r="BT38" s="5">
        <v>44434</v>
      </c>
      <c r="BU38" s="5" t="s">
        <v>56</v>
      </c>
      <c r="BV38" s="5">
        <v>44434</v>
      </c>
      <c r="BW38" s="2">
        <f t="shared" si="28"/>
        <v>50</v>
      </c>
      <c r="BX38" s="2">
        <f t="shared" si="29"/>
        <v>1</v>
      </c>
      <c r="BY38" s="5">
        <v>44434</v>
      </c>
      <c r="BZ38" s="1" t="s">
        <v>56</v>
      </c>
      <c r="CA38" s="2">
        <v>1</v>
      </c>
      <c r="CB38" s="2">
        <f t="shared" si="30"/>
        <v>0</v>
      </c>
      <c r="CC38" s="1">
        <v>0</v>
      </c>
      <c r="CD38" s="1">
        <f t="shared" si="23"/>
        <v>1</v>
      </c>
      <c r="CE38" s="1">
        <v>0</v>
      </c>
      <c r="CF38" s="1">
        <v>0</v>
      </c>
      <c r="CG38" s="1">
        <v>0</v>
      </c>
      <c r="CH38" s="1">
        <v>0</v>
      </c>
      <c r="CI38" s="1">
        <v>21</v>
      </c>
      <c r="CJ38" s="5">
        <v>44434</v>
      </c>
      <c r="CK38" s="5" t="s">
        <v>56</v>
      </c>
      <c r="CL38" s="1" t="s">
        <v>56</v>
      </c>
      <c r="CM38" s="1" t="s">
        <v>56</v>
      </c>
      <c r="CN38" s="5">
        <v>44434</v>
      </c>
      <c r="CO38" s="5">
        <v>44434</v>
      </c>
      <c r="CP38" s="1">
        <f>IFERROR(CO38-G38,"-")</f>
        <v>50</v>
      </c>
      <c r="CQ38" s="1">
        <f>IFERROR(CP38/K38,"-")</f>
        <v>1</v>
      </c>
      <c r="CR38" s="1" t="s">
        <v>56</v>
      </c>
      <c r="CS38" s="5">
        <v>44384</v>
      </c>
      <c r="CT38" s="5">
        <v>44384</v>
      </c>
      <c r="CU38" s="1">
        <f>IFERROR(CT38-G38,"-")</f>
        <v>0</v>
      </c>
      <c r="CV38" s="1">
        <f>IFERROR(CU38/K38,"-")</f>
        <v>0</v>
      </c>
      <c r="CW38" s="1" t="s">
        <v>56</v>
      </c>
      <c r="CX38" s="1" t="s">
        <v>56</v>
      </c>
      <c r="CY38" s="1">
        <v>0</v>
      </c>
      <c r="CZ38" s="3">
        <f>SUM(DA38,DC38,DD38,DE38,AV38)</f>
        <v>1</v>
      </c>
      <c r="DA38" s="1">
        <v>0</v>
      </c>
      <c r="DB38" s="1">
        <v>1</v>
      </c>
      <c r="DC38" s="1">
        <v>1</v>
      </c>
      <c r="DD38" s="1">
        <v>0</v>
      </c>
      <c r="DE38" s="1">
        <v>0</v>
      </c>
      <c r="DF38" s="3">
        <v>0</v>
      </c>
      <c r="DG38"/>
      <c r="DH38"/>
    </row>
    <row r="39" spans="1:112" x14ac:dyDescent="0.25">
      <c r="A39" s="1">
        <v>39</v>
      </c>
      <c r="B39" s="1">
        <v>9303</v>
      </c>
      <c r="C39" s="1" t="s">
        <v>17</v>
      </c>
      <c r="D39" s="1" t="s">
        <v>27</v>
      </c>
      <c r="E39" s="1" t="s">
        <v>35</v>
      </c>
      <c r="F39" s="5">
        <v>44376</v>
      </c>
      <c r="G39" s="5">
        <v>44384</v>
      </c>
      <c r="H39" s="5">
        <v>44434</v>
      </c>
      <c r="I39" s="5">
        <v>44434</v>
      </c>
      <c r="J39" s="1">
        <f t="shared" si="24"/>
        <v>50</v>
      </c>
      <c r="K39" s="1">
        <f t="shared" si="9"/>
        <v>50</v>
      </c>
      <c r="L39" s="1">
        <f t="shared" si="25"/>
        <v>8</v>
      </c>
      <c r="M39" s="1">
        <v>1</v>
      </c>
      <c r="N39" s="1">
        <v>4</v>
      </c>
      <c r="O39" s="1">
        <v>1</v>
      </c>
      <c r="P39" s="1">
        <v>2</v>
      </c>
      <c r="Q39" s="1">
        <f t="shared" si="17"/>
        <v>3</v>
      </c>
      <c r="R39" s="5">
        <v>44330</v>
      </c>
      <c r="S39" s="1">
        <v>1945</v>
      </c>
      <c r="T39" s="1">
        <v>6</v>
      </c>
      <c r="U39" s="1">
        <v>0</v>
      </c>
      <c r="V39" s="1">
        <v>1</v>
      </c>
      <c r="W39" s="1">
        <v>1</v>
      </c>
      <c r="X39" s="1">
        <v>1</v>
      </c>
      <c r="Y39" s="1">
        <v>5</v>
      </c>
      <c r="Z39" s="1">
        <v>6</v>
      </c>
      <c r="AA39" s="1">
        <v>6</v>
      </c>
      <c r="AB39" s="1">
        <v>5</v>
      </c>
      <c r="AC39" s="1">
        <v>6</v>
      </c>
      <c r="AD39" s="1">
        <v>4</v>
      </c>
      <c r="AE39" s="1">
        <v>1580</v>
      </c>
      <c r="AF39" s="1">
        <f t="shared" si="18"/>
        <v>-365</v>
      </c>
      <c r="AG39" s="1">
        <v>2</v>
      </c>
      <c r="AH39" s="1" t="s">
        <v>56</v>
      </c>
      <c r="AI39" s="1">
        <v>38.5</v>
      </c>
      <c r="AJ39" s="1">
        <v>1</v>
      </c>
      <c r="AK39" s="1" t="s">
        <v>76</v>
      </c>
      <c r="AL39" s="1" t="s">
        <v>74</v>
      </c>
      <c r="AM39" s="1" t="s">
        <v>74</v>
      </c>
      <c r="AN39" s="1">
        <v>70</v>
      </c>
      <c r="AO39" s="1">
        <v>6</v>
      </c>
      <c r="AP39" s="1">
        <v>32</v>
      </c>
      <c r="AQ39" s="1">
        <v>0</v>
      </c>
      <c r="AR39" s="1">
        <v>2</v>
      </c>
      <c r="AS39" s="1">
        <v>4</v>
      </c>
      <c r="AT39" s="1">
        <v>1</v>
      </c>
      <c r="AU39" s="1">
        <v>57</v>
      </c>
      <c r="AV39" s="1">
        <v>0</v>
      </c>
      <c r="AW39" s="5">
        <v>44374</v>
      </c>
      <c r="AX39" s="1">
        <v>2</v>
      </c>
      <c r="AY39" s="1">
        <v>62</v>
      </c>
      <c r="AZ39" s="9">
        <f t="shared" si="10"/>
        <v>3.2258064516129031E-2</v>
      </c>
      <c r="BA39" s="1">
        <v>7</v>
      </c>
      <c r="BB39" s="1">
        <v>34</v>
      </c>
      <c r="BC39" s="1">
        <v>21</v>
      </c>
      <c r="BD39" s="1">
        <f t="shared" si="11"/>
        <v>0.88709677419354838</v>
      </c>
      <c r="BE39" s="1">
        <f t="shared" si="12"/>
        <v>0.33870967741935482</v>
      </c>
      <c r="BF39" s="1">
        <f t="shared" si="13"/>
        <v>28</v>
      </c>
      <c r="BG39" s="1">
        <f t="shared" si="14"/>
        <v>0.45161290322580649</v>
      </c>
      <c r="BH39" s="1">
        <v>66988</v>
      </c>
      <c r="BI39" s="1">
        <v>40</v>
      </c>
      <c r="BJ39" s="7">
        <v>44376.352314814816</v>
      </c>
      <c r="BK39" s="5">
        <v>44434</v>
      </c>
      <c r="BL39" s="5">
        <v>44501</v>
      </c>
      <c r="BM39" s="7">
        <v>44438.722916666666</v>
      </c>
      <c r="BN39" s="7" t="s">
        <v>56</v>
      </c>
      <c r="BO39" s="7" t="s">
        <v>56</v>
      </c>
      <c r="BP39" s="5">
        <v>44434</v>
      </c>
      <c r="BQ39" s="5">
        <v>44434</v>
      </c>
      <c r="BR39" s="2">
        <f t="shared" si="26"/>
        <v>50</v>
      </c>
      <c r="BS39" s="2">
        <f t="shared" si="27"/>
        <v>1</v>
      </c>
      <c r="BT39" s="5">
        <v>44434</v>
      </c>
      <c r="BU39" s="5" t="s">
        <v>56</v>
      </c>
      <c r="BV39" s="5">
        <v>44434</v>
      </c>
      <c r="BW39" s="2">
        <f t="shared" si="28"/>
        <v>50</v>
      </c>
      <c r="BX39" s="2">
        <f t="shared" si="29"/>
        <v>1</v>
      </c>
      <c r="BY39" s="5">
        <v>44434</v>
      </c>
      <c r="BZ39" s="1" t="s">
        <v>56</v>
      </c>
      <c r="CA39" s="2">
        <v>1</v>
      </c>
      <c r="CB39" s="2">
        <f t="shared" si="30"/>
        <v>0</v>
      </c>
      <c r="CC39" s="1">
        <v>0</v>
      </c>
      <c r="CD39" s="1">
        <f t="shared" si="23"/>
        <v>1</v>
      </c>
      <c r="CE39" s="1">
        <v>0</v>
      </c>
      <c r="CF39" s="1">
        <v>0</v>
      </c>
      <c r="CG39" s="1">
        <v>0</v>
      </c>
      <c r="CH39" s="1">
        <v>0</v>
      </c>
      <c r="CI39" s="1">
        <v>25</v>
      </c>
      <c r="CJ39" s="5" t="s">
        <v>56</v>
      </c>
      <c r="CK39" s="1" t="s">
        <v>56</v>
      </c>
      <c r="CL39" s="5">
        <v>44413</v>
      </c>
      <c r="CM39" s="1" t="s">
        <v>56</v>
      </c>
      <c r="CN39" s="5" t="s">
        <v>56</v>
      </c>
      <c r="CO39" s="5">
        <v>44413</v>
      </c>
      <c r="CP39" s="1">
        <f>IFERROR(CO39-G39,"-")</f>
        <v>29</v>
      </c>
      <c r="CQ39" s="1">
        <f>IFERROR(CP39/K39,"-")</f>
        <v>0.57999999999999996</v>
      </c>
      <c r="CR39" s="1" t="s">
        <v>56</v>
      </c>
      <c r="CS39" s="1" t="s">
        <v>56</v>
      </c>
      <c r="CT39" s="1" t="s">
        <v>56</v>
      </c>
      <c r="CU39" s="1" t="str">
        <f>IFERROR(CT39-G39,"-")</f>
        <v>-</v>
      </c>
      <c r="CV39" s="1" t="str">
        <f>IFERROR(CU39/K39,"-")</f>
        <v>-</v>
      </c>
      <c r="CW39" s="5">
        <v>44411</v>
      </c>
      <c r="CX39" s="5">
        <v>44413</v>
      </c>
      <c r="CY39" s="1">
        <v>0</v>
      </c>
      <c r="CZ39" s="3">
        <f>SUM(DA39,DC39,DD39,DE39,AV39)</f>
        <v>1</v>
      </c>
      <c r="DA39" s="1">
        <v>1</v>
      </c>
      <c r="DB39" s="1">
        <v>0</v>
      </c>
      <c r="DC39" s="1">
        <v>0</v>
      </c>
      <c r="DD39" s="1">
        <v>0</v>
      </c>
      <c r="DE39" s="1">
        <v>0</v>
      </c>
      <c r="DF39" s="3">
        <v>0</v>
      </c>
      <c r="DG39"/>
      <c r="DH39"/>
    </row>
    <row r="40" spans="1:112" x14ac:dyDescent="0.25">
      <c r="A40" s="1">
        <v>40</v>
      </c>
      <c r="B40" s="3" t="s">
        <v>8</v>
      </c>
      <c r="C40" s="1" t="s">
        <v>17</v>
      </c>
      <c r="D40" s="1" t="s">
        <v>27</v>
      </c>
      <c r="E40" s="1" t="s">
        <v>36</v>
      </c>
      <c r="F40" s="5">
        <v>44376</v>
      </c>
      <c r="G40" s="5">
        <v>44384</v>
      </c>
      <c r="H40" s="5">
        <v>44436</v>
      </c>
      <c r="I40" s="5">
        <v>44436</v>
      </c>
      <c r="J40" s="1">
        <f t="shared" si="24"/>
        <v>52</v>
      </c>
      <c r="K40" s="1">
        <f t="shared" si="9"/>
        <v>52</v>
      </c>
      <c r="L40" s="1">
        <f t="shared" si="25"/>
        <v>8</v>
      </c>
      <c r="M40" s="1">
        <v>0</v>
      </c>
      <c r="N40" s="1">
        <v>0</v>
      </c>
      <c r="O40" s="1">
        <v>0</v>
      </c>
      <c r="P40" s="1">
        <v>1</v>
      </c>
      <c r="Q40" s="1">
        <f t="shared" si="17"/>
        <v>1</v>
      </c>
      <c r="R40" s="5">
        <v>44330</v>
      </c>
      <c r="S40" s="1">
        <v>1585</v>
      </c>
      <c r="T40" s="1">
        <v>7</v>
      </c>
      <c r="U40" s="1">
        <v>0</v>
      </c>
      <c r="V40" s="1">
        <v>1</v>
      </c>
      <c r="W40" s="1">
        <v>1</v>
      </c>
      <c r="X40" s="1">
        <v>1</v>
      </c>
      <c r="Y40" s="1">
        <v>5</v>
      </c>
      <c r="Z40" s="1">
        <v>5</v>
      </c>
      <c r="AA40" s="1">
        <v>5</v>
      </c>
      <c r="AB40" s="1">
        <v>4</v>
      </c>
      <c r="AC40" s="1">
        <v>6</v>
      </c>
      <c r="AD40" s="1">
        <v>4</v>
      </c>
      <c r="AE40" s="1">
        <v>1310</v>
      </c>
      <c r="AF40" s="1">
        <f t="shared" si="18"/>
        <v>-275</v>
      </c>
      <c r="AG40" s="1">
        <v>1</v>
      </c>
      <c r="AH40" s="1" t="s">
        <v>56</v>
      </c>
      <c r="AI40" s="1">
        <v>38.5</v>
      </c>
      <c r="AJ40" s="1">
        <v>0.5</v>
      </c>
      <c r="AK40" s="1" t="s">
        <v>76</v>
      </c>
      <c r="AL40" s="1" t="s">
        <v>74</v>
      </c>
      <c r="AM40" s="1" t="s">
        <v>74</v>
      </c>
      <c r="AN40" s="1">
        <v>65</v>
      </c>
      <c r="AO40" s="1">
        <v>22</v>
      </c>
      <c r="AP40" s="1">
        <v>18</v>
      </c>
      <c r="AQ40" s="1">
        <v>1</v>
      </c>
      <c r="AR40" s="1">
        <v>8</v>
      </c>
      <c r="AS40" s="1">
        <v>6</v>
      </c>
      <c r="AT40" s="1">
        <v>3</v>
      </c>
      <c r="AU40" s="1">
        <v>51</v>
      </c>
      <c r="AV40" s="1">
        <v>0</v>
      </c>
      <c r="AW40" s="5">
        <v>44375</v>
      </c>
      <c r="AX40" s="1">
        <v>2</v>
      </c>
      <c r="AY40" s="1">
        <v>56</v>
      </c>
      <c r="AZ40" s="9">
        <f t="shared" si="10"/>
        <v>3.5714285714285712E-2</v>
      </c>
      <c r="BA40" s="1">
        <v>14</v>
      </c>
      <c r="BB40" s="1">
        <v>20</v>
      </c>
      <c r="BC40" s="1">
        <v>22</v>
      </c>
      <c r="BD40" s="1">
        <f t="shared" si="11"/>
        <v>0.75</v>
      </c>
      <c r="BE40" s="1">
        <f t="shared" si="12"/>
        <v>0.39285714285714285</v>
      </c>
      <c r="BF40" s="1">
        <f t="shared" si="13"/>
        <v>36</v>
      </c>
      <c r="BG40" s="1">
        <f t="shared" si="14"/>
        <v>0.64285714285714279</v>
      </c>
      <c r="BH40" s="1">
        <v>99999</v>
      </c>
      <c r="BI40" s="1">
        <v>41</v>
      </c>
      <c r="BJ40" s="7">
        <v>44376.352314814816</v>
      </c>
      <c r="BK40" s="1" t="s">
        <v>56</v>
      </c>
      <c r="BL40" s="1" t="s">
        <v>56</v>
      </c>
      <c r="BM40" s="1" t="s">
        <v>56</v>
      </c>
      <c r="BN40" s="5">
        <v>44399</v>
      </c>
      <c r="BO40" s="7" t="s">
        <v>56</v>
      </c>
      <c r="BP40" s="7" t="s">
        <v>56</v>
      </c>
      <c r="BQ40" s="5">
        <v>44399</v>
      </c>
      <c r="BR40" s="2">
        <f t="shared" si="26"/>
        <v>15</v>
      </c>
      <c r="BS40" s="2">
        <f t="shared" si="27"/>
        <v>0.28846153846153844</v>
      </c>
      <c r="BT40" s="1" t="s">
        <v>56</v>
      </c>
      <c r="BU40" s="5" t="s">
        <v>56</v>
      </c>
      <c r="BV40" s="1" t="s">
        <v>56</v>
      </c>
      <c r="BW40" s="2" t="str">
        <f t="shared" si="28"/>
        <v>-</v>
      </c>
      <c r="BX40" s="2" t="str">
        <f t="shared" si="29"/>
        <v>-</v>
      </c>
      <c r="BY40" s="5">
        <v>44390</v>
      </c>
      <c r="BZ40" s="5">
        <v>44399</v>
      </c>
      <c r="CA40" s="2">
        <v>0</v>
      </c>
      <c r="CB40" s="2">
        <f t="shared" si="30"/>
        <v>1</v>
      </c>
      <c r="CC40" s="1">
        <v>1</v>
      </c>
      <c r="CD40" s="1">
        <f t="shared" si="23"/>
        <v>0</v>
      </c>
      <c r="CE40" s="1">
        <v>0</v>
      </c>
      <c r="CF40" s="1" t="s">
        <v>56</v>
      </c>
      <c r="CG40" s="1">
        <v>0</v>
      </c>
      <c r="CH40" s="1">
        <v>0</v>
      </c>
      <c r="CI40" s="1">
        <v>23</v>
      </c>
      <c r="CJ40" s="5">
        <v>44436</v>
      </c>
      <c r="CK40" s="5">
        <v>44438</v>
      </c>
      <c r="CL40" s="1" t="s">
        <v>56</v>
      </c>
      <c r="CM40" s="1" t="s">
        <v>56</v>
      </c>
      <c r="CN40" s="5">
        <v>44436</v>
      </c>
      <c r="CO40" s="5">
        <v>44436</v>
      </c>
      <c r="CP40" s="1">
        <f>IFERROR(CO40-G40,"-")</f>
        <v>52</v>
      </c>
      <c r="CQ40" s="1">
        <f>IFERROR(CP40/K40,"-")</f>
        <v>1</v>
      </c>
      <c r="CR40" s="5">
        <v>44436</v>
      </c>
      <c r="CS40" s="1" t="s">
        <v>56</v>
      </c>
      <c r="CT40" s="5">
        <v>44436</v>
      </c>
      <c r="CU40" s="1">
        <f>IFERROR(CT40-G40,"-")</f>
        <v>52</v>
      </c>
      <c r="CV40" s="1">
        <f>IFERROR(CU40/K40,"-")</f>
        <v>1</v>
      </c>
      <c r="CW40" s="1" t="s">
        <v>56</v>
      </c>
      <c r="CX40" s="1" t="s">
        <v>56</v>
      </c>
      <c r="CY40" s="1">
        <v>1</v>
      </c>
      <c r="CZ40" s="3">
        <f>SUM(DA40,DC40,DD40,DE40,AV40)</f>
        <v>0</v>
      </c>
      <c r="DA40" s="1">
        <v>0</v>
      </c>
      <c r="DB40" s="1">
        <v>1</v>
      </c>
      <c r="DC40" s="1">
        <v>0</v>
      </c>
      <c r="DD40" s="1">
        <v>0</v>
      </c>
      <c r="DE40" s="1">
        <v>0</v>
      </c>
      <c r="DF40" s="3">
        <v>0</v>
      </c>
      <c r="DG40"/>
      <c r="DH40"/>
    </row>
    <row r="41" spans="1:112" x14ac:dyDescent="0.25">
      <c r="A41" s="1">
        <v>41</v>
      </c>
      <c r="B41" s="3" t="s">
        <v>9</v>
      </c>
      <c r="C41" s="1" t="s">
        <v>17</v>
      </c>
      <c r="D41" s="1" t="s">
        <v>27</v>
      </c>
      <c r="E41" s="1" t="s">
        <v>36</v>
      </c>
      <c r="F41" s="5">
        <v>44376</v>
      </c>
      <c r="G41" s="5">
        <v>44384</v>
      </c>
      <c r="H41" s="5">
        <v>44436</v>
      </c>
      <c r="I41" s="5">
        <v>44436</v>
      </c>
      <c r="J41" s="1">
        <f t="shared" si="24"/>
        <v>52</v>
      </c>
      <c r="K41" s="1">
        <f t="shared" si="9"/>
        <v>52</v>
      </c>
      <c r="L41" s="1">
        <f t="shared" si="25"/>
        <v>8</v>
      </c>
      <c r="M41" s="1">
        <v>0</v>
      </c>
      <c r="N41" s="1">
        <v>0</v>
      </c>
      <c r="O41" s="1">
        <v>0</v>
      </c>
      <c r="P41" s="1">
        <v>1</v>
      </c>
      <c r="Q41" s="1">
        <f t="shared" si="17"/>
        <v>1</v>
      </c>
      <c r="R41" s="5">
        <v>44330</v>
      </c>
      <c r="S41" s="1">
        <v>1285</v>
      </c>
      <c r="T41" s="1">
        <v>6</v>
      </c>
      <c r="U41" s="1">
        <v>0</v>
      </c>
      <c r="V41" s="1">
        <v>1</v>
      </c>
      <c r="W41" s="1">
        <v>1</v>
      </c>
      <c r="X41" s="1">
        <v>2</v>
      </c>
      <c r="Y41" s="1">
        <v>5</v>
      </c>
      <c r="Z41" s="1">
        <v>5</v>
      </c>
      <c r="AA41" s="1">
        <v>5</v>
      </c>
      <c r="AB41" s="1">
        <v>5</v>
      </c>
      <c r="AC41" s="1">
        <v>5</v>
      </c>
      <c r="AD41" s="1">
        <v>4</v>
      </c>
      <c r="AE41" s="1">
        <v>1220</v>
      </c>
      <c r="AF41" s="1">
        <f t="shared" si="18"/>
        <v>-65</v>
      </c>
      <c r="AG41" s="1">
        <v>1</v>
      </c>
      <c r="AH41" s="1" t="s">
        <v>56</v>
      </c>
      <c r="AI41" s="1">
        <v>35</v>
      </c>
      <c r="AJ41" s="1">
        <v>1.5</v>
      </c>
      <c r="AK41" s="1" t="s">
        <v>75</v>
      </c>
      <c r="AL41" s="1" t="s">
        <v>75</v>
      </c>
      <c r="AM41" s="1" t="s">
        <v>74</v>
      </c>
      <c r="AN41" s="1">
        <v>97</v>
      </c>
      <c r="AO41" s="1">
        <f>AVERAGE(2,3)</f>
        <v>2.5</v>
      </c>
      <c r="AP41" s="1">
        <f>AVERAGE(5,5)</f>
        <v>5</v>
      </c>
      <c r="AQ41" s="1">
        <f>AVERAGE(0,2)</f>
        <v>1</v>
      </c>
      <c r="AR41" s="1">
        <f>AVERAGE(1,2)</f>
        <v>1.5</v>
      </c>
      <c r="AS41" s="1">
        <f>AVERAGE(0,2)</f>
        <v>1</v>
      </c>
      <c r="AT41" s="1">
        <f>AVERAGE(0,1)</f>
        <v>0.5</v>
      </c>
      <c r="AU41" s="1">
        <f>AVERAGE(92,85)</f>
        <v>88.5</v>
      </c>
      <c r="AV41" s="1">
        <v>0</v>
      </c>
      <c r="AW41" s="5">
        <v>44375</v>
      </c>
      <c r="AX41" s="1">
        <v>2</v>
      </c>
      <c r="AY41" s="1">
        <v>56</v>
      </c>
      <c r="AZ41" s="9">
        <f t="shared" si="10"/>
        <v>3.5714285714285712E-2</v>
      </c>
      <c r="BA41" s="1">
        <v>14</v>
      </c>
      <c r="BB41" s="1">
        <v>20</v>
      </c>
      <c r="BC41" s="1">
        <v>22</v>
      </c>
      <c r="BD41" s="1">
        <f t="shared" si="11"/>
        <v>0.75</v>
      </c>
      <c r="BE41" s="1">
        <f t="shared" si="12"/>
        <v>0.39285714285714285</v>
      </c>
      <c r="BF41" s="1">
        <f t="shared" si="13"/>
        <v>36</v>
      </c>
      <c r="BG41" s="1">
        <f t="shared" si="14"/>
        <v>0.64285714285714279</v>
      </c>
      <c r="BH41" s="1">
        <v>69029</v>
      </c>
      <c r="BI41" s="1">
        <v>42</v>
      </c>
      <c r="BJ41" s="7">
        <v>44376.352314814816</v>
      </c>
      <c r="BK41" s="5">
        <v>44436</v>
      </c>
      <c r="BL41" s="5">
        <v>44501</v>
      </c>
      <c r="BM41" s="7">
        <v>44438.722916666666</v>
      </c>
      <c r="BN41" s="7" t="s">
        <v>56</v>
      </c>
      <c r="BO41" s="7" t="s">
        <v>56</v>
      </c>
      <c r="BP41" s="5">
        <v>44436</v>
      </c>
      <c r="BQ41" s="5">
        <v>44436</v>
      </c>
      <c r="BR41" s="2">
        <f t="shared" si="26"/>
        <v>52</v>
      </c>
      <c r="BS41" s="2">
        <f t="shared" si="27"/>
        <v>1</v>
      </c>
      <c r="BT41" s="5">
        <v>44436</v>
      </c>
      <c r="BU41" s="5" t="s">
        <v>56</v>
      </c>
      <c r="BV41" s="5">
        <v>44436</v>
      </c>
      <c r="BW41" s="2">
        <f t="shared" si="28"/>
        <v>52</v>
      </c>
      <c r="BX41" s="2">
        <f t="shared" si="29"/>
        <v>1</v>
      </c>
      <c r="BY41" s="5">
        <v>44436</v>
      </c>
      <c r="BZ41" s="1" t="s">
        <v>56</v>
      </c>
      <c r="CA41" s="2">
        <v>1</v>
      </c>
      <c r="CB41" s="2">
        <f t="shared" si="30"/>
        <v>0</v>
      </c>
      <c r="CC41" s="1">
        <v>0</v>
      </c>
      <c r="CD41" s="1">
        <f t="shared" si="23"/>
        <v>1</v>
      </c>
      <c r="CE41" s="1">
        <v>0</v>
      </c>
      <c r="CF41" s="1">
        <v>0</v>
      </c>
      <c r="CG41" s="1">
        <v>0</v>
      </c>
      <c r="CH41" s="1">
        <v>0</v>
      </c>
      <c r="CI41" s="1">
        <v>24</v>
      </c>
      <c r="CJ41" s="5">
        <v>44436</v>
      </c>
      <c r="CK41" s="5">
        <v>44438</v>
      </c>
      <c r="CL41" s="1" t="s">
        <v>56</v>
      </c>
      <c r="CM41" s="1" t="s">
        <v>56</v>
      </c>
      <c r="CN41" s="5">
        <v>44436</v>
      </c>
      <c r="CO41" s="5">
        <v>44436</v>
      </c>
      <c r="CP41" s="1">
        <f>IFERROR(CO41-G41,"-")</f>
        <v>52</v>
      </c>
      <c r="CQ41" s="1">
        <f>IFERROR(CP41/K41,"-")</f>
        <v>1</v>
      </c>
      <c r="CR41" s="5">
        <v>44436</v>
      </c>
      <c r="CS41" s="1" t="s">
        <v>56</v>
      </c>
      <c r="CT41" s="5">
        <v>44436</v>
      </c>
      <c r="CU41" s="1">
        <f>IFERROR(CT41-G41,"-")</f>
        <v>52</v>
      </c>
      <c r="CV41" s="1">
        <f>IFERROR(CU41/K41,"-")</f>
        <v>1</v>
      </c>
      <c r="CW41" s="1" t="s">
        <v>56</v>
      </c>
      <c r="CX41" s="1" t="s">
        <v>56</v>
      </c>
      <c r="CY41" s="1">
        <v>1</v>
      </c>
      <c r="CZ41" s="3">
        <f>SUM(DA41,DC41,DD41,DE41,AV41)</f>
        <v>0</v>
      </c>
      <c r="DA41" s="1">
        <v>0</v>
      </c>
      <c r="DB41" s="1">
        <v>1</v>
      </c>
      <c r="DC41" s="1">
        <v>0</v>
      </c>
      <c r="DD41" s="1">
        <v>0</v>
      </c>
      <c r="DE41" s="1">
        <v>0</v>
      </c>
      <c r="DF41" s="3">
        <v>0</v>
      </c>
      <c r="DG41"/>
      <c r="DH41"/>
    </row>
    <row r="42" spans="1:112" x14ac:dyDescent="0.25">
      <c r="A42" s="1">
        <v>42</v>
      </c>
      <c r="B42" s="1" t="s">
        <v>10</v>
      </c>
      <c r="C42" s="1" t="s">
        <v>18</v>
      </c>
      <c r="D42" s="1" t="s">
        <v>26</v>
      </c>
      <c r="E42" s="1" t="s">
        <v>37</v>
      </c>
      <c r="F42" s="5">
        <v>44393</v>
      </c>
      <c r="G42" s="5">
        <v>44394</v>
      </c>
      <c r="H42" s="5">
        <v>44446</v>
      </c>
      <c r="I42" s="5">
        <v>44446</v>
      </c>
      <c r="J42" s="1">
        <f t="shared" si="24"/>
        <v>52</v>
      </c>
      <c r="K42" s="1">
        <f t="shared" si="9"/>
        <v>52</v>
      </c>
      <c r="L42" s="1">
        <f t="shared" si="25"/>
        <v>1</v>
      </c>
      <c r="M42" s="1">
        <v>0</v>
      </c>
      <c r="N42" s="1">
        <v>0</v>
      </c>
      <c r="O42" s="1">
        <v>0</v>
      </c>
      <c r="P42" s="1">
        <v>1</v>
      </c>
      <c r="Q42" s="1">
        <f t="shared" si="17"/>
        <v>1</v>
      </c>
      <c r="R42" s="5">
        <v>44393</v>
      </c>
      <c r="S42" s="1" t="s">
        <v>56</v>
      </c>
      <c r="T42" s="1">
        <v>7</v>
      </c>
      <c r="U42" s="1">
        <v>0</v>
      </c>
      <c r="V42" s="1">
        <v>1</v>
      </c>
      <c r="W42" s="1">
        <v>1</v>
      </c>
      <c r="X42" s="1">
        <v>1</v>
      </c>
      <c r="Y42" s="1">
        <v>6</v>
      </c>
      <c r="Z42" s="1">
        <v>5</v>
      </c>
      <c r="AA42" s="1">
        <v>5</v>
      </c>
      <c r="AB42" s="1">
        <v>4</v>
      </c>
      <c r="AC42" s="1">
        <v>6</v>
      </c>
      <c r="AD42" s="1">
        <v>3</v>
      </c>
      <c r="AE42" s="1" t="s">
        <v>56</v>
      </c>
      <c r="AF42" s="1" t="s">
        <v>56</v>
      </c>
      <c r="AG42" s="1">
        <v>1</v>
      </c>
      <c r="AH42" s="1" t="s">
        <v>56</v>
      </c>
      <c r="AI42" s="1">
        <v>42</v>
      </c>
      <c r="AJ42" s="1">
        <v>2.5</v>
      </c>
      <c r="AK42" s="1" t="s">
        <v>75</v>
      </c>
      <c r="AL42" s="1" t="s">
        <v>75</v>
      </c>
      <c r="AM42" s="1" t="s">
        <v>75</v>
      </c>
      <c r="AN42" s="1" t="s">
        <v>56</v>
      </c>
      <c r="AO42" s="1">
        <v>1</v>
      </c>
      <c r="AP42" s="1">
        <v>14</v>
      </c>
      <c r="AQ42" s="1">
        <v>0</v>
      </c>
      <c r="AR42" s="1">
        <v>4</v>
      </c>
      <c r="AS42" s="1">
        <v>0</v>
      </c>
      <c r="AT42" s="1">
        <v>0</v>
      </c>
      <c r="AU42" s="1">
        <v>76</v>
      </c>
      <c r="AV42" s="1">
        <v>0</v>
      </c>
      <c r="AW42" s="5">
        <v>44387</v>
      </c>
      <c r="AX42" s="1">
        <v>2</v>
      </c>
      <c r="AY42" s="1">
        <f>111/2</f>
        <v>55.5</v>
      </c>
      <c r="AZ42" s="9">
        <f t="shared" si="10"/>
        <v>3.6036036036036036E-2</v>
      </c>
      <c r="BA42" s="1">
        <f>69/2</f>
        <v>34.5</v>
      </c>
      <c r="BB42" s="1">
        <f>27/2</f>
        <v>13.5</v>
      </c>
      <c r="BC42" s="1">
        <f>15/2</f>
        <v>7.5</v>
      </c>
      <c r="BD42" s="1">
        <f t="shared" si="11"/>
        <v>0.3783783783783784</v>
      </c>
      <c r="BE42" s="1">
        <f t="shared" si="12"/>
        <v>0.13513513513513514</v>
      </c>
      <c r="BF42" s="1">
        <f t="shared" si="13"/>
        <v>42</v>
      </c>
      <c r="BG42" s="1">
        <f>1-(BB42/AY42)</f>
        <v>0.7567567567567568</v>
      </c>
      <c r="BH42" s="1">
        <v>66148</v>
      </c>
      <c r="BI42" s="1">
        <v>2</v>
      </c>
      <c r="BJ42" s="7">
        <v>44393.007638888892</v>
      </c>
      <c r="BK42" s="5">
        <v>44446</v>
      </c>
      <c r="BL42" s="5">
        <v>44501</v>
      </c>
      <c r="BM42" s="7">
        <v>44491.778483796297</v>
      </c>
      <c r="BN42" s="7" t="s">
        <v>56</v>
      </c>
      <c r="BO42" s="7" t="s">
        <v>56</v>
      </c>
      <c r="BP42" s="5">
        <v>44446</v>
      </c>
      <c r="BQ42" s="5">
        <v>44446</v>
      </c>
      <c r="BR42" s="2">
        <f t="shared" si="26"/>
        <v>52</v>
      </c>
      <c r="BS42" s="2">
        <f t="shared" si="27"/>
        <v>1</v>
      </c>
      <c r="BT42" s="5">
        <v>44446</v>
      </c>
      <c r="BU42" s="5" t="s">
        <v>56</v>
      </c>
      <c r="BV42" s="5">
        <v>44446</v>
      </c>
      <c r="BW42" s="2">
        <f t="shared" si="28"/>
        <v>52</v>
      </c>
      <c r="BX42" s="2">
        <f t="shared" si="29"/>
        <v>1</v>
      </c>
      <c r="BY42" s="5">
        <v>44446</v>
      </c>
      <c r="BZ42" s="1" t="s">
        <v>56</v>
      </c>
      <c r="CA42" s="2">
        <v>1</v>
      </c>
      <c r="CB42" s="2">
        <f t="shared" si="30"/>
        <v>0</v>
      </c>
      <c r="CC42" s="1">
        <v>0</v>
      </c>
      <c r="CD42" s="1">
        <f t="shared" si="23"/>
        <v>1</v>
      </c>
      <c r="CE42" s="1">
        <v>0</v>
      </c>
      <c r="CF42" s="1">
        <v>0</v>
      </c>
      <c r="CG42" s="1">
        <v>0</v>
      </c>
      <c r="CH42" s="1">
        <v>0</v>
      </c>
      <c r="CI42" s="1">
        <v>181100030</v>
      </c>
      <c r="CJ42" s="5">
        <v>44446</v>
      </c>
      <c r="CK42" s="5">
        <v>44491</v>
      </c>
      <c r="CL42" s="1" t="s">
        <v>56</v>
      </c>
      <c r="CM42" s="1" t="s">
        <v>56</v>
      </c>
      <c r="CN42" s="5">
        <v>44446</v>
      </c>
      <c r="CO42" s="5">
        <v>44446</v>
      </c>
      <c r="CP42" s="1">
        <f>IFERROR(CO42-G42,"-")</f>
        <v>52</v>
      </c>
      <c r="CQ42" s="1">
        <f>IFERROR(CP42/K42,"-")</f>
        <v>1</v>
      </c>
      <c r="CR42" s="5">
        <v>44437</v>
      </c>
      <c r="CS42" s="1" t="s">
        <v>56</v>
      </c>
      <c r="CT42" s="5">
        <v>44437</v>
      </c>
      <c r="CU42" s="1">
        <f>IFERROR(CT42-G42,"-")</f>
        <v>43</v>
      </c>
      <c r="CV42" s="1">
        <f>IFERROR(CU42/K42,"-")</f>
        <v>0.82692307692307687</v>
      </c>
      <c r="CW42" s="1" t="s">
        <v>56</v>
      </c>
      <c r="CX42" s="1" t="s">
        <v>56</v>
      </c>
      <c r="CY42" s="1">
        <v>1</v>
      </c>
      <c r="CZ42" s="3">
        <f>SUM(DA42,DC42,DD42,DE42,AV42)</f>
        <v>0</v>
      </c>
      <c r="DA42" s="1">
        <v>0</v>
      </c>
      <c r="DB42" s="1">
        <v>1</v>
      </c>
      <c r="DC42" s="1">
        <v>0</v>
      </c>
      <c r="DD42" s="1">
        <v>0</v>
      </c>
      <c r="DE42" s="1">
        <v>0</v>
      </c>
      <c r="DF42" s="3">
        <v>0</v>
      </c>
      <c r="DG42"/>
      <c r="DH42"/>
    </row>
    <row r="43" spans="1:112" x14ac:dyDescent="0.25">
      <c r="A43" s="1">
        <v>44</v>
      </c>
      <c r="B43" s="1" t="s">
        <v>11</v>
      </c>
      <c r="C43" s="1" t="s">
        <v>18</v>
      </c>
      <c r="D43" s="1" t="s">
        <v>26</v>
      </c>
      <c r="E43" s="1" t="s">
        <v>37</v>
      </c>
      <c r="F43" s="5">
        <v>44393</v>
      </c>
      <c r="G43" s="5">
        <v>44394</v>
      </c>
      <c r="H43" s="5">
        <v>44446</v>
      </c>
      <c r="I43" s="5">
        <v>44446</v>
      </c>
      <c r="J43" s="1">
        <f t="shared" si="24"/>
        <v>52</v>
      </c>
      <c r="K43" s="1">
        <f t="shared" si="9"/>
        <v>52</v>
      </c>
      <c r="L43" s="1">
        <f t="shared" si="25"/>
        <v>1</v>
      </c>
      <c r="M43" s="1">
        <v>0</v>
      </c>
      <c r="N43" s="1">
        <v>0</v>
      </c>
      <c r="O43" s="1">
        <v>0</v>
      </c>
      <c r="P43" s="1">
        <v>1</v>
      </c>
      <c r="Q43" s="1">
        <f t="shared" si="17"/>
        <v>1</v>
      </c>
      <c r="R43" s="5">
        <v>44393</v>
      </c>
      <c r="S43" s="1" t="s">
        <v>56</v>
      </c>
      <c r="T43" s="1">
        <v>6</v>
      </c>
      <c r="U43" s="1">
        <v>0</v>
      </c>
      <c r="V43" s="1">
        <v>1</v>
      </c>
      <c r="W43" s="1">
        <v>1</v>
      </c>
      <c r="X43" s="1">
        <v>1</v>
      </c>
      <c r="Y43" s="1">
        <v>6</v>
      </c>
      <c r="Z43" s="1">
        <v>7</v>
      </c>
      <c r="AA43" s="1">
        <v>5</v>
      </c>
      <c r="AB43" s="1">
        <v>5</v>
      </c>
      <c r="AC43" s="1">
        <v>5</v>
      </c>
      <c r="AD43" s="1">
        <v>4</v>
      </c>
      <c r="AE43" s="1" t="s">
        <v>56</v>
      </c>
      <c r="AF43" s="1" t="s">
        <v>56</v>
      </c>
      <c r="AG43" s="1">
        <v>1</v>
      </c>
      <c r="AH43" s="1" t="s">
        <v>56</v>
      </c>
      <c r="AI43" s="1">
        <v>41</v>
      </c>
      <c r="AJ43" s="1">
        <v>2</v>
      </c>
      <c r="AK43" s="1" t="s">
        <v>80</v>
      </c>
      <c r="AL43" s="1" t="s">
        <v>81</v>
      </c>
      <c r="AM43" s="1" t="s">
        <v>76</v>
      </c>
      <c r="AN43" s="1" t="s">
        <v>56</v>
      </c>
      <c r="AO43" s="1">
        <v>3</v>
      </c>
      <c r="AP43" s="1">
        <v>40</v>
      </c>
      <c r="AQ43" s="1">
        <v>5</v>
      </c>
      <c r="AR43" s="1">
        <v>0</v>
      </c>
      <c r="AS43" s="1">
        <v>4</v>
      </c>
      <c r="AT43" s="1">
        <v>0</v>
      </c>
      <c r="AU43" s="1">
        <v>48</v>
      </c>
      <c r="AV43" s="1">
        <v>0</v>
      </c>
      <c r="AW43" s="5">
        <v>44387</v>
      </c>
      <c r="AX43" s="1">
        <v>2</v>
      </c>
      <c r="AY43" s="1">
        <f>111/2</f>
        <v>55.5</v>
      </c>
      <c r="AZ43" s="9">
        <f t="shared" si="10"/>
        <v>3.6036036036036036E-2</v>
      </c>
      <c r="BA43" s="1">
        <f>69/2</f>
        <v>34.5</v>
      </c>
      <c r="BB43" s="1">
        <f>27/2</f>
        <v>13.5</v>
      </c>
      <c r="BC43" s="1">
        <f>15/2</f>
        <v>7.5</v>
      </c>
      <c r="BD43" s="1">
        <f t="shared" si="11"/>
        <v>0.3783783783783784</v>
      </c>
      <c r="BE43" s="1">
        <f t="shared" si="12"/>
        <v>0.13513513513513514</v>
      </c>
      <c r="BF43" s="1">
        <f t="shared" si="13"/>
        <v>42</v>
      </c>
      <c r="BG43" s="1">
        <f t="shared" si="14"/>
        <v>0.7567567567567568</v>
      </c>
      <c r="BH43" s="1">
        <v>66603</v>
      </c>
      <c r="BI43" s="1">
        <v>4</v>
      </c>
      <c r="BJ43" s="7">
        <v>44393.007638888892</v>
      </c>
      <c r="BK43" s="5">
        <v>44446</v>
      </c>
      <c r="BL43" s="5">
        <v>44501</v>
      </c>
      <c r="BM43" s="7">
        <v>44491.778483796297</v>
      </c>
      <c r="BN43" s="7" t="s">
        <v>56</v>
      </c>
      <c r="BO43" s="7" t="s">
        <v>56</v>
      </c>
      <c r="BP43" s="5">
        <v>44446</v>
      </c>
      <c r="BQ43" s="5">
        <v>44446</v>
      </c>
      <c r="BR43" s="2">
        <f t="shared" si="26"/>
        <v>52</v>
      </c>
      <c r="BS43" s="2">
        <f t="shared" si="27"/>
        <v>1</v>
      </c>
      <c r="BT43" s="5">
        <v>44446</v>
      </c>
      <c r="BU43" s="5" t="s">
        <v>56</v>
      </c>
      <c r="BV43" s="5">
        <v>44446</v>
      </c>
      <c r="BW43" s="2">
        <f t="shared" si="28"/>
        <v>52</v>
      </c>
      <c r="BX43" s="2">
        <f t="shared" si="29"/>
        <v>1</v>
      </c>
      <c r="BY43" s="5">
        <v>44446</v>
      </c>
      <c r="BZ43" s="1" t="s">
        <v>56</v>
      </c>
      <c r="CA43" s="2">
        <v>1</v>
      </c>
      <c r="CB43" s="2">
        <f t="shared" si="30"/>
        <v>0</v>
      </c>
      <c r="CC43" s="1">
        <v>0</v>
      </c>
      <c r="CD43" s="1">
        <f t="shared" si="23"/>
        <v>1</v>
      </c>
      <c r="CE43" s="1">
        <v>0</v>
      </c>
      <c r="CF43" s="1">
        <v>0</v>
      </c>
      <c r="CG43" s="1">
        <v>0</v>
      </c>
      <c r="CH43" s="1">
        <v>0</v>
      </c>
      <c r="CI43" s="3" t="s">
        <v>110</v>
      </c>
      <c r="CJ43" s="5">
        <v>44446</v>
      </c>
      <c r="CK43" s="5">
        <v>44491</v>
      </c>
      <c r="CL43" s="1" t="s">
        <v>56</v>
      </c>
      <c r="CM43" s="1" t="s">
        <v>56</v>
      </c>
      <c r="CN43" s="5">
        <v>44446</v>
      </c>
      <c r="CO43" s="5">
        <v>44446</v>
      </c>
      <c r="CP43" s="1">
        <f>IFERROR(CO43-G43,"-")</f>
        <v>52</v>
      </c>
      <c r="CQ43" s="1">
        <f>IFERROR(CP43/K43,"-")</f>
        <v>1</v>
      </c>
      <c r="CR43" s="5">
        <v>44446</v>
      </c>
      <c r="CS43" s="1" t="s">
        <v>56</v>
      </c>
      <c r="CT43" s="5">
        <v>44446</v>
      </c>
      <c r="CU43" s="1">
        <f>IFERROR(CT43-G43,"-")</f>
        <v>52</v>
      </c>
      <c r="CV43" s="1">
        <f>IFERROR(CU43/K43,"-")</f>
        <v>1</v>
      </c>
      <c r="CW43" s="1" t="s">
        <v>56</v>
      </c>
      <c r="CX43" s="1" t="s">
        <v>56</v>
      </c>
      <c r="CY43" s="1">
        <v>1</v>
      </c>
      <c r="CZ43" s="3">
        <f>SUM(DA43,DC43,DD43,DE43,AV43)</f>
        <v>0</v>
      </c>
      <c r="DA43" s="3">
        <v>0</v>
      </c>
      <c r="DB43" s="3">
        <v>1</v>
      </c>
      <c r="DC43" s="1">
        <v>0</v>
      </c>
      <c r="DD43" s="1">
        <v>0</v>
      </c>
      <c r="DE43" s="3">
        <v>0</v>
      </c>
      <c r="DF43" s="3">
        <v>0</v>
      </c>
      <c r="DG43"/>
      <c r="DH43"/>
    </row>
    <row r="44" spans="1:112" x14ac:dyDescent="0.25">
      <c r="A44" s="1">
        <v>45</v>
      </c>
      <c r="B44" s="1">
        <v>902</v>
      </c>
      <c r="C44" s="1" t="s">
        <v>18</v>
      </c>
      <c r="D44" s="1" t="s">
        <v>27</v>
      </c>
      <c r="E44" s="1" t="s">
        <v>41</v>
      </c>
      <c r="F44" s="5">
        <v>44401</v>
      </c>
      <c r="G44" s="5">
        <v>44401</v>
      </c>
      <c r="H44" s="5">
        <v>44456</v>
      </c>
      <c r="I44" s="5">
        <v>44464</v>
      </c>
      <c r="J44" s="1">
        <f t="shared" si="24"/>
        <v>63</v>
      </c>
      <c r="K44" s="1">
        <f t="shared" si="9"/>
        <v>55</v>
      </c>
      <c r="L44" s="1">
        <f t="shared" si="25"/>
        <v>0</v>
      </c>
      <c r="M44" s="1">
        <v>1</v>
      </c>
      <c r="N44" s="1">
        <v>1</v>
      </c>
      <c r="O44" s="1">
        <v>1</v>
      </c>
      <c r="P44" s="1">
        <v>1</v>
      </c>
      <c r="Q44" s="1">
        <f t="shared" si="17"/>
        <v>2</v>
      </c>
      <c r="R44" s="5">
        <v>44393</v>
      </c>
      <c r="S44" s="1" t="s">
        <v>56</v>
      </c>
      <c r="T44" s="1">
        <v>6</v>
      </c>
      <c r="U44" s="1">
        <v>0</v>
      </c>
      <c r="V44" s="1">
        <v>1</v>
      </c>
      <c r="W44" s="1">
        <v>1</v>
      </c>
      <c r="X44" s="1">
        <v>1</v>
      </c>
      <c r="Y44" s="1">
        <v>5</v>
      </c>
      <c r="Z44" s="1">
        <v>6</v>
      </c>
      <c r="AA44" s="1">
        <v>5</v>
      </c>
      <c r="AB44" s="1">
        <v>3</v>
      </c>
      <c r="AC44" s="1">
        <v>7</v>
      </c>
      <c r="AD44" s="1">
        <v>4</v>
      </c>
      <c r="AE44" s="1" t="s">
        <v>56</v>
      </c>
      <c r="AF44" s="1" t="s">
        <v>56</v>
      </c>
      <c r="AG44" s="1">
        <v>2</v>
      </c>
      <c r="AH44" s="1" t="s">
        <v>56</v>
      </c>
      <c r="AI44" s="1">
        <v>43.5</v>
      </c>
      <c r="AJ44" s="1">
        <v>3</v>
      </c>
      <c r="AK44" s="1" t="s">
        <v>75</v>
      </c>
      <c r="AL44" s="1" t="s">
        <v>75</v>
      </c>
      <c r="AM44" s="1" t="s">
        <v>75</v>
      </c>
      <c r="AN44" s="1" t="s">
        <v>56</v>
      </c>
      <c r="AO44" s="1">
        <v>5</v>
      </c>
      <c r="AP44" s="1">
        <v>11</v>
      </c>
      <c r="AQ44" s="1">
        <v>0</v>
      </c>
      <c r="AR44" s="1">
        <v>5</v>
      </c>
      <c r="AS44" s="1">
        <v>0</v>
      </c>
      <c r="AT44" s="1">
        <v>0</v>
      </c>
      <c r="AU44" s="1">
        <v>79</v>
      </c>
      <c r="AV44" s="1">
        <v>0</v>
      </c>
      <c r="AW44" s="5">
        <v>44396</v>
      </c>
      <c r="AX44" s="1">
        <v>2</v>
      </c>
      <c r="AY44" s="1">
        <v>31</v>
      </c>
      <c r="AZ44" s="9">
        <f t="shared" si="10"/>
        <v>6.4516129032258063E-2</v>
      </c>
      <c r="BA44" s="1">
        <v>1</v>
      </c>
      <c r="BB44" s="1">
        <v>26</v>
      </c>
      <c r="BC44" s="1">
        <v>4</v>
      </c>
      <c r="BD44" s="1">
        <f t="shared" si="11"/>
        <v>0.967741935483871</v>
      </c>
      <c r="BE44" s="1">
        <f t="shared" si="12"/>
        <v>0.12903225806451613</v>
      </c>
      <c r="BF44" s="1">
        <f t="shared" si="13"/>
        <v>5</v>
      </c>
      <c r="BG44" s="1">
        <f t="shared" si="14"/>
        <v>0.16129032258064513</v>
      </c>
      <c r="BH44" s="1">
        <v>72292</v>
      </c>
      <c r="BI44" s="1">
        <v>48</v>
      </c>
      <c r="BJ44" s="7">
        <v>44400.945486111108</v>
      </c>
      <c r="BK44" s="5">
        <v>44464</v>
      </c>
      <c r="BL44" s="5">
        <v>44505</v>
      </c>
      <c r="BM44" s="7">
        <v>44483.625</v>
      </c>
      <c r="BN44" s="7" t="s">
        <v>56</v>
      </c>
      <c r="BO44" s="7" t="s">
        <v>56</v>
      </c>
      <c r="BP44" s="5">
        <v>44456</v>
      </c>
      <c r="BQ44" s="5">
        <v>44456</v>
      </c>
      <c r="BR44" s="2">
        <f t="shared" si="26"/>
        <v>55</v>
      </c>
      <c r="BS44" s="2">
        <f t="shared" si="27"/>
        <v>1</v>
      </c>
      <c r="BT44" s="5">
        <v>44441</v>
      </c>
      <c r="BU44" s="5" t="s">
        <v>56</v>
      </c>
      <c r="BV44" s="5">
        <v>44441</v>
      </c>
      <c r="BW44" s="2">
        <f t="shared" si="28"/>
        <v>40</v>
      </c>
      <c r="BX44" s="2">
        <f t="shared" si="29"/>
        <v>0.72727272727272729</v>
      </c>
      <c r="BY44" s="5">
        <v>44464</v>
      </c>
      <c r="BZ44" s="1" t="s">
        <v>56</v>
      </c>
      <c r="CA44" s="2">
        <v>1</v>
      </c>
      <c r="CB44" s="2">
        <f t="shared" si="30"/>
        <v>1</v>
      </c>
      <c r="CC44" s="1">
        <v>0</v>
      </c>
      <c r="CD44" s="1">
        <f t="shared" si="23"/>
        <v>1</v>
      </c>
      <c r="CE44" s="1">
        <v>0</v>
      </c>
      <c r="CF44" s="1">
        <v>1</v>
      </c>
      <c r="CG44" s="1">
        <v>0</v>
      </c>
      <c r="CH44" s="1">
        <v>0</v>
      </c>
      <c r="CI44" s="1">
        <v>9</v>
      </c>
      <c r="CJ44" s="5">
        <v>44464</v>
      </c>
      <c r="CK44" s="5" t="s">
        <v>56</v>
      </c>
      <c r="CL44" s="1" t="s">
        <v>56</v>
      </c>
      <c r="CM44" s="1" t="s">
        <v>56</v>
      </c>
      <c r="CN44" s="5">
        <v>44456</v>
      </c>
      <c r="CO44" s="5">
        <v>44456</v>
      </c>
      <c r="CP44" s="1">
        <f>IFERROR(CO44-G44,"-")</f>
        <v>55</v>
      </c>
      <c r="CQ44" s="1">
        <f>IFERROR(CP44/K44,"-")</f>
        <v>1</v>
      </c>
      <c r="CR44" s="1" t="s">
        <v>56</v>
      </c>
      <c r="CS44" s="5">
        <v>44401</v>
      </c>
      <c r="CT44" s="5">
        <v>44401</v>
      </c>
      <c r="CU44" s="1">
        <f>IFERROR(CT44-G44,"-")</f>
        <v>0</v>
      </c>
      <c r="CV44" s="1">
        <f>IFERROR(CU44/K44,"-")</f>
        <v>0</v>
      </c>
      <c r="CW44" s="1" t="s">
        <v>56</v>
      </c>
      <c r="CX44" s="1" t="s">
        <v>56</v>
      </c>
      <c r="CY44" s="1">
        <v>0</v>
      </c>
      <c r="CZ44" s="3">
        <f>SUM(DA44,DC44,DD44,DE44,AV44)</f>
        <v>1</v>
      </c>
      <c r="DA44" s="1">
        <v>0</v>
      </c>
      <c r="DB44" s="1">
        <v>1</v>
      </c>
      <c r="DC44" s="1">
        <v>1</v>
      </c>
      <c r="DD44" s="1">
        <v>0</v>
      </c>
      <c r="DE44" s="1">
        <v>0</v>
      </c>
      <c r="DF44" s="3">
        <v>0</v>
      </c>
      <c r="DG44"/>
      <c r="DH44"/>
    </row>
    <row r="45" spans="1:112" x14ac:dyDescent="0.25">
      <c r="A45" s="1">
        <v>47</v>
      </c>
      <c r="B45" s="1">
        <v>916</v>
      </c>
      <c r="C45" s="1" t="s">
        <v>18</v>
      </c>
      <c r="D45" s="1" t="s">
        <v>27</v>
      </c>
      <c r="E45" s="1" t="s">
        <v>42</v>
      </c>
      <c r="F45" s="5">
        <v>44401</v>
      </c>
      <c r="G45" s="5">
        <v>44401</v>
      </c>
      <c r="H45" s="5">
        <v>44456</v>
      </c>
      <c r="I45" s="5">
        <v>44464</v>
      </c>
      <c r="J45" s="1">
        <f t="shared" si="24"/>
        <v>63</v>
      </c>
      <c r="K45" s="1">
        <f t="shared" si="9"/>
        <v>55</v>
      </c>
      <c r="L45" s="1">
        <f t="shared" si="25"/>
        <v>0</v>
      </c>
      <c r="M45" s="1">
        <v>1</v>
      </c>
      <c r="N45" s="1">
        <v>1</v>
      </c>
      <c r="O45" s="1">
        <v>1</v>
      </c>
      <c r="P45" s="1">
        <v>1</v>
      </c>
      <c r="Q45" s="1">
        <f t="shared" si="17"/>
        <v>2</v>
      </c>
      <c r="R45" s="5">
        <v>44393</v>
      </c>
      <c r="S45" s="1" t="s">
        <v>56</v>
      </c>
      <c r="T45" s="1">
        <v>6</v>
      </c>
      <c r="U45" s="1">
        <v>0</v>
      </c>
      <c r="V45" s="1">
        <v>1</v>
      </c>
      <c r="W45" s="1">
        <v>1</v>
      </c>
      <c r="X45" s="1">
        <v>1</v>
      </c>
      <c r="Y45" s="1">
        <v>4</v>
      </c>
      <c r="Z45" s="1">
        <v>4</v>
      </c>
      <c r="AA45" s="1">
        <v>4</v>
      </c>
      <c r="AB45" s="1">
        <v>3</v>
      </c>
      <c r="AC45" s="1" t="s">
        <v>56</v>
      </c>
      <c r="AD45" s="1" t="s">
        <v>56</v>
      </c>
      <c r="AE45" s="1" t="s">
        <v>56</v>
      </c>
      <c r="AF45" s="1" t="s">
        <v>56</v>
      </c>
      <c r="AG45" s="1">
        <v>2</v>
      </c>
      <c r="AH45" s="1" t="s">
        <v>56</v>
      </c>
      <c r="AI45" s="1">
        <v>40.5</v>
      </c>
      <c r="AJ45" s="1">
        <v>5.5</v>
      </c>
      <c r="AK45" s="1" t="s">
        <v>75</v>
      </c>
      <c r="AL45" s="1" t="s">
        <v>75</v>
      </c>
      <c r="AM45" s="1" t="s">
        <v>75</v>
      </c>
      <c r="AN45" s="1" t="s">
        <v>56</v>
      </c>
      <c r="AO45" s="1">
        <v>2</v>
      </c>
      <c r="AP45" s="1">
        <v>4</v>
      </c>
      <c r="AQ45" s="1">
        <v>2</v>
      </c>
      <c r="AR45" s="1">
        <v>0</v>
      </c>
      <c r="AS45" s="1">
        <v>1</v>
      </c>
      <c r="AT45" s="1">
        <v>0</v>
      </c>
      <c r="AU45" s="1">
        <v>86</v>
      </c>
      <c r="AV45" s="1">
        <v>0</v>
      </c>
      <c r="AW45" s="5">
        <v>44396</v>
      </c>
      <c r="AX45" s="1">
        <v>2</v>
      </c>
      <c r="AY45" s="1">
        <v>55</v>
      </c>
      <c r="AZ45" s="9">
        <f t="shared" si="10"/>
        <v>3.6363636363636362E-2</v>
      </c>
      <c r="BA45" s="1">
        <v>8</v>
      </c>
      <c r="BB45" s="1">
        <v>28</v>
      </c>
      <c r="BC45" s="1">
        <v>19</v>
      </c>
      <c r="BD45" s="1">
        <f t="shared" si="11"/>
        <v>0.8545454545454545</v>
      </c>
      <c r="BE45" s="1">
        <f t="shared" si="12"/>
        <v>0.34545454545454546</v>
      </c>
      <c r="BF45" s="1">
        <f t="shared" si="13"/>
        <v>27</v>
      </c>
      <c r="BG45" s="1">
        <f t="shared" si="14"/>
        <v>0.49090909090909096</v>
      </c>
      <c r="BH45" s="1">
        <v>75783</v>
      </c>
      <c r="BI45" s="1">
        <v>50</v>
      </c>
      <c r="BJ45" s="7">
        <v>44400.945486111108</v>
      </c>
      <c r="BK45" s="5">
        <v>44464</v>
      </c>
      <c r="BL45" s="5">
        <v>44505</v>
      </c>
      <c r="BM45" s="7">
        <v>44483.625</v>
      </c>
      <c r="BN45" s="7" t="s">
        <v>56</v>
      </c>
      <c r="BO45" s="7" t="s">
        <v>56</v>
      </c>
      <c r="BP45" s="5">
        <v>44456</v>
      </c>
      <c r="BQ45" s="5">
        <v>44456</v>
      </c>
      <c r="BR45" s="2">
        <f t="shared" si="26"/>
        <v>55</v>
      </c>
      <c r="BS45" s="2">
        <f t="shared" si="27"/>
        <v>1</v>
      </c>
      <c r="BT45" s="5">
        <v>44456</v>
      </c>
      <c r="BU45" s="5" t="s">
        <v>56</v>
      </c>
      <c r="BV45" s="5">
        <v>44456</v>
      </c>
      <c r="BW45" s="2">
        <f t="shared" si="28"/>
        <v>55</v>
      </c>
      <c r="BX45" s="2">
        <f t="shared" si="29"/>
        <v>1</v>
      </c>
      <c r="BY45" s="5">
        <v>44464</v>
      </c>
      <c r="BZ45" s="1" t="s">
        <v>56</v>
      </c>
      <c r="CA45" s="2">
        <v>1</v>
      </c>
      <c r="CB45" s="2">
        <f t="shared" si="30"/>
        <v>0</v>
      </c>
      <c r="CC45" s="1">
        <v>0</v>
      </c>
      <c r="CD45" s="1">
        <f t="shared" si="23"/>
        <v>1</v>
      </c>
      <c r="CE45" s="1">
        <v>0</v>
      </c>
      <c r="CF45" s="1">
        <v>0</v>
      </c>
      <c r="CG45" s="1">
        <v>0</v>
      </c>
      <c r="CH45" s="1">
        <v>0</v>
      </c>
      <c r="CI45" s="1">
        <v>18080030</v>
      </c>
      <c r="CJ45" s="5">
        <v>44464</v>
      </c>
      <c r="CK45" s="5" t="s">
        <v>56</v>
      </c>
      <c r="CL45" s="1" t="s">
        <v>56</v>
      </c>
      <c r="CM45" s="1" t="s">
        <v>56</v>
      </c>
      <c r="CN45" s="5">
        <v>44456</v>
      </c>
      <c r="CO45" s="5">
        <v>44456</v>
      </c>
      <c r="CP45" s="1">
        <f>IFERROR(CO45-G45,"-")</f>
        <v>55</v>
      </c>
      <c r="CQ45" s="1">
        <f>IFERROR(CP45/K45,"-")</f>
        <v>1</v>
      </c>
      <c r="CR45" s="1" t="s">
        <v>56</v>
      </c>
      <c r="CS45" s="5">
        <v>44401</v>
      </c>
      <c r="CT45" s="5">
        <v>44401</v>
      </c>
      <c r="CU45" s="1">
        <f>IFERROR(CT45-G45,"-")</f>
        <v>0</v>
      </c>
      <c r="CV45" s="1">
        <f>IFERROR(CU45/K45,"-")</f>
        <v>0</v>
      </c>
      <c r="CW45" s="1" t="s">
        <v>56</v>
      </c>
      <c r="CX45" s="1" t="s">
        <v>56</v>
      </c>
      <c r="CY45" s="1">
        <v>0</v>
      </c>
      <c r="CZ45" s="3">
        <f>SUM(DA45,DC45,DD45,DE45,AV45)</f>
        <v>1</v>
      </c>
      <c r="DA45" s="1">
        <v>0</v>
      </c>
      <c r="DB45" s="1">
        <v>1</v>
      </c>
      <c r="DC45" s="1">
        <v>1</v>
      </c>
      <c r="DD45" s="1">
        <v>0</v>
      </c>
      <c r="DE45" s="1">
        <v>0</v>
      </c>
      <c r="DF45" s="3">
        <v>0</v>
      </c>
      <c r="DG45"/>
      <c r="DH45"/>
    </row>
    <row r="46" spans="1:112" x14ac:dyDescent="0.25">
      <c r="A46" s="1">
        <v>49</v>
      </c>
      <c r="B46" s="1">
        <v>912</v>
      </c>
      <c r="C46" s="1" t="s">
        <v>18</v>
      </c>
      <c r="D46" s="1" t="s">
        <v>27</v>
      </c>
      <c r="E46" s="1" t="s">
        <v>40</v>
      </c>
      <c r="F46" s="5">
        <v>44397</v>
      </c>
      <c r="G46" s="5">
        <v>44397</v>
      </c>
      <c r="H46" s="5">
        <v>44449</v>
      </c>
      <c r="I46" s="5">
        <v>44464</v>
      </c>
      <c r="J46" s="1">
        <f t="shared" si="24"/>
        <v>67</v>
      </c>
      <c r="K46" s="1">
        <f t="shared" si="9"/>
        <v>52</v>
      </c>
      <c r="L46" s="1">
        <f t="shared" si="25"/>
        <v>0</v>
      </c>
      <c r="M46" s="1">
        <v>1</v>
      </c>
      <c r="N46" s="1">
        <v>2</v>
      </c>
      <c r="O46" s="1">
        <v>1</v>
      </c>
      <c r="P46" s="1">
        <v>2</v>
      </c>
      <c r="Q46" s="1">
        <f t="shared" si="17"/>
        <v>3</v>
      </c>
      <c r="R46" s="5">
        <v>44393</v>
      </c>
      <c r="S46" s="1" t="s">
        <v>56</v>
      </c>
      <c r="T46" s="1">
        <v>6</v>
      </c>
      <c r="U46" s="1">
        <v>0</v>
      </c>
      <c r="V46" s="1">
        <v>1</v>
      </c>
      <c r="W46" s="1">
        <v>1</v>
      </c>
      <c r="X46" s="1">
        <v>2</v>
      </c>
      <c r="Y46" s="1">
        <v>6</v>
      </c>
      <c r="Z46" s="1">
        <v>7</v>
      </c>
      <c r="AA46" s="1">
        <v>7</v>
      </c>
      <c r="AB46" s="1">
        <v>6</v>
      </c>
      <c r="AC46" s="1">
        <v>5</v>
      </c>
      <c r="AD46" s="1">
        <v>4</v>
      </c>
      <c r="AE46" s="1" t="s">
        <v>56</v>
      </c>
      <c r="AF46" s="1" t="s">
        <v>56</v>
      </c>
      <c r="AG46" s="1">
        <v>2</v>
      </c>
      <c r="AH46" s="1" t="s">
        <v>56</v>
      </c>
      <c r="AI46" s="1">
        <v>39.5</v>
      </c>
      <c r="AJ46" s="1">
        <v>2</v>
      </c>
      <c r="AK46" s="1" t="s">
        <v>81</v>
      </c>
      <c r="AL46" s="1" t="s">
        <v>82</v>
      </c>
      <c r="AM46" s="1" t="s">
        <v>74</v>
      </c>
      <c r="AN46" s="1" t="s">
        <v>56</v>
      </c>
      <c r="AO46" s="1">
        <v>3</v>
      </c>
      <c r="AP46" s="1">
        <v>7</v>
      </c>
      <c r="AQ46" s="1">
        <v>2</v>
      </c>
      <c r="AR46" s="1">
        <v>0</v>
      </c>
      <c r="AS46" s="1">
        <v>2</v>
      </c>
      <c r="AT46" s="1">
        <v>0</v>
      </c>
      <c r="AU46" s="1">
        <v>86</v>
      </c>
      <c r="AV46" s="1">
        <v>0</v>
      </c>
      <c r="AW46" s="5">
        <v>44389</v>
      </c>
      <c r="AX46" s="1">
        <v>2</v>
      </c>
      <c r="AY46" s="1">
        <f>83/2</f>
        <v>41.5</v>
      </c>
      <c r="AZ46" s="9">
        <f t="shared" si="10"/>
        <v>4.8192771084337352E-2</v>
      </c>
      <c r="BA46" s="1">
        <f>19/2</f>
        <v>9.5</v>
      </c>
      <c r="BB46" s="1">
        <f>41/2</f>
        <v>20.5</v>
      </c>
      <c r="BC46" s="1">
        <f>23/2</f>
        <v>11.5</v>
      </c>
      <c r="BD46" s="1">
        <f t="shared" si="11"/>
        <v>0.77108433734939763</v>
      </c>
      <c r="BE46" s="1">
        <f t="shared" si="12"/>
        <v>0.27710843373493976</v>
      </c>
      <c r="BF46" s="1">
        <f t="shared" si="13"/>
        <v>21</v>
      </c>
      <c r="BG46" s="1">
        <f t="shared" si="14"/>
        <v>0.50602409638554224</v>
      </c>
      <c r="BH46" s="1">
        <v>70064</v>
      </c>
      <c r="BI46" s="1">
        <v>45</v>
      </c>
      <c r="BJ46" s="7">
        <v>44393.007638888892</v>
      </c>
      <c r="BK46" s="1" t="s">
        <v>56</v>
      </c>
      <c r="BL46" s="1" t="s">
        <v>56</v>
      </c>
      <c r="BM46" s="1" t="s">
        <v>56</v>
      </c>
      <c r="BN46" s="5">
        <v>44410</v>
      </c>
      <c r="BO46" s="7" t="s">
        <v>56</v>
      </c>
      <c r="BP46" s="7" t="s">
        <v>56</v>
      </c>
      <c r="BQ46" s="5">
        <v>44410</v>
      </c>
      <c r="BR46" s="2">
        <f t="shared" si="26"/>
        <v>13</v>
      </c>
      <c r="BS46" s="2">
        <f t="shared" si="27"/>
        <v>0.25</v>
      </c>
      <c r="BT46" s="1" t="s">
        <v>56</v>
      </c>
      <c r="BU46" s="5" t="s">
        <v>56</v>
      </c>
      <c r="BV46" s="1" t="s">
        <v>56</v>
      </c>
      <c r="BW46" s="2" t="str">
        <f t="shared" si="28"/>
        <v>-</v>
      </c>
      <c r="BX46" s="2" t="str">
        <f t="shared" si="29"/>
        <v>-</v>
      </c>
      <c r="BY46" s="5">
        <v>44404</v>
      </c>
      <c r="BZ46" s="5">
        <v>44410</v>
      </c>
      <c r="CA46" s="2">
        <v>0</v>
      </c>
      <c r="CB46" s="2">
        <f t="shared" si="30"/>
        <v>1</v>
      </c>
      <c r="CC46" s="1">
        <v>1</v>
      </c>
      <c r="CD46" s="1">
        <f t="shared" si="23"/>
        <v>0</v>
      </c>
      <c r="CE46" s="1">
        <v>0</v>
      </c>
      <c r="CF46" s="1" t="s">
        <v>56</v>
      </c>
      <c r="CG46" s="1">
        <v>0</v>
      </c>
      <c r="CH46" s="1">
        <v>0</v>
      </c>
      <c r="CI46" s="1">
        <v>4</v>
      </c>
      <c r="CJ46" s="5">
        <v>44425</v>
      </c>
      <c r="CK46" s="5">
        <v>44438</v>
      </c>
      <c r="CL46" s="5">
        <v>44410</v>
      </c>
      <c r="CM46" s="1" t="s">
        <v>56</v>
      </c>
      <c r="CN46" s="5" t="s">
        <v>56</v>
      </c>
      <c r="CO46" s="5">
        <v>44410</v>
      </c>
      <c r="CP46" s="1">
        <f>IFERROR(CO46-G46,"-")</f>
        <v>13</v>
      </c>
      <c r="CQ46" s="1">
        <f>IFERROR(CP46/K46,"-")</f>
        <v>0.25</v>
      </c>
      <c r="CR46" s="5">
        <v>44404</v>
      </c>
      <c r="CS46" s="1" t="s">
        <v>56</v>
      </c>
      <c r="CT46" s="5">
        <v>44404</v>
      </c>
      <c r="CU46" s="1">
        <f>IFERROR(CT46-G46,"-")</f>
        <v>7</v>
      </c>
      <c r="CV46" s="1">
        <f>IFERROR(CU46/K46,"-")</f>
        <v>0.13461538461538461</v>
      </c>
      <c r="CW46" s="5">
        <v>44404</v>
      </c>
      <c r="CX46" s="5">
        <v>44410</v>
      </c>
      <c r="CY46" s="1">
        <v>1</v>
      </c>
      <c r="CZ46" s="3">
        <f>SUM(DA46,DC46,DD46,DE46,AV46)</f>
        <v>1</v>
      </c>
      <c r="DA46" s="1">
        <v>1</v>
      </c>
      <c r="DB46" s="1">
        <v>1</v>
      </c>
      <c r="DC46" s="1">
        <v>0</v>
      </c>
      <c r="DD46" s="1">
        <v>0</v>
      </c>
      <c r="DE46" s="1">
        <v>0</v>
      </c>
      <c r="DF46" s="3">
        <v>0</v>
      </c>
      <c r="DG46"/>
      <c r="DH46"/>
    </row>
    <row r="47" spans="1:112" x14ac:dyDescent="0.25">
      <c r="A47" s="1">
        <v>55</v>
      </c>
      <c r="B47" s="1">
        <v>914</v>
      </c>
      <c r="C47" s="1" t="s">
        <v>18</v>
      </c>
      <c r="D47" s="1" t="s">
        <v>27</v>
      </c>
      <c r="E47" s="1" t="s">
        <v>41</v>
      </c>
      <c r="F47" s="5">
        <v>44401</v>
      </c>
      <c r="G47" s="5">
        <v>44401</v>
      </c>
      <c r="H47" s="5">
        <v>44456</v>
      </c>
      <c r="I47" s="5">
        <v>44464</v>
      </c>
      <c r="J47" s="1">
        <f t="shared" si="24"/>
        <v>63</v>
      </c>
      <c r="K47" s="1">
        <f t="shared" si="9"/>
        <v>55</v>
      </c>
      <c r="L47" s="1">
        <f t="shared" si="25"/>
        <v>0</v>
      </c>
      <c r="M47" s="1">
        <v>0</v>
      </c>
      <c r="N47" s="1">
        <v>0</v>
      </c>
      <c r="O47" s="1">
        <v>0</v>
      </c>
      <c r="P47" s="1">
        <v>1</v>
      </c>
      <c r="Q47" s="1">
        <f t="shared" si="17"/>
        <v>1</v>
      </c>
      <c r="R47" s="5">
        <v>44393</v>
      </c>
      <c r="S47" s="1" t="s">
        <v>56</v>
      </c>
      <c r="T47" s="1">
        <v>6</v>
      </c>
      <c r="U47" s="1">
        <v>0</v>
      </c>
      <c r="V47" s="1">
        <v>1</v>
      </c>
      <c r="W47" s="1">
        <v>1</v>
      </c>
      <c r="X47" s="1">
        <v>1</v>
      </c>
      <c r="Y47" s="1">
        <v>6</v>
      </c>
      <c r="Z47" s="1">
        <v>6</v>
      </c>
      <c r="AA47" s="1">
        <v>7</v>
      </c>
      <c r="AB47" s="1">
        <v>4</v>
      </c>
      <c r="AC47" s="1">
        <v>6</v>
      </c>
      <c r="AD47" s="1">
        <v>5</v>
      </c>
      <c r="AE47" s="1" t="s">
        <v>56</v>
      </c>
      <c r="AF47" s="1" t="s">
        <v>56</v>
      </c>
      <c r="AG47" s="1">
        <v>2</v>
      </c>
      <c r="AH47" s="1" t="s">
        <v>56</v>
      </c>
      <c r="AI47" s="1">
        <v>40.5</v>
      </c>
      <c r="AJ47" s="1" t="s">
        <v>56</v>
      </c>
      <c r="AK47" s="1" t="s">
        <v>75</v>
      </c>
      <c r="AL47" s="1" t="s">
        <v>75</v>
      </c>
      <c r="AM47" s="1" t="s">
        <v>75</v>
      </c>
      <c r="AN47" s="1" t="s">
        <v>56</v>
      </c>
      <c r="AO47" s="1">
        <v>1</v>
      </c>
      <c r="AP47" s="1">
        <v>10</v>
      </c>
      <c r="AQ47" s="1">
        <v>0</v>
      </c>
      <c r="AR47" s="1">
        <v>5</v>
      </c>
      <c r="AS47" s="1">
        <v>0</v>
      </c>
      <c r="AT47" s="1">
        <v>0</v>
      </c>
      <c r="AU47" s="1">
        <v>84</v>
      </c>
      <c r="AV47" s="1">
        <v>0</v>
      </c>
      <c r="AW47" s="5">
        <v>44396</v>
      </c>
      <c r="AX47" s="1">
        <v>2</v>
      </c>
      <c r="AY47" s="1">
        <v>31</v>
      </c>
      <c r="AZ47" s="9">
        <f t="shared" si="10"/>
        <v>6.4516129032258063E-2</v>
      </c>
      <c r="BA47" s="1">
        <v>1</v>
      </c>
      <c r="BB47" s="1">
        <v>26</v>
      </c>
      <c r="BC47" s="1">
        <v>4</v>
      </c>
      <c r="BD47" s="1">
        <f t="shared" si="11"/>
        <v>0.967741935483871</v>
      </c>
      <c r="BE47" s="1">
        <f t="shared" si="12"/>
        <v>0.12903225806451613</v>
      </c>
      <c r="BF47" s="1">
        <f t="shared" si="13"/>
        <v>5</v>
      </c>
      <c r="BG47" s="1">
        <f t="shared" si="14"/>
        <v>0.16129032258064513</v>
      </c>
      <c r="BH47" s="1">
        <v>72262</v>
      </c>
      <c r="BI47" s="1">
        <v>47</v>
      </c>
      <c r="BJ47" s="7">
        <v>44400.945486111108</v>
      </c>
      <c r="BK47" s="5">
        <v>44464</v>
      </c>
      <c r="BL47" s="5">
        <v>44505</v>
      </c>
      <c r="BM47" s="7">
        <v>44483.625</v>
      </c>
      <c r="BN47" s="7" t="s">
        <v>56</v>
      </c>
      <c r="BO47" s="7" t="s">
        <v>56</v>
      </c>
      <c r="BP47" s="5">
        <v>44456</v>
      </c>
      <c r="BQ47" s="5">
        <v>44456</v>
      </c>
      <c r="BR47" s="2">
        <f t="shared" si="26"/>
        <v>55</v>
      </c>
      <c r="BS47" s="2">
        <f t="shared" si="27"/>
        <v>1</v>
      </c>
      <c r="BT47" s="5">
        <v>44456</v>
      </c>
      <c r="BU47" s="5" t="s">
        <v>56</v>
      </c>
      <c r="BV47" s="5">
        <v>44456</v>
      </c>
      <c r="BW47" s="2">
        <f t="shared" si="28"/>
        <v>55</v>
      </c>
      <c r="BX47" s="2">
        <f t="shared" si="29"/>
        <v>1</v>
      </c>
      <c r="BY47" s="5">
        <v>44464</v>
      </c>
      <c r="BZ47" s="1" t="s">
        <v>56</v>
      </c>
      <c r="CA47" s="2">
        <v>1</v>
      </c>
      <c r="CB47" s="2">
        <f t="shared" si="30"/>
        <v>0</v>
      </c>
      <c r="CC47" s="1">
        <v>0</v>
      </c>
      <c r="CD47" s="1">
        <f t="shared" si="23"/>
        <v>1</v>
      </c>
      <c r="CE47" s="1">
        <v>0</v>
      </c>
      <c r="CF47" s="1">
        <v>0</v>
      </c>
      <c r="CG47" s="1">
        <v>0</v>
      </c>
      <c r="CH47" s="1">
        <v>0</v>
      </c>
      <c r="CI47" s="1">
        <v>7</v>
      </c>
      <c r="CJ47" s="5">
        <v>44464</v>
      </c>
      <c r="CK47" s="5">
        <v>44483</v>
      </c>
      <c r="CL47" s="1" t="s">
        <v>56</v>
      </c>
      <c r="CM47" s="1" t="s">
        <v>56</v>
      </c>
      <c r="CN47" s="5">
        <v>44456</v>
      </c>
      <c r="CO47" s="5">
        <v>44456</v>
      </c>
      <c r="CP47" s="1">
        <f>IFERROR(CO47-G47,"-")</f>
        <v>55</v>
      </c>
      <c r="CQ47" s="1">
        <f>IFERROR(CP47/K47,"-")</f>
        <v>1</v>
      </c>
      <c r="CR47" s="5">
        <v>44408</v>
      </c>
      <c r="CS47" s="5">
        <v>44401</v>
      </c>
      <c r="CT47" s="5">
        <v>44408</v>
      </c>
      <c r="CU47" s="1">
        <f>IFERROR(CT47-G47,"-")</f>
        <v>7</v>
      </c>
      <c r="CV47" s="1">
        <f>IFERROR(CU47/K47,"-")</f>
        <v>0.12727272727272726</v>
      </c>
      <c r="CW47" s="1" t="s">
        <v>56</v>
      </c>
      <c r="CX47" s="1" t="s">
        <v>56</v>
      </c>
      <c r="CY47" s="1">
        <v>1</v>
      </c>
      <c r="CZ47" s="3">
        <f>SUM(DA47,DC47,DD47,DE47,AV47)</f>
        <v>1</v>
      </c>
      <c r="DA47" s="1">
        <v>0</v>
      </c>
      <c r="DB47" s="1">
        <v>1</v>
      </c>
      <c r="DC47" s="1">
        <v>1</v>
      </c>
      <c r="DD47" s="1">
        <v>0</v>
      </c>
      <c r="DE47" s="1">
        <v>0</v>
      </c>
      <c r="DF47" s="3">
        <v>0</v>
      </c>
      <c r="DG47"/>
      <c r="DH47"/>
    </row>
    <row r="48" spans="1:112" x14ac:dyDescent="0.25">
      <c r="A48" s="1">
        <v>58</v>
      </c>
      <c r="B48" s="1">
        <v>908</v>
      </c>
      <c r="C48" s="1" t="s">
        <v>18</v>
      </c>
      <c r="D48" s="1" t="s">
        <v>27</v>
      </c>
      <c r="E48" s="1" t="s">
        <v>42</v>
      </c>
      <c r="F48" s="5">
        <v>44401</v>
      </c>
      <c r="G48" s="5">
        <v>44401</v>
      </c>
      <c r="H48" s="5">
        <v>44456</v>
      </c>
      <c r="I48" s="5">
        <v>44464</v>
      </c>
      <c r="J48" s="1">
        <f t="shared" si="24"/>
        <v>63</v>
      </c>
      <c r="K48" s="1">
        <f t="shared" si="9"/>
        <v>55</v>
      </c>
      <c r="L48" s="1">
        <f t="shared" si="25"/>
        <v>0</v>
      </c>
      <c r="M48" s="1">
        <v>1</v>
      </c>
      <c r="N48" s="1">
        <v>1</v>
      </c>
      <c r="O48" s="1">
        <v>1</v>
      </c>
      <c r="P48" s="1">
        <v>1</v>
      </c>
      <c r="Q48" s="1">
        <f t="shared" si="17"/>
        <v>2</v>
      </c>
      <c r="R48" s="5">
        <v>44393</v>
      </c>
      <c r="S48" s="1" t="s">
        <v>56</v>
      </c>
      <c r="T48" s="1">
        <v>6</v>
      </c>
      <c r="U48" s="1">
        <v>0</v>
      </c>
      <c r="V48" s="1">
        <v>1</v>
      </c>
      <c r="W48" s="1">
        <v>3</v>
      </c>
      <c r="X48" s="1">
        <v>1</v>
      </c>
      <c r="Y48" s="1">
        <v>5</v>
      </c>
      <c r="Z48" s="1">
        <v>6</v>
      </c>
      <c r="AA48" s="1">
        <v>6</v>
      </c>
      <c r="AB48" s="1">
        <v>5</v>
      </c>
      <c r="AC48" s="1">
        <v>6</v>
      </c>
      <c r="AD48" s="1">
        <v>6</v>
      </c>
      <c r="AE48" s="1" t="s">
        <v>56</v>
      </c>
      <c r="AF48" s="1" t="s">
        <v>56</v>
      </c>
      <c r="AG48" s="1">
        <v>2</v>
      </c>
      <c r="AH48" s="1" t="s">
        <v>56</v>
      </c>
      <c r="AI48" s="1">
        <v>38.5</v>
      </c>
      <c r="AJ48" s="1">
        <v>1.5</v>
      </c>
      <c r="AK48" s="1" t="s">
        <v>75</v>
      </c>
      <c r="AL48" s="1" t="s">
        <v>75</v>
      </c>
      <c r="AM48" s="1" t="s">
        <v>75</v>
      </c>
      <c r="AN48" s="1" t="s">
        <v>56</v>
      </c>
      <c r="AO48" s="1">
        <v>4</v>
      </c>
      <c r="AP48" s="1">
        <v>11</v>
      </c>
      <c r="AQ48" s="1">
        <v>0</v>
      </c>
      <c r="AR48" s="1">
        <v>2</v>
      </c>
      <c r="AS48" s="1">
        <v>0</v>
      </c>
      <c r="AT48" s="1">
        <v>0</v>
      </c>
      <c r="AU48" s="1">
        <v>83</v>
      </c>
      <c r="AV48" s="1">
        <v>0</v>
      </c>
      <c r="AW48" s="5">
        <v>44396</v>
      </c>
      <c r="AX48" s="1">
        <v>2</v>
      </c>
      <c r="AY48" s="1">
        <v>55</v>
      </c>
      <c r="AZ48" s="9">
        <f t="shared" si="10"/>
        <v>3.6363636363636362E-2</v>
      </c>
      <c r="BA48" s="1">
        <v>8</v>
      </c>
      <c r="BB48" s="1">
        <v>28</v>
      </c>
      <c r="BC48" s="1">
        <v>19</v>
      </c>
      <c r="BD48" s="1">
        <f t="shared" si="11"/>
        <v>0.8545454545454545</v>
      </c>
      <c r="BE48" s="1">
        <f t="shared" si="12"/>
        <v>0.34545454545454546</v>
      </c>
      <c r="BF48" s="1">
        <f t="shared" si="13"/>
        <v>27</v>
      </c>
      <c r="BG48" s="1">
        <f t="shared" si="14"/>
        <v>0.49090909090909096</v>
      </c>
      <c r="BH48" s="1">
        <v>72838</v>
      </c>
      <c r="BI48" s="1">
        <v>49</v>
      </c>
      <c r="BJ48" s="7">
        <v>44400.945486111108</v>
      </c>
      <c r="BK48" s="5">
        <v>44464</v>
      </c>
      <c r="BL48" s="5">
        <v>44505</v>
      </c>
      <c r="BM48" s="7">
        <v>44483.625</v>
      </c>
      <c r="BN48" s="7" t="s">
        <v>56</v>
      </c>
      <c r="BO48" s="7" t="s">
        <v>56</v>
      </c>
      <c r="BP48" s="5">
        <v>44456</v>
      </c>
      <c r="BQ48" s="5">
        <v>44456</v>
      </c>
      <c r="BR48" s="2">
        <f t="shared" si="26"/>
        <v>55</v>
      </c>
      <c r="BS48" s="2">
        <f t="shared" si="27"/>
        <v>1</v>
      </c>
      <c r="BT48" s="5">
        <v>44456</v>
      </c>
      <c r="BU48" s="5" t="s">
        <v>56</v>
      </c>
      <c r="BV48" s="5">
        <v>44456</v>
      </c>
      <c r="BW48" s="2">
        <f t="shared" si="28"/>
        <v>55</v>
      </c>
      <c r="BX48" s="2">
        <f t="shared" si="29"/>
        <v>1</v>
      </c>
      <c r="BY48" s="5">
        <v>44464</v>
      </c>
      <c r="BZ48" s="1" t="s">
        <v>56</v>
      </c>
      <c r="CA48" s="2">
        <v>1</v>
      </c>
      <c r="CB48" s="2">
        <f t="shared" si="30"/>
        <v>0</v>
      </c>
      <c r="CC48" s="1">
        <v>0</v>
      </c>
      <c r="CD48" s="1">
        <f t="shared" si="23"/>
        <v>1</v>
      </c>
      <c r="CE48" s="1">
        <v>0</v>
      </c>
      <c r="CF48" s="1">
        <v>0</v>
      </c>
      <c r="CG48" s="1">
        <v>0</v>
      </c>
      <c r="CH48" s="1">
        <v>0</v>
      </c>
      <c r="CI48" s="3" t="s">
        <v>100</v>
      </c>
      <c r="CJ48" s="5">
        <v>44464</v>
      </c>
      <c r="CK48" s="5">
        <v>44483</v>
      </c>
      <c r="CL48" s="1" t="s">
        <v>56</v>
      </c>
      <c r="CM48" s="1" t="s">
        <v>56</v>
      </c>
      <c r="CN48" s="5">
        <v>44456</v>
      </c>
      <c r="CO48" s="5">
        <v>44456</v>
      </c>
      <c r="CP48" s="1">
        <f>IFERROR(CO48-G48,"-")</f>
        <v>55</v>
      </c>
      <c r="CQ48" s="1">
        <f>IFERROR(CP48/K48,"-")</f>
        <v>1</v>
      </c>
      <c r="CR48" s="5">
        <v>44456</v>
      </c>
      <c r="CS48" s="1" t="s">
        <v>56</v>
      </c>
      <c r="CT48" s="5">
        <v>44456</v>
      </c>
      <c r="CU48" s="1">
        <f>IFERROR(CT48-G48,"-")</f>
        <v>55</v>
      </c>
      <c r="CV48" s="1">
        <f>IFERROR(CU48/K48,"-")</f>
        <v>1</v>
      </c>
      <c r="CW48" s="1" t="s">
        <v>56</v>
      </c>
      <c r="CX48" s="1" t="s">
        <v>56</v>
      </c>
      <c r="CY48" s="1">
        <v>1</v>
      </c>
      <c r="CZ48" s="3">
        <f>SUM(DA48,DC48,DD48,DE48,AV48)</f>
        <v>0</v>
      </c>
      <c r="DA48" s="3">
        <v>0</v>
      </c>
      <c r="DB48" s="3">
        <v>1</v>
      </c>
      <c r="DC48" s="1">
        <v>0</v>
      </c>
      <c r="DD48" s="1">
        <v>0</v>
      </c>
      <c r="DE48" s="3">
        <v>0</v>
      </c>
      <c r="DF48" s="3">
        <v>0</v>
      </c>
      <c r="DG48"/>
      <c r="DH48"/>
    </row>
    <row r="49" spans="1:112" x14ac:dyDescent="0.25">
      <c r="A49" s="1">
        <v>60</v>
      </c>
      <c r="B49" s="1">
        <v>905</v>
      </c>
      <c r="C49" s="1" t="s">
        <v>18</v>
      </c>
      <c r="D49" s="1" t="s">
        <v>27</v>
      </c>
      <c r="E49" s="1" t="s">
        <v>40</v>
      </c>
      <c r="F49" s="5">
        <v>44397</v>
      </c>
      <c r="G49" s="5">
        <v>44397</v>
      </c>
      <c r="H49" s="5">
        <v>44449</v>
      </c>
      <c r="I49" s="5">
        <v>44464</v>
      </c>
      <c r="J49" s="1">
        <f t="shared" si="24"/>
        <v>67</v>
      </c>
      <c r="K49" s="1">
        <f t="shared" si="9"/>
        <v>52</v>
      </c>
      <c r="L49" s="1">
        <f t="shared" si="25"/>
        <v>0</v>
      </c>
      <c r="M49" s="1">
        <v>0</v>
      </c>
      <c r="N49" s="1">
        <v>0</v>
      </c>
      <c r="O49" s="1">
        <v>0</v>
      </c>
      <c r="P49" s="1">
        <v>1</v>
      </c>
      <c r="Q49" s="1">
        <f t="shared" si="17"/>
        <v>1</v>
      </c>
      <c r="R49" s="5">
        <v>44393</v>
      </c>
      <c r="S49" s="1" t="s">
        <v>56</v>
      </c>
      <c r="T49" s="1">
        <v>6</v>
      </c>
      <c r="U49" s="1">
        <v>0</v>
      </c>
      <c r="V49" s="1">
        <v>1</v>
      </c>
      <c r="W49" s="1">
        <v>2</v>
      </c>
      <c r="X49" s="1">
        <v>2</v>
      </c>
      <c r="Y49" s="1">
        <v>5</v>
      </c>
      <c r="Z49" s="1">
        <v>5</v>
      </c>
      <c r="AA49" s="1">
        <v>6</v>
      </c>
      <c r="AB49" s="1">
        <v>4</v>
      </c>
      <c r="AC49" s="1">
        <v>7</v>
      </c>
      <c r="AD49" s="1">
        <v>4</v>
      </c>
      <c r="AE49" s="1" t="s">
        <v>56</v>
      </c>
      <c r="AF49" s="1" t="s">
        <v>56</v>
      </c>
      <c r="AG49" s="1">
        <v>2</v>
      </c>
      <c r="AH49" s="1" t="s">
        <v>56</v>
      </c>
      <c r="AI49" s="1">
        <v>37.5</v>
      </c>
      <c r="AJ49" s="1" t="s">
        <v>56</v>
      </c>
      <c r="AK49" s="1" t="s">
        <v>56</v>
      </c>
      <c r="AL49" s="1" t="s">
        <v>75</v>
      </c>
      <c r="AM49" s="1" t="s">
        <v>56</v>
      </c>
      <c r="AN49" s="1" t="s">
        <v>56</v>
      </c>
      <c r="AO49" s="1">
        <v>8</v>
      </c>
      <c r="AP49" s="1">
        <v>13</v>
      </c>
      <c r="AQ49" s="1">
        <v>0</v>
      </c>
      <c r="AR49" s="1">
        <v>4</v>
      </c>
      <c r="AS49" s="1">
        <v>2</v>
      </c>
      <c r="AT49" s="1">
        <v>0</v>
      </c>
      <c r="AU49" s="1">
        <v>76</v>
      </c>
      <c r="AV49" s="1">
        <v>0</v>
      </c>
      <c r="AW49" s="5">
        <v>44389</v>
      </c>
      <c r="AX49" s="1">
        <v>2</v>
      </c>
      <c r="AY49" s="1">
        <f>83/2</f>
        <v>41.5</v>
      </c>
      <c r="AZ49" s="9">
        <f t="shared" si="10"/>
        <v>4.8192771084337352E-2</v>
      </c>
      <c r="BA49" s="1">
        <f>19/2</f>
        <v>9.5</v>
      </c>
      <c r="BB49" s="1">
        <f>41/2</f>
        <v>20.5</v>
      </c>
      <c r="BC49" s="1">
        <f>23/2</f>
        <v>11.5</v>
      </c>
      <c r="BD49" s="1">
        <f t="shared" si="11"/>
        <v>0.77108433734939763</v>
      </c>
      <c r="BE49" s="1">
        <f t="shared" si="12"/>
        <v>0.27710843373493976</v>
      </c>
      <c r="BF49" s="1">
        <f t="shared" si="13"/>
        <v>21</v>
      </c>
      <c r="BG49" s="1">
        <f t="shared" si="14"/>
        <v>0.50602409638554224</v>
      </c>
      <c r="BH49" s="1">
        <v>72159</v>
      </c>
      <c r="BI49" s="1">
        <v>46</v>
      </c>
      <c r="BJ49" s="7">
        <v>44393.007638888892</v>
      </c>
      <c r="BK49" s="5">
        <v>44464</v>
      </c>
      <c r="BL49" s="5">
        <v>44505</v>
      </c>
      <c r="BM49" s="7">
        <v>44483.625</v>
      </c>
      <c r="BN49" s="7" t="s">
        <v>56</v>
      </c>
      <c r="BO49" s="7" t="s">
        <v>56</v>
      </c>
      <c r="BP49" s="5">
        <v>44449</v>
      </c>
      <c r="BQ49" s="5">
        <v>44449</v>
      </c>
      <c r="BR49" s="2">
        <f t="shared" si="26"/>
        <v>52</v>
      </c>
      <c r="BS49" s="2">
        <f t="shared" si="27"/>
        <v>1</v>
      </c>
      <c r="BT49" s="5">
        <v>44449</v>
      </c>
      <c r="BU49" s="5" t="s">
        <v>56</v>
      </c>
      <c r="BV49" s="5">
        <v>44449</v>
      </c>
      <c r="BW49" s="2">
        <f t="shared" si="28"/>
        <v>52</v>
      </c>
      <c r="BX49" s="2">
        <f t="shared" si="29"/>
        <v>1</v>
      </c>
      <c r="BY49" s="5">
        <v>44464</v>
      </c>
      <c r="BZ49" s="1" t="s">
        <v>56</v>
      </c>
      <c r="CA49" s="2">
        <v>1</v>
      </c>
      <c r="CB49" s="2">
        <f t="shared" si="30"/>
        <v>0</v>
      </c>
      <c r="CC49" s="1">
        <v>0</v>
      </c>
      <c r="CD49" s="1">
        <f t="shared" si="23"/>
        <v>1</v>
      </c>
      <c r="CE49" s="1">
        <v>0</v>
      </c>
      <c r="CF49" s="1">
        <v>0</v>
      </c>
      <c r="CG49" s="1">
        <v>0</v>
      </c>
      <c r="CH49" s="1">
        <v>0</v>
      </c>
      <c r="CI49" s="1">
        <v>6</v>
      </c>
      <c r="CJ49" s="1" t="s">
        <v>56</v>
      </c>
      <c r="CK49" s="1" t="s">
        <v>56</v>
      </c>
      <c r="CL49" s="5">
        <v>44429</v>
      </c>
      <c r="CM49" s="1" t="s">
        <v>56</v>
      </c>
      <c r="CN49" s="5" t="s">
        <v>56</v>
      </c>
      <c r="CO49" s="5">
        <v>44429</v>
      </c>
      <c r="CP49" s="1">
        <f>IFERROR(CO49-G49,"-")</f>
        <v>32</v>
      </c>
      <c r="CQ49" s="1">
        <f>IFERROR(CP49/K49,"-")</f>
        <v>0.61538461538461542</v>
      </c>
      <c r="CR49" s="1" t="s">
        <v>56</v>
      </c>
      <c r="CS49" s="1" t="s">
        <v>56</v>
      </c>
      <c r="CT49" s="1" t="s">
        <v>56</v>
      </c>
      <c r="CU49" s="1" t="str">
        <f>IFERROR(CT49-G49,"-")</f>
        <v>-</v>
      </c>
      <c r="CV49" s="1" t="str">
        <f>IFERROR(CU49/K49,"-")</f>
        <v>-</v>
      </c>
      <c r="CW49" s="5">
        <v>44425</v>
      </c>
      <c r="CX49" s="5">
        <v>44429</v>
      </c>
      <c r="CY49" s="1">
        <v>0</v>
      </c>
      <c r="CZ49" s="3">
        <f>SUM(DA49,DC49,DD49,DE49,AV49)</f>
        <v>1</v>
      </c>
      <c r="DA49" s="1">
        <v>1</v>
      </c>
      <c r="DB49" s="1">
        <v>0</v>
      </c>
      <c r="DC49" s="1">
        <v>0</v>
      </c>
      <c r="DD49" s="1">
        <v>0</v>
      </c>
      <c r="DE49" s="1">
        <v>0</v>
      </c>
      <c r="DF49" s="3">
        <v>0</v>
      </c>
      <c r="DG49"/>
      <c r="DH49"/>
    </row>
    <row r="50" spans="1:112" x14ac:dyDescent="0.25">
      <c r="A50" s="1">
        <v>72</v>
      </c>
      <c r="B50" s="1">
        <v>1662</v>
      </c>
      <c r="C50" s="1" t="s">
        <v>18</v>
      </c>
      <c r="D50" s="1" t="s">
        <v>27</v>
      </c>
      <c r="E50" s="1" t="s">
        <v>39</v>
      </c>
      <c r="F50" s="5">
        <v>44397</v>
      </c>
      <c r="G50" s="5">
        <v>44397</v>
      </c>
      <c r="H50" s="5">
        <v>44449</v>
      </c>
      <c r="I50" s="5">
        <v>44464</v>
      </c>
      <c r="J50" s="1">
        <f t="shared" si="24"/>
        <v>67</v>
      </c>
      <c r="K50" s="1">
        <f t="shared" si="9"/>
        <v>52</v>
      </c>
      <c r="L50" s="1">
        <f t="shared" si="25"/>
        <v>0</v>
      </c>
      <c r="M50" s="1">
        <v>1</v>
      </c>
      <c r="N50" s="1">
        <v>3</v>
      </c>
      <c r="O50" s="1">
        <v>1</v>
      </c>
      <c r="P50" s="1">
        <v>2</v>
      </c>
      <c r="Q50" s="1">
        <f t="shared" si="17"/>
        <v>3</v>
      </c>
      <c r="R50" s="5">
        <v>44393</v>
      </c>
      <c r="S50" s="1" t="s">
        <v>56</v>
      </c>
      <c r="T50" s="1">
        <v>7</v>
      </c>
      <c r="U50" s="1">
        <v>0</v>
      </c>
      <c r="V50" s="1">
        <v>1</v>
      </c>
      <c r="W50" s="1">
        <v>1</v>
      </c>
      <c r="X50" s="1">
        <v>1</v>
      </c>
      <c r="Y50" s="1">
        <v>5</v>
      </c>
      <c r="Z50" s="1">
        <v>5</v>
      </c>
      <c r="AA50" s="1">
        <v>6</v>
      </c>
      <c r="AB50" s="1">
        <v>5</v>
      </c>
      <c r="AC50" s="1">
        <v>4</v>
      </c>
      <c r="AD50" s="1">
        <v>4</v>
      </c>
      <c r="AE50" s="1" t="s">
        <v>56</v>
      </c>
      <c r="AF50" s="1" t="s">
        <v>56</v>
      </c>
      <c r="AG50" s="1">
        <v>3</v>
      </c>
      <c r="AH50" s="1" t="s">
        <v>83</v>
      </c>
      <c r="AI50" s="1">
        <v>47.5</v>
      </c>
      <c r="AJ50" s="1">
        <v>6</v>
      </c>
      <c r="AK50" s="1" t="s">
        <v>75</v>
      </c>
      <c r="AL50" s="1" t="s">
        <v>75</v>
      </c>
      <c r="AM50" s="1" t="s">
        <v>75</v>
      </c>
      <c r="AN50" s="1" t="s">
        <v>56</v>
      </c>
      <c r="AO50" s="1">
        <v>2</v>
      </c>
      <c r="AP50" s="1">
        <v>13</v>
      </c>
      <c r="AQ50" s="1">
        <v>0</v>
      </c>
      <c r="AR50" s="1">
        <v>1</v>
      </c>
      <c r="AS50" s="1">
        <v>1</v>
      </c>
      <c r="AT50" s="1">
        <v>0</v>
      </c>
      <c r="AU50" s="1">
        <v>84</v>
      </c>
      <c r="AV50" s="1">
        <v>0</v>
      </c>
      <c r="AW50" s="5">
        <v>44389</v>
      </c>
      <c r="AX50" s="1">
        <v>2</v>
      </c>
      <c r="AY50" s="1">
        <f>83/2</f>
        <v>41.5</v>
      </c>
      <c r="AZ50" s="9">
        <f t="shared" si="10"/>
        <v>4.8192771084337352E-2</v>
      </c>
      <c r="BA50" s="1">
        <f>19/2</f>
        <v>9.5</v>
      </c>
      <c r="BB50" s="1">
        <f>41/2</f>
        <v>20.5</v>
      </c>
      <c r="BC50" s="1">
        <f>23/2</f>
        <v>11.5</v>
      </c>
      <c r="BD50" s="1">
        <f t="shared" si="11"/>
        <v>0.77108433734939763</v>
      </c>
      <c r="BE50" s="1">
        <f t="shared" si="12"/>
        <v>0.27710843373493976</v>
      </c>
      <c r="BF50" s="1">
        <f t="shared" si="13"/>
        <v>21</v>
      </c>
      <c r="BG50" s="1">
        <f t="shared" si="14"/>
        <v>0.50602409638554224</v>
      </c>
      <c r="BH50" s="1">
        <v>69046</v>
      </c>
      <c r="BI50" s="1">
        <v>44</v>
      </c>
      <c r="BJ50" s="7">
        <v>44393.007638888892</v>
      </c>
      <c r="BK50" s="5">
        <v>44464</v>
      </c>
      <c r="BL50" s="5">
        <v>44505</v>
      </c>
      <c r="BM50" s="7">
        <v>44483.625</v>
      </c>
      <c r="BN50" s="7" t="s">
        <v>56</v>
      </c>
      <c r="BO50" s="7" t="s">
        <v>56</v>
      </c>
      <c r="BP50" s="5">
        <v>44449</v>
      </c>
      <c r="BQ50" s="5">
        <v>44449</v>
      </c>
      <c r="BR50" s="2">
        <f t="shared" si="26"/>
        <v>52</v>
      </c>
      <c r="BS50" s="2">
        <f t="shared" si="27"/>
        <v>1</v>
      </c>
      <c r="BT50" s="5">
        <v>44449</v>
      </c>
      <c r="BU50" s="5" t="s">
        <v>56</v>
      </c>
      <c r="BV50" s="5">
        <v>44449</v>
      </c>
      <c r="BW50" s="2">
        <f t="shared" si="28"/>
        <v>52</v>
      </c>
      <c r="BX50" s="2">
        <f t="shared" si="29"/>
        <v>1</v>
      </c>
      <c r="BY50" s="5">
        <v>44464</v>
      </c>
      <c r="BZ50" s="1" t="s">
        <v>56</v>
      </c>
      <c r="CA50" s="2">
        <v>1</v>
      </c>
      <c r="CB50" s="2">
        <f t="shared" si="30"/>
        <v>0</v>
      </c>
      <c r="CC50" s="1">
        <v>0</v>
      </c>
      <c r="CD50" s="1">
        <f t="shared" si="23"/>
        <v>1</v>
      </c>
      <c r="CE50" s="1">
        <v>0</v>
      </c>
      <c r="CF50" s="1">
        <v>0</v>
      </c>
      <c r="CG50" s="1">
        <v>0</v>
      </c>
      <c r="CH50" s="1">
        <v>0</v>
      </c>
      <c r="CI50" s="1">
        <v>2</v>
      </c>
      <c r="CJ50" s="5">
        <v>44464</v>
      </c>
      <c r="CK50" s="5">
        <v>44483</v>
      </c>
      <c r="CL50" s="1" t="s">
        <v>56</v>
      </c>
      <c r="CM50" s="1" t="s">
        <v>56</v>
      </c>
      <c r="CN50" s="5">
        <v>44449</v>
      </c>
      <c r="CO50" s="5">
        <v>44449</v>
      </c>
      <c r="CP50" s="1">
        <f>IFERROR(CO50-G50,"-")</f>
        <v>52</v>
      </c>
      <c r="CQ50" s="1">
        <f>IFERROR(CP50/K50,"-")</f>
        <v>1</v>
      </c>
      <c r="CR50" s="5">
        <v>44449</v>
      </c>
      <c r="CS50" s="1" t="s">
        <v>56</v>
      </c>
      <c r="CT50" s="5">
        <v>44449</v>
      </c>
      <c r="CU50" s="1">
        <f>IFERROR(CT50-G50,"-")</f>
        <v>52</v>
      </c>
      <c r="CV50" s="1">
        <f>IFERROR(CU50/K50,"-")</f>
        <v>1</v>
      </c>
      <c r="CW50" s="1" t="s">
        <v>56</v>
      </c>
      <c r="CX50" s="1" t="s">
        <v>56</v>
      </c>
      <c r="CY50" s="1">
        <v>1</v>
      </c>
      <c r="CZ50" s="3">
        <f>SUM(DA50,DC50,DD50,DE50,AV50)</f>
        <v>0</v>
      </c>
      <c r="DA50" s="1">
        <v>0</v>
      </c>
      <c r="DB50" s="1">
        <v>1</v>
      </c>
      <c r="DC50" s="1">
        <v>0</v>
      </c>
      <c r="DD50" s="1">
        <v>0</v>
      </c>
      <c r="DE50" s="1">
        <v>0</v>
      </c>
      <c r="DF50" s="3">
        <v>0</v>
      </c>
      <c r="DG50"/>
      <c r="DH50"/>
    </row>
    <row r="51" spans="1:112" x14ac:dyDescent="0.25">
      <c r="A51" s="1">
        <v>74</v>
      </c>
      <c r="B51" s="1">
        <v>670</v>
      </c>
      <c r="C51" s="1" t="s">
        <v>18</v>
      </c>
      <c r="D51" s="1" t="s">
        <v>27</v>
      </c>
      <c r="E51" s="1" t="s">
        <v>39</v>
      </c>
      <c r="F51" s="5">
        <v>44397</v>
      </c>
      <c r="G51" s="5">
        <v>44397</v>
      </c>
      <c r="H51" s="5">
        <v>44449</v>
      </c>
      <c r="I51" s="5">
        <v>44464</v>
      </c>
      <c r="J51" s="1">
        <f t="shared" si="24"/>
        <v>67</v>
      </c>
      <c r="K51" s="1">
        <f t="shared" si="9"/>
        <v>52</v>
      </c>
      <c r="L51" s="1">
        <f t="shared" si="25"/>
        <v>0</v>
      </c>
      <c r="M51" s="1">
        <v>1</v>
      </c>
      <c r="N51" s="1">
        <v>8</v>
      </c>
      <c r="O51" s="1">
        <v>2</v>
      </c>
      <c r="P51" s="1">
        <v>3</v>
      </c>
      <c r="Q51" s="1">
        <f t="shared" si="17"/>
        <v>5</v>
      </c>
      <c r="R51" s="5">
        <v>44393</v>
      </c>
      <c r="S51" s="1" t="s">
        <v>56</v>
      </c>
      <c r="T51" s="1">
        <v>7</v>
      </c>
      <c r="U51" s="1">
        <v>1</v>
      </c>
      <c r="V51" s="1">
        <v>1</v>
      </c>
      <c r="W51" s="1">
        <v>1</v>
      </c>
      <c r="X51" s="1">
        <v>1</v>
      </c>
      <c r="Y51" s="1">
        <v>6</v>
      </c>
      <c r="Z51" s="1">
        <v>5</v>
      </c>
      <c r="AA51" s="1">
        <v>6</v>
      </c>
      <c r="AB51" s="1">
        <v>5</v>
      </c>
      <c r="AC51" s="1">
        <v>4</v>
      </c>
      <c r="AD51" s="1">
        <v>5</v>
      </c>
      <c r="AE51" s="1" t="s">
        <v>56</v>
      </c>
      <c r="AF51" s="1" t="s">
        <v>56</v>
      </c>
      <c r="AG51" s="1">
        <v>3</v>
      </c>
      <c r="AH51" s="1" t="s">
        <v>56</v>
      </c>
      <c r="AI51" s="1">
        <v>44.5</v>
      </c>
      <c r="AJ51" s="1">
        <v>6</v>
      </c>
      <c r="AK51" s="1" t="s">
        <v>75</v>
      </c>
      <c r="AL51" s="1" t="s">
        <v>75</v>
      </c>
      <c r="AM51" s="1" t="s">
        <v>75</v>
      </c>
      <c r="AN51" s="1" t="s">
        <v>56</v>
      </c>
      <c r="AO51" s="1">
        <v>3</v>
      </c>
      <c r="AP51" s="1">
        <v>16</v>
      </c>
      <c r="AQ51" s="1">
        <v>0</v>
      </c>
      <c r="AR51" s="1">
        <v>1</v>
      </c>
      <c r="AS51" s="1">
        <v>2</v>
      </c>
      <c r="AT51" s="1">
        <v>0</v>
      </c>
      <c r="AU51" s="1">
        <v>79</v>
      </c>
      <c r="AV51" s="1">
        <v>0</v>
      </c>
      <c r="AW51" s="5">
        <v>44389</v>
      </c>
      <c r="AX51" s="1">
        <v>2</v>
      </c>
      <c r="AY51" s="1">
        <f>83/2</f>
        <v>41.5</v>
      </c>
      <c r="AZ51" s="9">
        <f t="shared" si="10"/>
        <v>4.8192771084337352E-2</v>
      </c>
      <c r="BA51" s="1">
        <f>19/2</f>
        <v>9.5</v>
      </c>
      <c r="BB51" s="1">
        <f>41/2</f>
        <v>20.5</v>
      </c>
      <c r="BC51" s="1">
        <f>23/2</f>
        <v>11.5</v>
      </c>
      <c r="BD51" s="1">
        <f t="shared" si="11"/>
        <v>0.77108433734939763</v>
      </c>
      <c r="BE51" s="1">
        <f t="shared" si="12"/>
        <v>0.27710843373493976</v>
      </c>
      <c r="BF51" s="1">
        <f t="shared" si="13"/>
        <v>21</v>
      </c>
      <c r="BG51" s="1">
        <f t="shared" si="14"/>
        <v>0.50602409638554224</v>
      </c>
      <c r="BH51" s="1">
        <v>69040</v>
      </c>
      <c r="BI51" s="1">
        <v>43</v>
      </c>
      <c r="BJ51" s="7">
        <v>44393.007638888892</v>
      </c>
      <c r="BK51" s="5">
        <v>44464</v>
      </c>
      <c r="BL51" s="5">
        <v>44505</v>
      </c>
      <c r="BM51" s="7">
        <v>44483.625</v>
      </c>
      <c r="BN51" s="7" t="s">
        <v>56</v>
      </c>
      <c r="BO51" s="7" t="s">
        <v>56</v>
      </c>
      <c r="BP51" s="5">
        <v>44449</v>
      </c>
      <c r="BQ51" s="5">
        <v>44449</v>
      </c>
      <c r="BR51" s="2">
        <f t="shared" si="26"/>
        <v>52</v>
      </c>
      <c r="BS51" s="2">
        <f t="shared" si="27"/>
        <v>1</v>
      </c>
      <c r="BT51" s="5">
        <v>44449</v>
      </c>
      <c r="BU51" s="5" t="s">
        <v>56</v>
      </c>
      <c r="BV51" s="5">
        <v>44449</v>
      </c>
      <c r="BW51" s="2">
        <f t="shared" si="28"/>
        <v>52</v>
      </c>
      <c r="BX51" s="2">
        <f t="shared" si="29"/>
        <v>1</v>
      </c>
      <c r="BY51" s="5">
        <v>44464</v>
      </c>
      <c r="BZ51" s="1" t="s">
        <v>56</v>
      </c>
      <c r="CA51" s="2">
        <v>1</v>
      </c>
      <c r="CB51" s="2">
        <f t="shared" si="30"/>
        <v>0</v>
      </c>
      <c r="CC51" s="1">
        <v>0</v>
      </c>
      <c r="CD51" s="1">
        <f t="shared" si="23"/>
        <v>1</v>
      </c>
      <c r="CE51" s="1">
        <v>0</v>
      </c>
      <c r="CF51" s="1">
        <v>0</v>
      </c>
      <c r="CG51" s="1">
        <v>0</v>
      </c>
      <c r="CH51" s="1">
        <v>0</v>
      </c>
      <c r="CI51" s="1">
        <v>1</v>
      </c>
      <c r="CJ51" s="5">
        <v>44425</v>
      </c>
      <c r="CK51" s="5">
        <v>44438</v>
      </c>
      <c r="CL51" s="5">
        <v>44425</v>
      </c>
      <c r="CM51" s="1" t="s">
        <v>56</v>
      </c>
      <c r="CN51" s="5" t="s">
        <v>56</v>
      </c>
      <c r="CO51" s="5">
        <v>44425</v>
      </c>
      <c r="CP51" s="1">
        <f>IFERROR(CO51-G51,"-")</f>
        <v>28</v>
      </c>
      <c r="CQ51" s="1">
        <f>IFERROR(CP51/K51,"-")</f>
        <v>0.53846153846153844</v>
      </c>
      <c r="CR51" s="5">
        <v>44421</v>
      </c>
      <c r="CS51" s="1" t="s">
        <v>56</v>
      </c>
      <c r="CT51" s="5">
        <v>44421</v>
      </c>
      <c r="CU51" s="1">
        <f>IFERROR(CT51-G51,"-")</f>
        <v>24</v>
      </c>
      <c r="CV51" s="1">
        <f>IFERROR(CU51/K51,"-")</f>
        <v>0.46153846153846156</v>
      </c>
      <c r="CW51" s="5">
        <v>44421</v>
      </c>
      <c r="CX51" s="5">
        <v>44425</v>
      </c>
      <c r="CY51" s="1">
        <v>1</v>
      </c>
      <c r="CZ51" s="3">
        <f>SUM(DA51,DC51,DD51,DE51,AV51)</f>
        <v>1</v>
      </c>
      <c r="DA51" s="1">
        <v>1</v>
      </c>
      <c r="DB51" s="1">
        <v>1</v>
      </c>
      <c r="DC51" s="1">
        <v>0</v>
      </c>
      <c r="DD51" s="1">
        <v>0</v>
      </c>
      <c r="DE51" s="1">
        <v>0</v>
      </c>
      <c r="DF51" s="3">
        <v>0</v>
      </c>
      <c r="DG51"/>
      <c r="DH51"/>
    </row>
    <row r="52" spans="1:112" x14ac:dyDescent="0.25">
      <c r="A52" s="1">
        <v>85</v>
      </c>
      <c r="B52" s="1">
        <v>2010</v>
      </c>
      <c r="C52" s="1" t="s">
        <v>18</v>
      </c>
      <c r="D52" s="1" t="s">
        <v>26</v>
      </c>
      <c r="E52" s="1" t="s">
        <v>38</v>
      </c>
      <c r="F52" s="5">
        <v>44393</v>
      </c>
      <c r="G52" s="5">
        <v>44394</v>
      </c>
      <c r="H52" s="5">
        <v>44446</v>
      </c>
      <c r="I52" s="5">
        <v>44446</v>
      </c>
      <c r="J52" s="1">
        <f t="shared" si="24"/>
        <v>52</v>
      </c>
      <c r="K52" s="1">
        <f t="shared" si="9"/>
        <v>52</v>
      </c>
      <c r="L52" s="1">
        <f t="shared" si="25"/>
        <v>1</v>
      </c>
      <c r="M52" s="1">
        <v>0</v>
      </c>
      <c r="N52" s="1">
        <v>0</v>
      </c>
      <c r="O52" s="1">
        <v>0</v>
      </c>
      <c r="P52" s="1">
        <v>1</v>
      </c>
      <c r="Q52" s="1">
        <f t="shared" si="17"/>
        <v>1</v>
      </c>
      <c r="R52" s="5">
        <v>44393</v>
      </c>
      <c r="S52" s="1" t="s">
        <v>56</v>
      </c>
      <c r="T52" s="1">
        <v>7</v>
      </c>
      <c r="U52" s="1">
        <v>0</v>
      </c>
      <c r="V52" s="1">
        <v>1</v>
      </c>
      <c r="W52" s="1">
        <v>1</v>
      </c>
      <c r="X52" s="1">
        <v>1</v>
      </c>
      <c r="Y52" s="1">
        <v>5</v>
      </c>
      <c r="Z52" s="1">
        <v>5</v>
      </c>
      <c r="AA52" s="1">
        <v>5</v>
      </c>
      <c r="AB52" s="1">
        <v>5</v>
      </c>
      <c r="AC52" s="1">
        <v>6</v>
      </c>
      <c r="AD52" s="1">
        <v>5</v>
      </c>
      <c r="AE52" s="1" t="s">
        <v>56</v>
      </c>
      <c r="AF52" s="1" t="s">
        <v>56</v>
      </c>
      <c r="AG52" s="1">
        <v>1</v>
      </c>
      <c r="AH52" s="1" t="s">
        <v>56</v>
      </c>
      <c r="AI52" s="1">
        <v>35</v>
      </c>
      <c r="AJ52" s="1">
        <v>3</v>
      </c>
      <c r="AK52" s="1" t="s">
        <v>81</v>
      </c>
      <c r="AL52" s="1" t="s">
        <v>82</v>
      </c>
      <c r="AM52" s="1" t="s">
        <v>75</v>
      </c>
      <c r="AN52" s="1" t="s">
        <v>56</v>
      </c>
      <c r="AO52" s="1">
        <v>6</v>
      </c>
      <c r="AP52" s="1">
        <v>7</v>
      </c>
      <c r="AQ52" s="1">
        <v>0</v>
      </c>
      <c r="AR52" s="1">
        <v>2</v>
      </c>
      <c r="AS52" s="1">
        <v>2</v>
      </c>
      <c r="AT52" s="1">
        <v>0</v>
      </c>
      <c r="AU52" s="1">
        <v>83</v>
      </c>
      <c r="AV52" s="1">
        <v>0</v>
      </c>
      <c r="AW52" s="5">
        <v>44387</v>
      </c>
      <c r="AX52" s="1">
        <v>2</v>
      </c>
      <c r="AY52" s="1">
        <f>111/2</f>
        <v>55.5</v>
      </c>
      <c r="AZ52" s="9">
        <f t="shared" si="10"/>
        <v>3.6036036036036036E-2</v>
      </c>
      <c r="BA52" s="1">
        <f>69/2</f>
        <v>34.5</v>
      </c>
      <c r="BB52" s="1">
        <f>27/2</f>
        <v>13.5</v>
      </c>
      <c r="BC52" s="1">
        <f>15/2</f>
        <v>7.5</v>
      </c>
      <c r="BD52" s="1">
        <f t="shared" si="11"/>
        <v>0.3783783783783784</v>
      </c>
      <c r="BE52" s="1">
        <f t="shared" si="12"/>
        <v>0.13513513513513514</v>
      </c>
      <c r="BF52" s="1">
        <f t="shared" si="13"/>
        <v>42</v>
      </c>
      <c r="BG52" s="1">
        <f t="shared" si="14"/>
        <v>0.7567567567567568</v>
      </c>
      <c r="BH52" s="1">
        <v>66171</v>
      </c>
      <c r="BI52" s="1">
        <v>3</v>
      </c>
      <c r="BJ52" s="7">
        <v>44393.007638888892</v>
      </c>
      <c r="BK52" s="5">
        <v>44446</v>
      </c>
      <c r="BL52" s="5">
        <v>44501</v>
      </c>
      <c r="BM52" s="7">
        <v>44491.778483796297</v>
      </c>
      <c r="BN52" s="7" t="s">
        <v>56</v>
      </c>
      <c r="BO52" s="7" t="s">
        <v>56</v>
      </c>
      <c r="BP52" s="5">
        <v>44446</v>
      </c>
      <c r="BQ52" s="5">
        <v>44446</v>
      </c>
      <c r="BR52" s="2">
        <f t="shared" si="26"/>
        <v>52</v>
      </c>
      <c r="BS52" s="2">
        <f t="shared" si="27"/>
        <v>1</v>
      </c>
      <c r="BT52" s="5">
        <v>44446</v>
      </c>
      <c r="BU52" s="5" t="s">
        <v>56</v>
      </c>
      <c r="BV52" s="5">
        <v>44446</v>
      </c>
      <c r="BW52" s="2">
        <f t="shared" si="28"/>
        <v>52</v>
      </c>
      <c r="BX52" s="2">
        <f t="shared" si="29"/>
        <v>1</v>
      </c>
      <c r="BY52" s="5">
        <v>44446</v>
      </c>
      <c r="BZ52" s="1" t="s">
        <v>56</v>
      </c>
      <c r="CA52" s="2">
        <v>1</v>
      </c>
      <c r="CB52" s="2">
        <f t="shared" si="30"/>
        <v>0</v>
      </c>
      <c r="CC52" s="1">
        <v>0</v>
      </c>
      <c r="CD52" s="1">
        <f t="shared" si="23"/>
        <v>1</v>
      </c>
      <c r="CE52" s="1">
        <v>0</v>
      </c>
      <c r="CF52" s="1">
        <v>0</v>
      </c>
      <c r="CG52" s="1">
        <v>0</v>
      </c>
      <c r="CH52" s="1">
        <v>0</v>
      </c>
      <c r="CI52" s="1">
        <v>1167</v>
      </c>
      <c r="CJ52" s="5">
        <v>44446</v>
      </c>
      <c r="CK52" s="5">
        <v>44491</v>
      </c>
      <c r="CL52" s="1" t="s">
        <v>56</v>
      </c>
      <c r="CM52" s="1" t="s">
        <v>56</v>
      </c>
      <c r="CN52" s="5">
        <v>44446</v>
      </c>
      <c r="CO52" s="5">
        <v>44446</v>
      </c>
      <c r="CP52" s="1">
        <f>IFERROR(CO52-G52,"-")</f>
        <v>52</v>
      </c>
      <c r="CQ52" s="1">
        <f>IFERROR(CP52/K52,"-")</f>
        <v>1</v>
      </c>
      <c r="CR52" s="5">
        <v>44446</v>
      </c>
      <c r="CS52" s="1" t="s">
        <v>56</v>
      </c>
      <c r="CT52" s="5">
        <v>44446</v>
      </c>
      <c r="CU52" s="1">
        <f>IFERROR(CT52-G52,"-")</f>
        <v>52</v>
      </c>
      <c r="CV52" s="1">
        <f>IFERROR(CU52/K52,"-")</f>
        <v>1</v>
      </c>
      <c r="CW52" s="1" t="s">
        <v>56</v>
      </c>
      <c r="CX52" s="1" t="s">
        <v>56</v>
      </c>
      <c r="CY52" s="1">
        <v>1</v>
      </c>
      <c r="CZ52" s="3">
        <f>SUM(DA52,DC52,DD52,DE52,AV52)</f>
        <v>0</v>
      </c>
      <c r="DA52" s="1">
        <v>0</v>
      </c>
      <c r="DB52" s="1">
        <v>1</v>
      </c>
      <c r="DC52" s="1">
        <v>0</v>
      </c>
      <c r="DD52" s="1">
        <v>0</v>
      </c>
      <c r="DE52" s="1">
        <v>0</v>
      </c>
      <c r="DF52" s="3">
        <v>0</v>
      </c>
      <c r="DG52"/>
      <c r="DH52"/>
    </row>
    <row r="53" spans="1:112" x14ac:dyDescent="0.25">
      <c r="A53" s="1">
        <v>86</v>
      </c>
      <c r="B53" s="1">
        <v>2005</v>
      </c>
      <c r="C53" s="1" t="s">
        <v>18</v>
      </c>
      <c r="D53" s="1" t="s">
        <v>26</v>
      </c>
      <c r="E53" s="1" t="s">
        <v>38</v>
      </c>
      <c r="F53" s="5">
        <v>44393</v>
      </c>
      <c r="G53" s="5">
        <v>44394</v>
      </c>
      <c r="H53" s="5">
        <v>44446</v>
      </c>
      <c r="I53" s="5">
        <v>44446</v>
      </c>
      <c r="J53" s="1">
        <f t="shared" si="24"/>
        <v>52</v>
      </c>
      <c r="K53" s="1">
        <f t="shared" si="9"/>
        <v>52</v>
      </c>
      <c r="L53" s="1">
        <f t="shared" si="25"/>
        <v>1</v>
      </c>
      <c r="M53" s="1">
        <v>0</v>
      </c>
      <c r="N53" s="1">
        <v>0</v>
      </c>
      <c r="O53" s="1">
        <v>0</v>
      </c>
      <c r="P53" s="1">
        <v>1</v>
      </c>
      <c r="Q53" s="1">
        <f t="shared" si="17"/>
        <v>1</v>
      </c>
      <c r="R53" s="5">
        <v>44393</v>
      </c>
      <c r="S53" s="1" t="s">
        <v>56</v>
      </c>
      <c r="T53" s="1">
        <v>6</v>
      </c>
      <c r="U53" s="1">
        <v>0</v>
      </c>
      <c r="V53" s="1">
        <v>1</v>
      </c>
      <c r="W53" s="1">
        <v>1</v>
      </c>
      <c r="X53" s="1">
        <v>1</v>
      </c>
      <c r="Y53" s="1">
        <v>5</v>
      </c>
      <c r="Z53" s="1">
        <v>5</v>
      </c>
      <c r="AA53" s="1">
        <v>6</v>
      </c>
      <c r="AB53" s="1">
        <v>4</v>
      </c>
      <c r="AC53" s="1">
        <v>4</v>
      </c>
      <c r="AD53" s="1">
        <v>4</v>
      </c>
      <c r="AE53" s="1" t="s">
        <v>56</v>
      </c>
      <c r="AF53" s="1" t="s">
        <v>56</v>
      </c>
      <c r="AG53" s="1">
        <v>1</v>
      </c>
      <c r="AH53" s="1" t="s">
        <v>56</v>
      </c>
      <c r="AI53" s="1">
        <v>37</v>
      </c>
      <c r="AJ53" s="1">
        <v>3</v>
      </c>
      <c r="AK53" s="1" t="s">
        <v>81</v>
      </c>
      <c r="AL53" s="1" t="s">
        <v>81</v>
      </c>
      <c r="AM53" s="1" t="s">
        <v>82</v>
      </c>
      <c r="AN53" s="1" t="s">
        <v>56</v>
      </c>
      <c r="AO53" s="1">
        <v>3</v>
      </c>
      <c r="AP53" s="1">
        <v>10</v>
      </c>
      <c r="AQ53" s="1">
        <v>1</v>
      </c>
      <c r="AR53" s="1">
        <v>5</v>
      </c>
      <c r="AS53" s="1">
        <v>2</v>
      </c>
      <c r="AT53" s="1">
        <v>0</v>
      </c>
      <c r="AU53" s="1">
        <v>80</v>
      </c>
      <c r="AV53" s="1">
        <v>0</v>
      </c>
      <c r="AW53" s="5">
        <v>44387</v>
      </c>
      <c r="AX53" s="1">
        <v>2</v>
      </c>
      <c r="AY53" s="1">
        <f>111/2</f>
        <v>55.5</v>
      </c>
      <c r="AZ53" s="9">
        <f t="shared" si="10"/>
        <v>3.6036036036036036E-2</v>
      </c>
      <c r="BA53" s="1">
        <f>69/2</f>
        <v>34.5</v>
      </c>
      <c r="BB53" s="1">
        <f>27/2</f>
        <v>13.5</v>
      </c>
      <c r="BC53" s="1">
        <f>15/2</f>
        <v>7.5</v>
      </c>
      <c r="BD53" s="1">
        <f t="shared" si="11"/>
        <v>0.3783783783783784</v>
      </c>
      <c r="BE53" s="1">
        <f t="shared" si="12"/>
        <v>0.13513513513513514</v>
      </c>
      <c r="BF53" s="1">
        <f t="shared" si="13"/>
        <v>42</v>
      </c>
      <c r="BG53" s="1">
        <f t="shared" si="14"/>
        <v>0.7567567567567568</v>
      </c>
      <c r="BH53" s="1">
        <v>66620</v>
      </c>
      <c r="BI53" s="1">
        <v>5</v>
      </c>
      <c r="BJ53" s="7">
        <v>44393.007638888892</v>
      </c>
      <c r="BK53" s="5">
        <v>44446</v>
      </c>
      <c r="BL53" s="5">
        <v>44501</v>
      </c>
      <c r="BM53" s="7">
        <v>44491.778483796297</v>
      </c>
      <c r="BN53" s="7" t="s">
        <v>56</v>
      </c>
      <c r="BO53" s="7" t="s">
        <v>56</v>
      </c>
      <c r="BP53" s="5">
        <v>44446</v>
      </c>
      <c r="BQ53" s="5">
        <v>44446</v>
      </c>
      <c r="BR53" s="2">
        <f t="shared" si="26"/>
        <v>52</v>
      </c>
      <c r="BS53" s="2">
        <f t="shared" si="27"/>
        <v>1</v>
      </c>
      <c r="BT53" s="5">
        <v>44446</v>
      </c>
      <c r="BU53" s="5" t="s">
        <v>56</v>
      </c>
      <c r="BV53" s="5">
        <v>44446</v>
      </c>
      <c r="BW53" s="2">
        <f t="shared" si="28"/>
        <v>52</v>
      </c>
      <c r="BX53" s="2">
        <f t="shared" si="29"/>
        <v>1</v>
      </c>
      <c r="BY53" s="5">
        <v>44446</v>
      </c>
      <c r="BZ53" s="1" t="s">
        <v>56</v>
      </c>
      <c r="CA53" s="2">
        <v>1</v>
      </c>
      <c r="CB53" s="2">
        <f t="shared" si="30"/>
        <v>0</v>
      </c>
      <c r="CC53" s="1">
        <v>0</v>
      </c>
      <c r="CD53" s="1">
        <f t="shared" si="23"/>
        <v>1</v>
      </c>
      <c r="CE53" s="1">
        <v>0</v>
      </c>
      <c r="CF53" s="1">
        <v>0</v>
      </c>
      <c r="CG53" s="1">
        <v>0</v>
      </c>
      <c r="CH53" s="1">
        <v>0</v>
      </c>
      <c r="CI53" s="3" t="s">
        <v>106</v>
      </c>
      <c r="CJ53" s="5">
        <v>44446</v>
      </c>
      <c r="CK53" s="5">
        <v>44491</v>
      </c>
      <c r="CL53" s="1" t="s">
        <v>56</v>
      </c>
      <c r="CM53" s="1" t="s">
        <v>56</v>
      </c>
      <c r="CN53" s="5">
        <v>44446</v>
      </c>
      <c r="CO53" s="5">
        <v>44446</v>
      </c>
      <c r="CP53" s="1">
        <f>IFERROR(CO53-G53,"-")</f>
        <v>52</v>
      </c>
      <c r="CQ53" s="1">
        <f>IFERROR(CP53/K53,"-")</f>
        <v>1</v>
      </c>
      <c r="CR53" s="5">
        <v>44440</v>
      </c>
      <c r="CS53" s="1" t="s">
        <v>56</v>
      </c>
      <c r="CT53" s="5">
        <v>44440</v>
      </c>
      <c r="CU53" s="1">
        <f>IFERROR(CT53-G53,"-")</f>
        <v>46</v>
      </c>
      <c r="CV53" s="1">
        <f>IFERROR(CU53/K53,"-")</f>
        <v>0.88461538461538458</v>
      </c>
      <c r="CW53" s="1" t="s">
        <v>56</v>
      </c>
      <c r="CX53" s="1" t="s">
        <v>56</v>
      </c>
      <c r="CY53" s="1">
        <v>1</v>
      </c>
      <c r="CZ53" s="3">
        <f>SUM(DA53,DC53,DD53,DE53,AV53)</f>
        <v>0</v>
      </c>
      <c r="DA53" s="3">
        <v>0</v>
      </c>
      <c r="DB53" s="3">
        <v>1</v>
      </c>
      <c r="DC53" s="1">
        <v>0</v>
      </c>
      <c r="DD53" s="1">
        <v>0</v>
      </c>
      <c r="DE53" s="3">
        <v>0</v>
      </c>
      <c r="DF53" s="3">
        <v>0</v>
      </c>
      <c r="DG53"/>
      <c r="DH53"/>
    </row>
    <row r="54" spans="1:112" x14ac:dyDescent="0.25">
      <c r="A54" s="1">
        <v>88</v>
      </c>
      <c r="B54" s="1">
        <v>8411</v>
      </c>
      <c r="C54" s="1" t="s">
        <v>16</v>
      </c>
      <c r="D54" s="1" t="s">
        <v>27</v>
      </c>
      <c r="E54" s="1" t="s">
        <v>32</v>
      </c>
      <c r="F54" s="5">
        <v>44351</v>
      </c>
      <c r="G54" s="5">
        <v>44386</v>
      </c>
      <c r="H54" s="5">
        <v>44414</v>
      </c>
      <c r="I54" s="5">
        <v>44414</v>
      </c>
      <c r="J54" s="1">
        <f t="shared" si="24"/>
        <v>28</v>
      </c>
      <c r="K54" s="1">
        <f t="shared" si="9"/>
        <v>28</v>
      </c>
      <c r="L54" s="1">
        <f t="shared" si="25"/>
        <v>35</v>
      </c>
      <c r="M54" s="1">
        <v>0</v>
      </c>
      <c r="N54" s="1">
        <v>0</v>
      </c>
      <c r="O54" s="1">
        <v>0</v>
      </c>
      <c r="P54" s="1">
        <v>1</v>
      </c>
      <c r="Q54" s="1">
        <f t="shared" si="17"/>
        <v>1</v>
      </c>
      <c r="R54" s="5">
        <v>44328</v>
      </c>
      <c r="S54" s="1">
        <v>1846</v>
      </c>
      <c r="T54" s="1">
        <v>7</v>
      </c>
      <c r="U54" s="1">
        <v>0</v>
      </c>
      <c r="V54" s="1">
        <v>2</v>
      </c>
      <c r="W54" s="1">
        <v>2</v>
      </c>
      <c r="X54" s="1">
        <v>1</v>
      </c>
      <c r="Y54" s="1">
        <v>5</v>
      </c>
      <c r="Z54" s="1">
        <v>6</v>
      </c>
      <c r="AA54" s="1">
        <v>5</v>
      </c>
      <c r="AB54" s="1">
        <v>4</v>
      </c>
      <c r="AC54" s="1">
        <v>5</v>
      </c>
      <c r="AD54" s="1">
        <v>5</v>
      </c>
      <c r="AE54" s="1">
        <v>1752</v>
      </c>
      <c r="AF54" s="1">
        <f>AE54-S54</f>
        <v>-94</v>
      </c>
      <c r="AG54" s="1">
        <v>3</v>
      </c>
      <c r="AH54" s="1" t="s">
        <v>56</v>
      </c>
      <c r="AI54" s="1">
        <v>38</v>
      </c>
      <c r="AJ54" s="1">
        <v>1.5</v>
      </c>
      <c r="AK54" s="1" t="s">
        <v>75</v>
      </c>
      <c r="AL54" s="1" t="s">
        <v>75</v>
      </c>
      <c r="AM54" s="1" t="s">
        <v>75</v>
      </c>
      <c r="AN54" s="1">
        <v>96</v>
      </c>
      <c r="AO54" s="1">
        <v>4</v>
      </c>
      <c r="AP54" s="1">
        <v>13</v>
      </c>
      <c r="AQ54" s="1">
        <v>0</v>
      </c>
      <c r="AR54" s="1">
        <v>2</v>
      </c>
      <c r="AS54" s="1">
        <v>3</v>
      </c>
      <c r="AT54" s="1">
        <v>1</v>
      </c>
      <c r="AU54" s="1">
        <v>77</v>
      </c>
      <c r="AV54" s="1">
        <v>1</v>
      </c>
      <c r="AW54" s="1" t="s">
        <v>56</v>
      </c>
      <c r="AX54" s="1">
        <v>2</v>
      </c>
      <c r="AY54" s="1">
        <v>39</v>
      </c>
      <c r="AZ54" s="9">
        <f t="shared" si="10"/>
        <v>5.128205128205128E-2</v>
      </c>
      <c r="BA54" s="1">
        <v>10</v>
      </c>
      <c r="BB54" s="1">
        <v>19</v>
      </c>
      <c r="BC54" s="1">
        <v>10</v>
      </c>
      <c r="BD54" s="1">
        <f t="shared" si="11"/>
        <v>0.74358974358974361</v>
      </c>
      <c r="BE54" s="1">
        <f t="shared" si="12"/>
        <v>0.25641025641025639</v>
      </c>
      <c r="BF54" s="1">
        <f t="shared" si="13"/>
        <v>20</v>
      </c>
      <c r="BG54" s="1">
        <f t="shared" si="14"/>
        <v>0.51282051282051277</v>
      </c>
      <c r="BH54" s="1">
        <v>66886</v>
      </c>
      <c r="BI54" s="1">
        <v>16</v>
      </c>
      <c r="BJ54" s="7">
        <v>44351.434027777781</v>
      </c>
      <c r="BK54" s="5">
        <v>44414</v>
      </c>
      <c r="BL54" s="5">
        <v>44500</v>
      </c>
      <c r="BM54" s="7">
        <v>44431.70416666667</v>
      </c>
      <c r="BN54" s="7" t="s">
        <v>56</v>
      </c>
      <c r="BO54" s="7" t="s">
        <v>56</v>
      </c>
      <c r="BP54" s="5">
        <v>44414</v>
      </c>
      <c r="BQ54" s="5">
        <v>44414</v>
      </c>
      <c r="BR54" s="2">
        <f t="shared" si="26"/>
        <v>28</v>
      </c>
      <c r="BS54" s="2">
        <f t="shared" si="27"/>
        <v>1</v>
      </c>
      <c r="BT54" s="1" t="s">
        <v>56</v>
      </c>
      <c r="BU54" s="5" t="s">
        <v>56</v>
      </c>
      <c r="BV54" s="1" t="s">
        <v>56</v>
      </c>
      <c r="BW54" s="2" t="str">
        <f t="shared" si="28"/>
        <v>-</v>
      </c>
      <c r="BX54" s="2" t="str">
        <f t="shared" si="29"/>
        <v>-</v>
      </c>
      <c r="BY54" s="5">
        <v>44414</v>
      </c>
      <c r="BZ54" s="1" t="s">
        <v>56</v>
      </c>
      <c r="CA54" s="2">
        <v>1</v>
      </c>
      <c r="CB54" s="2">
        <f t="shared" si="30"/>
        <v>1</v>
      </c>
      <c r="CC54" s="1">
        <v>0</v>
      </c>
      <c r="CD54" s="1">
        <f t="shared" si="23"/>
        <v>1</v>
      </c>
      <c r="CE54" s="1">
        <v>0</v>
      </c>
      <c r="CF54" s="1">
        <v>0</v>
      </c>
      <c r="CG54" s="1">
        <v>0</v>
      </c>
      <c r="CH54" s="1">
        <v>0</v>
      </c>
      <c r="CI54" s="3" t="s">
        <v>56</v>
      </c>
      <c r="CJ54" s="3" t="s">
        <v>56</v>
      </c>
      <c r="CK54" s="3" t="s">
        <v>56</v>
      </c>
      <c r="CL54" s="1" t="s">
        <v>56</v>
      </c>
      <c r="CM54" s="1" t="s">
        <v>56</v>
      </c>
      <c r="CN54" s="5" t="s">
        <v>56</v>
      </c>
      <c r="CO54" s="5" t="s">
        <v>56</v>
      </c>
      <c r="CP54" s="1" t="str">
        <f>IFERROR(CO54-G54,"-")</f>
        <v>-</v>
      </c>
      <c r="CQ54" s="1" t="str">
        <f>IFERROR(CP54/K54,"-")</f>
        <v>-</v>
      </c>
      <c r="CR54" s="1" t="s">
        <v>56</v>
      </c>
      <c r="CS54" s="3" t="s">
        <v>56</v>
      </c>
      <c r="CT54" s="1" t="s">
        <v>56</v>
      </c>
      <c r="CU54" s="1" t="str">
        <f>IFERROR(CT54-G54,"-")</f>
        <v>-</v>
      </c>
      <c r="CV54" s="1" t="str">
        <f>IFERROR(CU54/K54,"-")</f>
        <v>-</v>
      </c>
      <c r="CW54" s="1" t="s">
        <v>56</v>
      </c>
      <c r="CX54" s="1" t="s">
        <v>56</v>
      </c>
      <c r="CY54" s="1">
        <v>0</v>
      </c>
      <c r="CZ54" s="3">
        <f>SUM(DA54,DC54,DD54,DE54,AV54)</f>
        <v>1</v>
      </c>
      <c r="DA54" s="3" t="s">
        <v>56</v>
      </c>
      <c r="DB54" s="3" t="s">
        <v>56</v>
      </c>
      <c r="DC54" s="3" t="s">
        <v>56</v>
      </c>
      <c r="DD54" s="3" t="s">
        <v>56</v>
      </c>
      <c r="DE54" s="3" t="s">
        <v>56</v>
      </c>
      <c r="DF54" s="3" t="s">
        <v>56</v>
      </c>
      <c r="DG54"/>
      <c r="DH54"/>
    </row>
    <row r="55" spans="1:112" x14ac:dyDescent="0.25">
      <c r="A55" s="1">
        <v>89</v>
      </c>
      <c r="B55" s="1">
        <v>1974</v>
      </c>
      <c r="C55" s="1" t="s">
        <v>16</v>
      </c>
      <c r="D55" s="1" t="s">
        <v>27</v>
      </c>
      <c r="E55" s="1" t="s">
        <v>32</v>
      </c>
      <c r="F55" s="5">
        <v>44351</v>
      </c>
      <c r="G55" s="5">
        <v>44386</v>
      </c>
      <c r="H55" s="5">
        <v>44414</v>
      </c>
      <c r="I55" s="5">
        <v>44414</v>
      </c>
      <c r="J55" s="1">
        <f t="shared" si="24"/>
        <v>28</v>
      </c>
      <c r="K55" s="1">
        <f t="shared" si="9"/>
        <v>28</v>
      </c>
      <c r="L55" s="1">
        <f t="shared" si="25"/>
        <v>35</v>
      </c>
      <c r="M55" s="1">
        <v>0</v>
      </c>
      <c r="N55" s="1">
        <v>0</v>
      </c>
      <c r="O55" s="1">
        <v>0</v>
      </c>
      <c r="P55" s="1">
        <v>1</v>
      </c>
      <c r="Q55" s="1">
        <f t="shared" si="17"/>
        <v>1</v>
      </c>
      <c r="R55" s="5">
        <v>44330</v>
      </c>
      <c r="S55" s="1">
        <v>1536</v>
      </c>
      <c r="T55" s="1">
        <v>6</v>
      </c>
      <c r="U55" s="1">
        <v>0</v>
      </c>
      <c r="V55" s="1">
        <v>2</v>
      </c>
      <c r="W55" s="1">
        <v>1</v>
      </c>
      <c r="X55" s="1">
        <v>1</v>
      </c>
      <c r="Y55" s="1">
        <v>4</v>
      </c>
      <c r="Z55" s="1">
        <v>6</v>
      </c>
      <c r="AA55" s="1">
        <v>7</v>
      </c>
      <c r="AB55" s="1">
        <v>5</v>
      </c>
      <c r="AC55" s="1">
        <v>5</v>
      </c>
      <c r="AD55" s="1">
        <v>4</v>
      </c>
      <c r="AE55" s="1">
        <v>1476</v>
      </c>
      <c r="AF55" s="1">
        <f>AE55-S55</f>
        <v>-60</v>
      </c>
      <c r="AG55" s="1">
        <f>20/12</f>
        <v>1.6666666666666667</v>
      </c>
      <c r="AH55" s="1" t="s">
        <v>56</v>
      </c>
      <c r="AI55" s="1">
        <v>39.4</v>
      </c>
      <c r="AJ55" s="1">
        <v>1</v>
      </c>
      <c r="AK55" s="1" t="s">
        <v>76</v>
      </c>
      <c r="AL55" s="1" t="s">
        <v>76</v>
      </c>
      <c r="AM55" s="1" t="s">
        <v>75</v>
      </c>
      <c r="AN55" s="1">
        <v>85</v>
      </c>
      <c r="AO55" s="1">
        <v>2</v>
      </c>
      <c r="AP55" s="1">
        <v>5</v>
      </c>
      <c r="AQ55" s="1">
        <v>0</v>
      </c>
      <c r="AR55" s="1">
        <v>2</v>
      </c>
      <c r="AS55" s="1">
        <v>1</v>
      </c>
      <c r="AT55" s="1">
        <v>4</v>
      </c>
      <c r="AU55" s="1">
        <v>86</v>
      </c>
      <c r="AV55" s="1">
        <v>1</v>
      </c>
      <c r="AW55" s="1" t="s">
        <v>56</v>
      </c>
      <c r="AX55" s="1">
        <v>2</v>
      </c>
      <c r="AY55" s="1">
        <v>39</v>
      </c>
      <c r="AZ55" s="9">
        <f t="shared" si="10"/>
        <v>5.128205128205128E-2</v>
      </c>
      <c r="BA55" s="1">
        <v>10</v>
      </c>
      <c r="BB55" s="1">
        <v>19</v>
      </c>
      <c r="BC55" s="1">
        <v>10</v>
      </c>
      <c r="BD55" s="1">
        <f t="shared" si="11"/>
        <v>0.74358974358974361</v>
      </c>
      <c r="BE55" s="1">
        <f t="shared" si="12"/>
        <v>0.25641025641025639</v>
      </c>
      <c r="BF55" s="1">
        <f t="shared" si="13"/>
        <v>20</v>
      </c>
      <c r="BG55" s="1">
        <f t="shared" si="14"/>
        <v>0.51282051282051277</v>
      </c>
      <c r="BH55" s="1">
        <v>66953</v>
      </c>
      <c r="BI55" s="1">
        <v>27</v>
      </c>
      <c r="BJ55" s="7">
        <v>44351.434027777781</v>
      </c>
      <c r="BK55" s="5">
        <v>44414</v>
      </c>
      <c r="BL55" s="5">
        <v>44500</v>
      </c>
      <c r="BM55" s="7">
        <v>44431.70416666667</v>
      </c>
      <c r="BN55" s="7" t="s">
        <v>56</v>
      </c>
      <c r="BO55" s="7" t="s">
        <v>56</v>
      </c>
      <c r="BP55" s="5">
        <v>44414</v>
      </c>
      <c r="BQ55" s="5">
        <v>44414</v>
      </c>
      <c r="BR55" s="2">
        <f t="shared" si="26"/>
        <v>28</v>
      </c>
      <c r="BS55" s="2">
        <f t="shared" si="27"/>
        <v>1</v>
      </c>
      <c r="BT55" s="1" t="s">
        <v>56</v>
      </c>
      <c r="BU55" s="5" t="s">
        <v>56</v>
      </c>
      <c r="BV55" s="1" t="s">
        <v>56</v>
      </c>
      <c r="BW55" s="2" t="str">
        <f t="shared" si="28"/>
        <v>-</v>
      </c>
      <c r="BX55" s="2" t="str">
        <f t="shared" si="29"/>
        <v>-</v>
      </c>
      <c r="BY55" s="5">
        <v>44414</v>
      </c>
      <c r="BZ55" s="1" t="s">
        <v>56</v>
      </c>
      <c r="CA55" s="2">
        <v>1</v>
      </c>
      <c r="CB55" s="2">
        <f t="shared" si="30"/>
        <v>1</v>
      </c>
      <c r="CC55" s="1">
        <v>0</v>
      </c>
      <c r="CD55" s="1">
        <f t="shared" si="23"/>
        <v>1</v>
      </c>
      <c r="CE55" s="1">
        <v>0</v>
      </c>
      <c r="CF55" s="1">
        <v>0</v>
      </c>
      <c r="CG55" s="1">
        <v>0</v>
      </c>
      <c r="CH55" s="1">
        <v>0</v>
      </c>
      <c r="CI55" s="1" t="s">
        <v>56</v>
      </c>
      <c r="CJ55" s="3" t="s">
        <v>56</v>
      </c>
      <c r="CK55" s="3" t="s">
        <v>56</v>
      </c>
      <c r="CL55" s="1" t="s">
        <v>56</v>
      </c>
      <c r="CM55" s="1" t="s">
        <v>56</v>
      </c>
      <c r="CN55" s="5" t="s">
        <v>56</v>
      </c>
      <c r="CO55" s="5" t="s">
        <v>56</v>
      </c>
      <c r="CP55" s="1" t="str">
        <f>IFERROR(CO55-G55,"-")</f>
        <v>-</v>
      </c>
      <c r="CQ55" s="1" t="str">
        <f>IFERROR(CP55/K55,"-")</f>
        <v>-</v>
      </c>
      <c r="CR55" s="1" t="s">
        <v>56</v>
      </c>
      <c r="CS55" s="3" t="s">
        <v>56</v>
      </c>
      <c r="CT55" s="1" t="s">
        <v>56</v>
      </c>
      <c r="CU55" s="1" t="str">
        <f>IFERROR(CT55-G55,"-")</f>
        <v>-</v>
      </c>
      <c r="CV55" s="1" t="str">
        <f>IFERROR(CU55/K55,"-")</f>
        <v>-</v>
      </c>
      <c r="CW55" s="1" t="s">
        <v>56</v>
      </c>
      <c r="CX55" s="1" t="s">
        <v>56</v>
      </c>
      <c r="CY55" s="1">
        <v>0</v>
      </c>
      <c r="CZ55" s="3">
        <f>SUM(DA55,DC55,DD55,DE55,AV55)</f>
        <v>1</v>
      </c>
      <c r="DA55" s="1" t="s">
        <v>56</v>
      </c>
      <c r="DB55" s="1" t="s">
        <v>56</v>
      </c>
      <c r="DC55" s="3" t="s">
        <v>56</v>
      </c>
      <c r="DD55" s="3" t="s">
        <v>56</v>
      </c>
      <c r="DE55" s="1" t="s">
        <v>56</v>
      </c>
      <c r="DF55" s="1" t="s">
        <v>56</v>
      </c>
      <c r="DG55"/>
      <c r="DH55"/>
    </row>
  </sheetData>
  <sortState xmlns:xlrd2="http://schemas.microsoft.com/office/spreadsheetml/2017/richdata2" ref="A2:I55">
    <sortCondition ref="A1:A55"/>
  </sortSt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A79013-41BA-495A-942B-6E7985BB1C26}">
  <dimension ref="A1:G136"/>
  <sheetViews>
    <sheetView topLeftCell="A123" workbookViewId="0">
      <selection activeCell="C137" sqref="C137"/>
    </sheetView>
  </sheetViews>
  <sheetFormatPr defaultRowHeight="15" x14ac:dyDescent="0.25"/>
  <cols>
    <col min="1" max="1" width="10.28515625" bestFit="1" customWidth="1"/>
    <col min="3" max="3" width="91.7109375" customWidth="1"/>
    <col min="4" max="4" width="63.140625" style="1" bestFit="1" customWidth="1"/>
  </cols>
  <sheetData>
    <row r="1" spans="1:4" x14ac:dyDescent="0.25">
      <c r="A1" t="s">
        <v>307</v>
      </c>
      <c r="C1" t="s">
        <v>306</v>
      </c>
      <c r="D1" s="1" t="s">
        <v>1</v>
      </c>
    </row>
    <row r="2" spans="1:4" x14ac:dyDescent="0.25">
      <c r="A2" t="s">
        <v>304</v>
      </c>
      <c r="C2" t="s">
        <v>172</v>
      </c>
      <c r="D2" s="1" t="s">
        <v>0</v>
      </c>
    </row>
    <row r="3" spans="1:4" x14ac:dyDescent="0.25">
      <c r="A3" t="s">
        <v>174</v>
      </c>
      <c r="C3" t="s">
        <v>173</v>
      </c>
      <c r="D3" s="1" t="s">
        <v>12</v>
      </c>
    </row>
    <row r="4" spans="1:4" x14ac:dyDescent="0.25">
      <c r="B4" t="s">
        <v>180</v>
      </c>
      <c r="C4" t="s">
        <v>177</v>
      </c>
    </row>
    <row r="5" spans="1:4" x14ac:dyDescent="0.25">
      <c r="B5" t="s">
        <v>181</v>
      </c>
      <c r="C5" t="s">
        <v>178</v>
      </c>
    </row>
    <row r="6" spans="1:4" x14ac:dyDescent="0.25">
      <c r="B6" t="s">
        <v>182</v>
      </c>
      <c r="C6" t="s">
        <v>179</v>
      </c>
    </row>
    <row r="7" spans="1:4" x14ac:dyDescent="0.25">
      <c r="B7" t="s">
        <v>183</v>
      </c>
      <c r="C7" t="s">
        <v>186</v>
      </c>
    </row>
    <row r="8" spans="1:4" x14ac:dyDescent="0.25">
      <c r="B8" t="s">
        <v>184</v>
      </c>
      <c r="C8" t="s">
        <v>187</v>
      </c>
    </row>
    <row r="9" spans="1:4" x14ac:dyDescent="0.25">
      <c r="B9" t="s">
        <v>185</v>
      </c>
      <c r="C9" t="s">
        <v>188</v>
      </c>
    </row>
    <row r="10" spans="1:4" x14ac:dyDescent="0.25">
      <c r="A10" t="s">
        <v>305</v>
      </c>
      <c r="C10" t="s">
        <v>176</v>
      </c>
      <c r="D10" s="1" t="s">
        <v>25</v>
      </c>
    </row>
    <row r="11" spans="1:4" x14ac:dyDescent="0.25">
      <c r="A11" t="s">
        <v>175</v>
      </c>
      <c r="C11" t="s">
        <v>189</v>
      </c>
      <c r="D11" s="1" t="s">
        <v>19</v>
      </c>
    </row>
    <row r="12" spans="1:4" x14ac:dyDescent="0.25">
      <c r="B12" t="s">
        <v>20</v>
      </c>
      <c r="C12" t="s">
        <v>190</v>
      </c>
    </row>
    <row r="13" spans="1:4" x14ac:dyDescent="0.25">
      <c r="B13" s="1" t="s">
        <v>21</v>
      </c>
      <c r="C13" t="s">
        <v>191</v>
      </c>
    </row>
    <row r="14" spans="1:4" x14ac:dyDescent="0.25">
      <c r="B14" s="1" t="s">
        <v>23</v>
      </c>
      <c r="C14" t="s">
        <v>192</v>
      </c>
    </row>
    <row r="15" spans="1:4" x14ac:dyDescent="0.25">
      <c r="B15" s="1" t="s">
        <v>24</v>
      </c>
      <c r="C15" t="s">
        <v>193</v>
      </c>
    </row>
    <row r="16" spans="1:4" x14ac:dyDescent="0.25">
      <c r="B16" s="1" t="s">
        <v>28</v>
      </c>
      <c r="C16" t="s">
        <v>194</v>
      </c>
    </row>
    <row r="17" spans="1:4" x14ac:dyDescent="0.25">
      <c r="B17" s="1" t="s">
        <v>30</v>
      </c>
      <c r="C17" t="s">
        <v>195</v>
      </c>
    </row>
    <row r="18" spans="1:4" x14ac:dyDescent="0.25">
      <c r="B18" s="1" t="s">
        <v>29</v>
      </c>
      <c r="C18" t="s">
        <v>196</v>
      </c>
    </row>
    <row r="19" spans="1:4" x14ac:dyDescent="0.25">
      <c r="B19" s="1" t="s">
        <v>31</v>
      </c>
      <c r="C19" t="s">
        <v>197</v>
      </c>
    </row>
    <row r="20" spans="1:4" x14ac:dyDescent="0.25">
      <c r="B20" s="1" t="s">
        <v>22</v>
      </c>
      <c r="C20" t="s">
        <v>198</v>
      </c>
    </row>
    <row r="21" spans="1:4" x14ac:dyDescent="0.25">
      <c r="B21" s="1" t="s">
        <v>33</v>
      </c>
      <c r="C21" t="s">
        <v>199</v>
      </c>
    </row>
    <row r="22" spans="1:4" x14ac:dyDescent="0.25">
      <c r="B22" s="1" t="s">
        <v>34</v>
      </c>
      <c r="C22" t="s">
        <v>200</v>
      </c>
    </row>
    <row r="23" spans="1:4" x14ac:dyDescent="0.25">
      <c r="B23" s="1" t="s">
        <v>35</v>
      </c>
      <c r="C23" t="s">
        <v>201</v>
      </c>
    </row>
    <row r="24" spans="1:4" x14ac:dyDescent="0.25">
      <c r="B24" s="1" t="s">
        <v>36</v>
      </c>
      <c r="C24" t="s">
        <v>202</v>
      </c>
    </row>
    <row r="25" spans="1:4" x14ac:dyDescent="0.25">
      <c r="B25" s="1" t="s">
        <v>37</v>
      </c>
      <c r="C25" t="s">
        <v>203</v>
      </c>
    </row>
    <row r="26" spans="1:4" x14ac:dyDescent="0.25">
      <c r="B26" s="1" t="s">
        <v>41</v>
      </c>
      <c r="C26" t="s">
        <v>204</v>
      </c>
    </row>
    <row r="27" spans="1:4" x14ac:dyDescent="0.25">
      <c r="B27" s="1" t="s">
        <v>42</v>
      </c>
      <c r="C27" t="s">
        <v>205</v>
      </c>
    </row>
    <row r="28" spans="1:4" x14ac:dyDescent="0.25">
      <c r="B28" s="1" t="s">
        <v>40</v>
      </c>
      <c r="C28" t="s">
        <v>206</v>
      </c>
    </row>
    <row r="29" spans="1:4" x14ac:dyDescent="0.25">
      <c r="B29" s="1" t="s">
        <v>39</v>
      </c>
      <c r="C29" t="s">
        <v>207</v>
      </c>
    </row>
    <row r="30" spans="1:4" x14ac:dyDescent="0.25">
      <c r="B30" s="1" t="s">
        <v>38</v>
      </c>
      <c r="C30" t="s">
        <v>208</v>
      </c>
    </row>
    <row r="31" spans="1:4" x14ac:dyDescent="0.25">
      <c r="B31" s="1" t="s">
        <v>32</v>
      </c>
      <c r="C31" t="s">
        <v>209</v>
      </c>
    </row>
    <row r="32" spans="1:4" x14ac:dyDescent="0.25">
      <c r="A32" t="s">
        <v>210</v>
      </c>
      <c r="C32" t="s">
        <v>232</v>
      </c>
      <c r="D32" s="1" t="s">
        <v>121</v>
      </c>
    </row>
    <row r="33" spans="1:4" x14ac:dyDescent="0.25">
      <c r="A33" t="s">
        <v>420</v>
      </c>
      <c r="C33" t="s">
        <v>233</v>
      </c>
      <c r="D33" s="1" t="s">
        <v>122</v>
      </c>
    </row>
    <row r="34" spans="1:4" x14ac:dyDescent="0.25">
      <c r="A34" t="s">
        <v>231</v>
      </c>
      <c r="C34" t="s">
        <v>234</v>
      </c>
      <c r="D34" s="1" t="s">
        <v>140</v>
      </c>
    </row>
    <row r="35" spans="1:4" x14ac:dyDescent="0.25">
      <c r="A35" t="s">
        <v>321</v>
      </c>
      <c r="C35" t="s">
        <v>322</v>
      </c>
      <c r="D35" s="1" t="s">
        <v>123</v>
      </c>
    </row>
    <row r="36" spans="1:4" x14ac:dyDescent="0.25">
      <c r="A36" t="s">
        <v>212</v>
      </c>
      <c r="C36" t="s">
        <v>235</v>
      </c>
      <c r="D36" s="1" t="s">
        <v>147</v>
      </c>
    </row>
    <row r="37" spans="1:4" x14ac:dyDescent="0.25">
      <c r="A37" t="s">
        <v>211</v>
      </c>
      <c r="C37" t="s">
        <v>236</v>
      </c>
      <c r="D37" s="1" t="s">
        <v>148</v>
      </c>
    </row>
    <row r="38" spans="1:4" x14ac:dyDescent="0.25">
      <c r="A38" t="s">
        <v>213</v>
      </c>
      <c r="C38" t="s">
        <v>237</v>
      </c>
      <c r="D38" s="1" t="s">
        <v>127</v>
      </c>
    </row>
    <row r="39" spans="1:4" x14ac:dyDescent="0.25">
      <c r="A39" t="s">
        <v>422</v>
      </c>
      <c r="C39" t="s">
        <v>238</v>
      </c>
      <c r="D39" s="1" t="s">
        <v>137</v>
      </c>
    </row>
    <row r="40" spans="1:4" x14ac:dyDescent="0.25">
      <c r="A40" t="s">
        <v>214</v>
      </c>
      <c r="C40" t="s">
        <v>239</v>
      </c>
      <c r="D40" s="1" t="s">
        <v>124</v>
      </c>
    </row>
    <row r="41" spans="1:4" x14ac:dyDescent="0.25">
      <c r="A41" t="s">
        <v>215</v>
      </c>
      <c r="C41" t="s">
        <v>240</v>
      </c>
      <c r="D41" s="1" t="s">
        <v>125</v>
      </c>
    </row>
    <row r="42" spans="1:4" x14ac:dyDescent="0.25">
      <c r="A42" t="s">
        <v>216</v>
      </c>
      <c r="C42" t="s">
        <v>241</v>
      </c>
      <c r="D42" s="1" t="s">
        <v>126</v>
      </c>
    </row>
    <row r="43" spans="1:4" x14ac:dyDescent="0.25">
      <c r="A43" t="s">
        <v>308</v>
      </c>
      <c r="C43" t="s">
        <v>309</v>
      </c>
      <c r="D43" s="1" t="s">
        <v>128</v>
      </c>
    </row>
    <row r="44" spans="1:4" x14ac:dyDescent="0.25">
      <c r="A44" t="s">
        <v>217</v>
      </c>
      <c r="C44" t="s">
        <v>242</v>
      </c>
      <c r="D44" s="1" t="s">
        <v>43</v>
      </c>
    </row>
    <row r="45" spans="1:4" x14ac:dyDescent="0.25">
      <c r="A45" t="s">
        <v>218</v>
      </c>
      <c r="C45" t="s">
        <v>243</v>
      </c>
      <c r="D45" s="1" t="s">
        <v>44</v>
      </c>
    </row>
    <row r="46" spans="1:4" x14ac:dyDescent="0.25">
      <c r="A46" t="s">
        <v>219</v>
      </c>
      <c r="C46" t="s">
        <v>244</v>
      </c>
      <c r="D46" s="1" t="s">
        <v>45</v>
      </c>
    </row>
    <row r="47" spans="1:4" x14ac:dyDescent="0.25">
      <c r="A47" t="s">
        <v>220</v>
      </c>
      <c r="C47" t="s">
        <v>245</v>
      </c>
      <c r="D47" s="1" t="s">
        <v>46</v>
      </c>
    </row>
    <row r="48" spans="1:4" x14ac:dyDescent="0.25">
      <c r="A48" t="s">
        <v>221</v>
      </c>
      <c r="C48" t="s">
        <v>246</v>
      </c>
      <c r="D48" s="1" t="s">
        <v>47</v>
      </c>
    </row>
    <row r="49" spans="1:4" x14ac:dyDescent="0.25">
      <c r="A49" t="s">
        <v>222</v>
      </c>
      <c r="C49" t="s">
        <v>247</v>
      </c>
      <c r="D49" s="1" t="s">
        <v>48</v>
      </c>
    </row>
    <row r="50" spans="1:4" x14ac:dyDescent="0.25">
      <c r="A50" t="s">
        <v>224</v>
      </c>
      <c r="C50" t="s">
        <v>248</v>
      </c>
      <c r="D50" s="1" t="s">
        <v>49</v>
      </c>
    </row>
    <row r="51" spans="1:4" x14ac:dyDescent="0.25">
      <c r="A51" t="s">
        <v>225</v>
      </c>
      <c r="C51" t="s">
        <v>249</v>
      </c>
      <c r="D51" s="1" t="s">
        <v>50</v>
      </c>
    </row>
    <row r="52" spans="1:4" x14ac:dyDescent="0.25">
      <c r="A52" t="s">
        <v>226</v>
      </c>
      <c r="C52" t="s">
        <v>250</v>
      </c>
      <c r="D52" s="1" t="s">
        <v>51</v>
      </c>
    </row>
    <row r="53" spans="1:4" x14ac:dyDescent="0.25">
      <c r="A53" t="s">
        <v>227</v>
      </c>
      <c r="C53" t="s">
        <v>251</v>
      </c>
      <c r="D53" s="1" t="s">
        <v>52</v>
      </c>
    </row>
    <row r="54" spans="1:4" x14ac:dyDescent="0.25">
      <c r="A54" t="s">
        <v>228</v>
      </c>
      <c r="C54" t="s">
        <v>252</v>
      </c>
      <c r="D54" s="1" t="s">
        <v>53</v>
      </c>
    </row>
    <row r="55" spans="1:4" x14ac:dyDescent="0.25">
      <c r="A55" t="s">
        <v>229</v>
      </c>
      <c r="C55" s="1" t="s">
        <v>54</v>
      </c>
      <c r="D55" s="1" t="s">
        <v>54</v>
      </c>
    </row>
    <row r="56" spans="1:4" x14ac:dyDescent="0.25">
      <c r="A56" t="s">
        <v>230</v>
      </c>
      <c r="C56" s="1" t="s">
        <v>55</v>
      </c>
      <c r="D56" s="1" t="s">
        <v>55</v>
      </c>
    </row>
    <row r="57" spans="1:4" x14ac:dyDescent="0.25">
      <c r="A57" t="s">
        <v>421</v>
      </c>
      <c r="C57" s="1" t="s">
        <v>253</v>
      </c>
      <c r="D57" s="1" t="s">
        <v>57</v>
      </c>
    </row>
    <row r="58" spans="1:4" x14ac:dyDescent="0.25">
      <c r="A58" t="s">
        <v>254</v>
      </c>
      <c r="C58" s="1" t="s">
        <v>255</v>
      </c>
      <c r="D58" s="1" t="s">
        <v>58</v>
      </c>
    </row>
    <row r="59" spans="1:4" x14ac:dyDescent="0.25">
      <c r="A59" t="s">
        <v>223</v>
      </c>
      <c r="C59" s="1" t="s">
        <v>270</v>
      </c>
      <c r="D59" s="1" t="s">
        <v>59</v>
      </c>
    </row>
    <row r="60" spans="1:4" x14ac:dyDescent="0.25">
      <c r="A60" t="s">
        <v>256</v>
      </c>
      <c r="C60" s="1" t="s">
        <v>271</v>
      </c>
      <c r="D60" s="1" t="s">
        <v>60</v>
      </c>
    </row>
    <row r="61" spans="1:4" x14ac:dyDescent="0.25">
      <c r="A61" t="s">
        <v>257</v>
      </c>
      <c r="C61" s="1" t="s">
        <v>272</v>
      </c>
      <c r="D61" s="1" t="s">
        <v>61</v>
      </c>
    </row>
    <row r="62" spans="1:4" x14ac:dyDescent="0.25">
      <c r="A62" t="s">
        <v>259</v>
      </c>
      <c r="C62" s="1" t="s">
        <v>273</v>
      </c>
      <c r="D62" s="1" t="s">
        <v>62</v>
      </c>
    </row>
    <row r="63" spans="1:4" x14ac:dyDescent="0.25">
      <c r="A63" t="s">
        <v>260</v>
      </c>
      <c r="C63" s="1" t="s">
        <v>274</v>
      </c>
      <c r="D63" s="1" t="s">
        <v>63</v>
      </c>
    </row>
    <row r="64" spans="1:4" x14ac:dyDescent="0.25">
      <c r="A64" t="s">
        <v>261</v>
      </c>
      <c r="C64" s="1" t="s">
        <v>275</v>
      </c>
      <c r="D64" s="1" t="s">
        <v>64</v>
      </c>
    </row>
    <row r="65" spans="1:4" x14ac:dyDescent="0.25">
      <c r="A65" t="s">
        <v>262</v>
      </c>
      <c r="C65" s="1" t="s">
        <v>276</v>
      </c>
      <c r="D65" s="1" t="s">
        <v>65</v>
      </c>
    </row>
    <row r="66" spans="1:4" x14ac:dyDescent="0.25">
      <c r="A66" t="s">
        <v>258</v>
      </c>
      <c r="C66" s="1" t="s">
        <v>277</v>
      </c>
      <c r="D66" s="1" t="s">
        <v>66</v>
      </c>
    </row>
    <row r="67" spans="1:4" x14ac:dyDescent="0.25">
      <c r="A67" t="s">
        <v>266</v>
      </c>
      <c r="C67" s="1" t="s">
        <v>278</v>
      </c>
      <c r="D67" s="1" t="s">
        <v>67</v>
      </c>
    </row>
    <row r="68" spans="1:4" x14ac:dyDescent="0.25">
      <c r="A68" t="s">
        <v>267</v>
      </c>
      <c r="C68" s="1" t="s">
        <v>279</v>
      </c>
      <c r="D68" s="1" t="s">
        <v>68</v>
      </c>
    </row>
    <row r="69" spans="1:4" x14ac:dyDescent="0.25">
      <c r="A69" t="s">
        <v>263</v>
      </c>
      <c r="C69" s="1" t="s">
        <v>280</v>
      </c>
      <c r="D69" s="1" t="s">
        <v>69</v>
      </c>
    </row>
    <row r="70" spans="1:4" x14ac:dyDescent="0.25">
      <c r="A70" t="s">
        <v>264</v>
      </c>
      <c r="C70" s="1" t="s">
        <v>281</v>
      </c>
      <c r="D70" s="1" t="s">
        <v>70</v>
      </c>
    </row>
    <row r="71" spans="1:4" x14ac:dyDescent="0.25">
      <c r="A71" t="s">
        <v>265</v>
      </c>
      <c r="C71" s="1" t="s">
        <v>282</v>
      </c>
      <c r="D71" s="1" t="s">
        <v>71</v>
      </c>
    </row>
    <row r="72" spans="1:4" x14ac:dyDescent="0.25">
      <c r="A72" t="s">
        <v>268</v>
      </c>
      <c r="C72" s="1" t="s">
        <v>283</v>
      </c>
      <c r="D72" s="1" t="s">
        <v>72</v>
      </c>
    </row>
    <row r="73" spans="1:4" x14ac:dyDescent="0.25">
      <c r="A73" t="s">
        <v>269</v>
      </c>
      <c r="C73" s="1" t="s">
        <v>284</v>
      </c>
      <c r="D73" s="1" t="s">
        <v>73</v>
      </c>
    </row>
    <row r="74" spans="1:4" x14ac:dyDescent="0.25">
      <c r="A74" t="s">
        <v>286</v>
      </c>
      <c r="C74" s="1" t="s">
        <v>285</v>
      </c>
      <c r="D74" s="1" t="s">
        <v>144</v>
      </c>
    </row>
    <row r="75" spans="1:4" x14ac:dyDescent="0.25">
      <c r="A75" t="s">
        <v>287</v>
      </c>
      <c r="C75" s="1" t="s">
        <v>292</v>
      </c>
      <c r="D75" s="1" t="s">
        <v>141</v>
      </c>
    </row>
    <row r="76" spans="1:4" x14ac:dyDescent="0.25">
      <c r="A76" t="s">
        <v>288</v>
      </c>
      <c r="C76" s="1" t="s">
        <v>84</v>
      </c>
      <c r="D76" s="1" t="s">
        <v>84</v>
      </c>
    </row>
    <row r="77" spans="1:4" x14ac:dyDescent="0.25">
      <c r="A77" t="s">
        <v>289</v>
      </c>
      <c r="C77" s="1" t="s">
        <v>293</v>
      </c>
      <c r="D77" s="1" t="s">
        <v>85</v>
      </c>
    </row>
    <row r="78" spans="1:4" x14ac:dyDescent="0.25">
      <c r="A78" t="s">
        <v>291</v>
      </c>
      <c r="C78" s="6" t="s">
        <v>290</v>
      </c>
      <c r="D78" s="6" t="s">
        <v>290</v>
      </c>
    </row>
    <row r="79" spans="1:4" x14ac:dyDescent="0.25">
      <c r="A79" t="s">
        <v>294</v>
      </c>
      <c r="C79" s="1" t="s">
        <v>301</v>
      </c>
      <c r="D79" s="1" t="s">
        <v>86</v>
      </c>
    </row>
    <row r="80" spans="1:4" x14ac:dyDescent="0.25">
      <c r="A80" t="s">
        <v>296</v>
      </c>
      <c r="C80" s="1" t="s">
        <v>302</v>
      </c>
      <c r="D80" s="1" t="s">
        <v>87</v>
      </c>
    </row>
    <row r="81" spans="1:4" x14ac:dyDescent="0.25">
      <c r="A81" t="s">
        <v>295</v>
      </c>
      <c r="C81" s="1" t="s">
        <v>303</v>
      </c>
      <c r="D81" s="1" t="s">
        <v>88</v>
      </c>
    </row>
    <row r="82" spans="1:4" x14ac:dyDescent="0.25">
      <c r="A82" t="s">
        <v>297</v>
      </c>
      <c r="C82" s="1" t="s">
        <v>310</v>
      </c>
      <c r="D82" s="1" t="s">
        <v>138</v>
      </c>
    </row>
    <row r="83" spans="1:4" x14ac:dyDescent="0.25">
      <c r="A83" t="s">
        <v>298</v>
      </c>
      <c r="C83" s="1" t="s">
        <v>311</v>
      </c>
      <c r="D83" s="1" t="s">
        <v>139</v>
      </c>
    </row>
    <row r="84" spans="1:4" x14ac:dyDescent="0.25">
      <c r="A84" t="s">
        <v>299</v>
      </c>
      <c r="C84" s="1" t="s">
        <v>312</v>
      </c>
      <c r="D84" s="1" t="s">
        <v>142</v>
      </c>
    </row>
    <row r="85" spans="1:4" x14ac:dyDescent="0.25">
      <c r="A85" t="s">
        <v>300</v>
      </c>
      <c r="C85" s="1" t="s">
        <v>313</v>
      </c>
      <c r="D85" s="1" t="s">
        <v>143</v>
      </c>
    </row>
    <row r="86" spans="1:4" x14ac:dyDescent="0.25">
      <c r="A86" t="s">
        <v>314</v>
      </c>
      <c r="C86" s="1" t="s">
        <v>344</v>
      </c>
      <c r="D86" s="1" t="s">
        <v>89</v>
      </c>
    </row>
    <row r="87" spans="1:4" s="1" customFormat="1" x14ac:dyDescent="0.25">
      <c r="A87" s="1" t="s">
        <v>315</v>
      </c>
      <c r="C87" s="1" t="s">
        <v>345</v>
      </c>
      <c r="D87" s="1" t="s">
        <v>90</v>
      </c>
    </row>
    <row r="88" spans="1:4" x14ac:dyDescent="0.25">
      <c r="A88" t="s">
        <v>340</v>
      </c>
      <c r="C88" s="1" t="s">
        <v>346</v>
      </c>
      <c r="D88" s="1" t="s">
        <v>136</v>
      </c>
    </row>
    <row r="89" spans="1:4" x14ac:dyDescent="0.25">
      <c r="A89" t="s">
        <v>316</v>
      </c>
      <c r="C89" s="1" t="s">
        <v>347</v>
      </c>
      <c r="D89" s="1" t="s">
        <v>91</v>
      </c>
    </row>
    <row r="90" spans="1:4" x14ac:dyDescent="0.25">
      <c r="A90" t="s">
        <v>317</v>
      </c>
      <c r="C90" s="1" t="s">
        <v>348</v>
      </c>
      <c r="D90" s="1" t="s">
        <v>92</v>
      </c>
    </row>
    <row r="91" spans="1:4" x14ac:dyDescent="0.25">
      <c r="A91" t="s">
        <v>341</v>
      </c>
      <c r="C91" s="1" t="s">
        <v>349</v>
      </c>
      <c r="D91" s="1" t="s">
        <v>93</v>
      </c>
    </row>
    <row r="92" spans="1:4" x14ac:dyDescent="0.25">
      <c r="A92" t="s">
        <v>318</v>
      </c>
      <c r="C92" s="1" t="s">
        <v>350</v>
      </c>
      <c r="D92" s="1" t="s">
        <v>331</v>
      </c>
    </row>
    <row r="93" spans="1:4" x14ac:dyDescent="0.25">
      <c r="A93" t="s">
        <v>319</v>
      </c>
      <c r="C93" s="1" t="s">
        <v>351</v>
      </c>
      <c r="D93" s="1" t="s">
        <v>149</v>
      </c>
    </row>
    <row r="94" spans="1:4" x14ac:dyDescent="0.25">
      <c r="A94" t="s">
        <v>320</v>
      </c>
      <c r="C94" s="1" t="s">
        <v>352</v>
      </c>
      <c r="D94" s="1" t="s">
        <v>150</v>
      </c>
    </row>
    <row r="95" spans="1:4" x14ac:dyDescent="0.25">
      <c r="A95" t="s">
        <v>328</v>
      </c>
      <c r="C95" s="1" t="s">
        <v>355</v>
      </c>
      <c r="D95" s="1" t="s">
        <v>151</v>
      </c>
    </row>
    <row r="96" spans="1:4" x14ac:dyDescent="0.25">
      <c r="A96" t="s">
        <v>329</v>
      </c>
      <c r="C96" s="1" t="s">
        <v>342</v>
      </c>
      <c r="D96" s="1" t="s">
        <v>163</v>
      </c>
    </row>
    <row r="97" spans="1:4" x14ac:dyDescent="0.25">
      <c r="A97" t="s">
        <v>330</v>
      </c>
      <c r="C97" s="1" t="s">
        <v>343</v>
      </c>
      <c r="D97" s="1" t="s">
        <v>164</v>
      </c>
    </row>
    <row r="98" spans="1:4" x14ac:dyDescent="0.25">
      <c r="A98" t="s">
        <v>323</v>
      </c>
      <c r="C98" s="1" t="s">
        <v>353</v>
      </c>
      <c r="D98" s="1" t="s">
        <v>168</v>
      </c>
    </row>
    <row r="99" spans="1:4" x14ac:dyDescent="0.25">
      <c r="A99" t="s">
        <v>324</v>
      </c>
      <c r="C99" s="1" t="s">
        <v>354</v>
      </c>
      <c r="D99" s="1" t="s">
        <v>169</v>
      </c>
    </row>
    <row r="100" spans="1:4" x14ac:dyDescent="0.25">
      <c r="A100" t="s">
        <v>325</v>
      </c>
      <c r="C100" s="1" t="s">
        <v>356</v>
      </c>
      <c r="D100" s="1" t="s">
        <v>165</v>
      </c>
    </row>
    <row r="101" spans="1:4" x14ac:dyDescent="0.25">
      <c r="A101" t="s">
        <v>326</v>
      </c>
      <c r="C101" s="1" t="s">
        <v>357</v>
      </c>
      <c r="D101" s="1" t="s">
        <v>166</v>
      </c>
    </row>
    <row r="102" spans="1:4" x14ac:dyDescent="0.25">
      <c r="A102" t="s">
        <v>327</v>
      </c>
      <c r="C102" s="1" t="s">
        <v>358</v>
      </c>
      <c r="D102" s="1" t="s">
        <v>167</v>
      </c>
    </row>
    <row r="103" spans="1:4" x14ac:dyDescent="0.25">
      <c r="A103" t="s">
        <v>385</v>
      </c>
      <c r="C103" s="1" t="s">
        <v>359</v>
      </c>
      <c r="D103" s="1" t="s">
        <v>152</v>
      </c>
    </row>
    <row r="104" spans="1:4" x14ac:dyDescent="0.25">
      <c r="A104" t="s">
        <v>386</v>
      </c>
      <c r="C104" s="1" t="s">
        <v>360</v>
      </c>
      <c r="D104" s="1" t="s">
        <v>153</v>
      </c>
    </row>
    <row r="105" spans="1:4" s="1" customFormat="1" x14ac:dyDescent="0.25">
      <c r="A105" s="1" t="s">
        <v>333</v>
      </c>
      <c r="C105" s="1" t="s">
        <v>413</v>
      </c>
      <c r="D105" s="2" t="s">
        <v>116</v>
      </c>
    </row>
    <row r="106" spans="1:4" x14ac:dyDescent="0.25">
      <c r="A106" t="s">
        <v>334</v>
      </c>
      <c r="C106" s="1" t="s">
        <v>361</v>
      </c>
      <c r="D106" s="2" t="s">
        <v>130</v>
      </c>
    </row>
    <row r="107" spans="1:4" x14ac:dyDescent="0.25">
      <c r="A107" t="s">
        <v>335</v>
      </c>
      <c r="C107" s="1" t="s">
        <v>362</v>
      </c>
      <c r="D107" s="1" t="s">
        <v>112</v>
      </c>
    </row>
    <row r="108" spans="1:4" x14ac:dyDescent="0.25">
      <c r="A108" t="s">
        <v>336</v>
      </c>
      <c r="C108" s="1" t="s">
        <v>363</v>
      </c>
      <c r="D108" s="1" t="s">
        <v>113</v>
      </c>
    </row>
    <row r="109" spans="1:4" x14ac:dyDescent="0.25">
      <c r="A109" t="s">
        <v>337</v>
      </c>
      <c r="C109" s="1" t="s">
        <v>364</v>
      </c>
      <c r="D109" s="1" t="s">
        <v>117</v>
      </c>
    </row>
    <row r="110" spans="1:4" x14ac:dyDescent="0.25">
      <c r="A110" t="s">
        <v>338</v>
      </c>
      <c r="C110" s="1" t="s">
        <v>365</v>
      </c>
      <c r="D110" s="1" t="s">
        <v>154</v>
      </c>
    </row>
    <row r="111" spans="1:4" x14ac:dyDescent="0.25">
      <c r="A111" t="s">
        <v>339</v>
      </c>
      <c r="C111" s="1" t="s">
        <v>366</v>
      </c>
      <c r="D111" s="1" t="s">
        <v>132</v>
      </c>
    </row>
    <row r="112" spans="1:4" s="1" customFormat="1" x14ac:dyDescent="0.25">
      <c r="A112" s="1" t="s">
        <v>392</v>
      </c>
      <c r="C112" s="1" t="s">
        <v>395</v>
      </c>
      <c r="D112" s="1" t="s">
        <v>135</v>
      </c>
    </row>
    <row r="113" spans="1:7" x14ac:dyDescent="0.25">
      <c r="A113" t="s">
        <v>367</v>
      </c>
      <c r="C113" s="1" t="s">
        <v>396</v>
      </c>
      <c r="D113" s="1" t="s">
        <v>94</v>
      </c>
      <c r="F113" s="1"/>
    </row>
    <row r="114" spans="1:7" x14ac:dyDescent="0.25">
      <c r="A114" t="s">
        <v>368</v>
      </c>
      <c r="C114" s="1" t="s">
        <v>397</v>
      </c>
      <c r="D114" s="1" t="s">
        <v>114</v>
      </c>
      <c r="F114" s="1"/>
      <c r="G114" s="8"/>
    </row>
    <row r="115" spans="1:7" x14ac:dyDescent="0.25">
      <c r="A115" t="s">
        <v>369</v>
      </c>
      <c r="C115" s="1" t="s">
        <v>398</v>
      </c>
      <c r="D115" s="1" t="s">
        <v>115</v>
      </c>
      <c r="F115" s="1"/>
    </row>
    <row r="116" spans="1:7" x14ac:dyDescent="0.25">
      <c r="A116" t="s">
        <v>370</v>
      </c>
      <c r="C116" s="1" t="s">
        <v>399</v>
      </c>
      <c r="D116" s="1" t="s">
        <v>332</v>
      </c>
      <c r="F116" s="1"/>
    </row>
    <row r="117" spans="1:7" x14ac:dyDescent="0.25">
      <c r="A117" t="s">
        <v>371</v>
      </c>
      <c r="C117" s="1" t="s">
        <v>400</v>
      </c>
      <c r="D117" s="1" t="s">
        <v>155</v>
      </c>
      <c r="F117" s="1"/>
    </row>
    <row r="118" spans="1:7" x14ac:dyDescent="0.25">
      <c r="A118" t="s">
        <v>372</v>
      </c>
      <c r="C118" s="1" t="s">
        <v>401</v>
      </c>
      <c r="D118" s="1" t="s">
        <v>156</v>
      </c>
      <c r="F118" s="1"/>
    </row>
    <row r="119" spans="1:7" x14ac:dyDescent="0.25">
      <c r="A119" t="s">
        <v>373</v>
      </c>
      <c r="C119" s="1" t="s">
        <v>402</v>
      </c>
      <c r="D119" s="1" t="s">
        <v>157</v>
      </c>
      <c r="F119" s="1"/>
    </row>
    <row r="120" spans="1:7" x14ac:dyDescent="0.25">
      <c r="A120" t="s">
        <v>374</v>
      </c>
      <c r="C120" s="1" t="s">
        <v>403</v>
      </c>
      <c r="D120" s="1" t="s">
        <v>158</v>
      </c>
      <c r="F120" s="1"/>
    </row>
    <row r="121" spans="1:7" x14ac:dyDescent="0.25">
      <c r="A121" t="s">
        <v>375</v>
      </c>
      <c r="C121" s="1" t="s">
        <v>404</v>
      </c>
      <c r="D121" s="1" t="s">
        <v>159</v>
      </c>
      <c r="F121" s="1"/>
    </row>
    <row r="122" spans="1:7" x14ac:dyDescent="0.25">
      <c r="A122" t="s">
        <v>376</v>
      </c>
      <c r="C122" s="1" t="s">
        <v>405</v>
      </c>
      <c r="D122" s="1" t="s">
        <v>170</v>
      </c>
      <c r="F122" s="1"/>
    </row>
    <row r="123" spans="1:7" x14ac:dyDescent="0.25">
      <c r="A123" t="s">
        <v>377</v>
      </c>
      <c r="C123" s="1" t="s">
        <v>406</v>
      </c>
      <c r="D123" s="1" t="s">
        <v>171</v>
      </c>
      <c r="F123" s="1"/>
    </row>
    <row r="124" spans="1:7" x14ac:dyDescent="0.25">
      <c r="A124" t="s">
        <v>378</v>
      </c>
      <c r="C124" s="1" t="s">
        <v>407</v>
      </c>
      <c r="D124" s="1" t="s">
        <v>160</v>
      </c>
      <c r="F124" s="1"/>
    </row>
    <row r="125" spans="1:7" x14ac:dyDescent="0.25">
      <c r="A125" t="s">
        <v>379</v>
      </c>
      <c r="C125" s="1" t="s">
        <v>408</v>
      </c>
      <c r="D125" s="1" t="s">
        <v>161</v>
      </c>
      <c r="F125" s="1"/>
    </row>
    <row r="126" spans="1:7" x14ac:dyDescent="0.25">
      <c r="A126" t="s">
        <v>380</v>
      </c>
      <c r="C126" s="1" t="s">
        <v>409</v>
      </c>
      <c r="D126" s="1" t="s">
        <v>162</v>
      </c>
      <c r="F126" s="1"/>
    </row>
    <row r="127" spans="1:7" x14ac:dyDescent="0.25">
      <c r="A127" t="s">
        <v>383</v>
      </c>
      <c r="C127" s="1" t="s">
        <v>410</v>
      </c>
      <c r="D127" s="1" t="s">
        <v>145</v>
      </c>
      <c r="F127" s="1"/>
    </row>
    <row r="128" spans="1:7" x14ac:dyDescent="0.25">
      <c r="A128" t="s">
        <v>384</v>
      </c>
      <c r="C128" s="1" t="s">
        <v>411</v>
      </c>
      <c r="D128" s="1" t="s">
        <v>146</v>
      </c>
      <c r="F128" s="1"/>
    </row>
    <row r="129" spans="1:6" x14ac:dyDescent="0.25">
      <c r="A129" t="s">
        <v>381</v>
      </c>
      <c r="C129" s="1" t="s">
        <v>412</v>
      </c>
      <c r="D129" s="1" t="s">
        <v>129</v>
      </c>
      <c r="E129" s="1"/>
      <c r="F129" s="1"/>
    </row>
    <row r="130" spans="1:6" x14ac:dyDescent="0.25">
      <c r="A130" t="s">
        <v>387</v>
      </c>
      <c r="C130" s="1" t="s">
        <v>414</v>
      </c>
      <c r="D130" s="1" t="s">
        <v>131</v>
      </c>
      <c r="E130" s="1"/>
      <c r="F130" s="1"/>
    </row>
    <row r="131" spans="1:6" x14ac:dyDescent="0.25">
      <c r="A131" t="s">
        <v>388</v>
      </c>
      <c r="C131" s="1" t="s">
        <v>415</v>
      </c>
      <c r="D131" s="1" t="s">
        <v>111</v>
      </c>
      <c r="E131" s="1"/>
      <c r="F131" s="1"/>
    </row>
    <row r="132" spans="1:6" x14ac:dyDescent="0.25">
      <c r="A132" t="s">
        <v>389</v>
      </c>
      <c r="C132" s="1" t="s">
        <v>416</v>
      </c>
      <c r="D132" s="1" t="s">
        <v>118</v>
      </c>
      <c r="E132" s="1"/>
      <c r="F132" s="1"/>
    </row>
    <row r="133" spans="1:6" x14ac:dyDescent="0.25">
      <c r="A133" t="s">
        <v>382</v>
      </c>
      <c r="C133" s="1" t="s">
        <v>417</v>
      </c>
      <c r="D133" s="1" t="s">
        <v>119</v>
      </c>
      <c r="F133" s="1"/>
    </row>
    <row r="134" spans="1:6" x14ac:dyDescent="0.25">
      <c r="A134" t="s">
        <v>390</v>
      </c>
      <c r="C134" s="1" t="s">
        <v>418</v>
      </c>
      <c r="D134" s="1" t="s">
        <v>120</v>
      </c>
      <c r="F134" s="1"/>
    </row>
    <row r="135" spans="1:6" x14ac:dyDescent="0.25">
      <c r="A135" t="s">
        <v>391</v>
      </c>
      <c r="C135" s="1" t="s">
        <v>419</v>
      </c>
      <c r="D135" s="1" t="s">
        <v>133</v>
      </c>
      <c r="F135" s="1"/>
    </row>
    <row r="136" spans="1:6" s="1" customFormat="1" x14ac:dyDescent="0.25">
      <c r="A136" s="1" t="s">
        <v>393</v>
      </c>
      <c r="C136" s="1" t="s">
        <v>394</v>
      </c>
      <c r="D136" s="2" t="s">
        <v>134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EOAS21</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Rykaczewski, Caleb</dc:creator>
  <cp:lastModifiedBy>Rykaczewski, Caleb</cp:lastModifiedBy>
  <dcterms:created xsi:type="dcterms:W3CDTF">2015-06-05T18:17:20Z</dcterms:created>
  <dcterms:modified xsi:type="dcterms:W3CDTF">2022-03-22T03:09:27Z</dcterms:modified>
</cp:coreProperties>
</file>