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houghton/dissertationanalysis/"/>
    </mc:Choice>
  </mc:AlternateContent>
  <xr:revisionPtr revIDLastSave="0" documentId="8_{46A07B07-6577-5741-97B9-0A2E3271FEE3}" xr6:coauthVersionLast="47" xr6:coauthVersionMax="47" xr10:uidLastSave="{00000000-0000-0000-0000-000000000000}"/>
  <bookViews>
    <workbookView xWindow="1180" yWindow="1020" windowWidth="28800" windowHeight="16420" xr2:uid="{2F15E175-1C01-3E41-9993-57C84249D98D}"/>
  </bookViews>
  <sheets>
    <sheet name="birddata" sheetId="1" r:id="rId1"/>
    <sheet name="invertdata" sheetId="2" r:id="rId2"/>
    <sheet name="siteaverages" sheetId="3" r:id="rId3"/>
  </sheets>
  <definedNames>
    <definedName name="_xlchart.v1.2" hidden="1">siteaverages!$E$2:$E$13</definedName>
    <definedName name="_xlchart.v1.3" hidden="1">siteaverages!$F$2:$F$13</definedName>
    <definedName name="_xlchart.v2.0" hidden="1">siteaverages!$E$2:$E$13</definedName>
    <definedName name="_xlchart.v2.1" hidden="1">siteaverages!$F$2:$F$13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3" l="1"/>
  <c r="T71" i="2"/>
  <c r="T7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2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2" i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2" i="2"/>
  <c r="W2" i="2" s="1" a="1"/>
  <c r="W2" i="2" s="1"/>
  <c r="O45" i="1"/>
  <c r="O46" i="1"/>
  <c r="O47" i="1"/>
  <c r="O48" i="1"/>
  <c r="N48" i="1"/>
  <c r="N47" i="1"/>
  <c r="N46" i="1"/>
  <c r="N45" i="1"/>
  <c r="O34" i="1"/>
  <c r="O35" i="1"/>
  <c r="O36" i="1"/>
  <c r="O37" i="1"/>
  <c r="O38" i="1"/>
  <c r="O39" i="1"/>
  <c r="N39" i="1"/>
  <c r="N38" i="1"/>
  <c r="N37" i="1"/>
  <c r="N36" i="1"/>
  <c r="N34" i="1"/>
  <c r="N35" i="1"/>
  <c r="N33" i="1"/>
  <c r="O29" i="1"/>
  <c r="N29" i="1"/>
  <c r="Q86" i="2"/>
  <c r="Q87" i="2"/>
  <c r="Q88" i="2"/>
  <c r="Q89" i="2"/>
  <c r="Q85" i="2"/>
  <c r="O23" i="1"/>
  <c r="N23" i="1"/>
  <c r="O21" i="1"/>
  <c r="N21" i="1"/>
  <c r="O20" i="1"/>
  <c r="N20" i="1"/>
  <c r="O18" i="1"/>
  <c r="O17" i="1"/>
  <c r="N17" i="1"/>
  <c r="O10" i="1"/>
  <c r="O9" i="1"/>
  <c r="N10" i="1"/>
  <c r="N9" i="1"/>
  <c r="O8" i="1"/>
  <c r="N8" i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O6" i="1"/>
  <c r="O7" i="1"/>
  <c r="O5" i="1"/>
  <c r="N5" i="1"/>
  <c r="O4" i="1"/>
  <c r="N4" i="1"/>
  <c r="O3" i="1"/>
  <c r="N3" i="1"/>
  <c r="O2" i="1"/>
  <c r="N2" i="1"/>
  <c r="Y2" i="2" l="1"/>
  <c r="Y169" i="2"/>
  <c r="W169" i="2" a="1"/>
  <c r="W169" i="2" s="1"/>
  <c r="X169" i="2" s="1"/>
  <c r="Y168" i="2"/>
  <c r="W168" i="2" a="1"/>
  <c r="W168" i="2" s="1"/>
  <c r="X168" i="2" s="1"/>
  <c r="Y167" i="2"/>
  <c r="W167" i="2" a="1"/>
  <c r="W167" i="2" s="1"/>
  <c r="X167" i="2" s="1"/>
  <c r="Y166" i="2"/>
  <c r="W166" i="2" a="1"/>
  <c r="W166" i="2" s="1"/>
  <c r="X166" i="2" s="1"/>
  <c r="Y165" i="2"/>
  <c r="W165" i="2" a="1"/>
  <c r="W165" i="2" s="1"/>
  <c r="Y164" i="2"/>
  <c r="W164" i="2" a="1"/>
  <c r="W164" i="2" s="1"/>
  <c r="X164" i="2" s="1"/>
  <c r="Y163" i="2"/>
  <c r="W163" i="2" a="1"/>
  <c r="W163" i="2" s="1"/>
  <c r="X163" i="2" s="1"/>
  <c r="Y162" i="2"/>
  <c r="W162" i="2" a="1"/>
  <c r="W162" i="2" s="1"/>
  <c r="X162" i="2" s="1"/>
  <c r="Y161" i="2"/>
  <c r="W161" i="2" a="1"/>
  <c r="W161" i="2" s="1"/>
  <c r="X161" i="2" s="1"/>
  <c r="Y160" i="2"/>
  <c r="W160" i="2" a="1"/>
  <c r="W160" i="2" s="1"/>
  <c r="Y159" i="2"/>
  <c r="W159" i="2" a="1"/>
  <c r="W159" i="2" s="1"/>
  <c r="X159" i="2" s="1"/>
  <c r="Y158" i="2"/>
  <c r="W158" i="2" a="1"/>
  <c r="W158" i="2" s="1"/>
  <c r="X158" i="2" s="1"/>
  <c r="Y157" i="2"/>
  <c r="W157" i="2" a="1"/>
  <c r="W157" i="2" s="1"/>
  <c r="X157" i="2" s="1"/>
  <c r="Y156" i="2"/>
  <c r="W156" i="2" a="1"/>
  <c r="W156" i="2" s="1"/>
  <c r="X156" i="2" s="1"/>
  <c r="Y155" i="2"/>
  <c r="W155" i="2" a="1"/>
  <c r="W155" i="2" s="1"/>
  <c r="Y154" i="2"/>
  <c r="W154" i="2" a="1"/>
  <c r="W154" i="2" s="1"/>
  <c r="X154" i="2" s="1"/>
  <c r="Y153" i="2"/>
  <c r="W153" i="2" a="1"/>
  <c r="W153" i="2" s="1"/>
  <c r="X153" i="2" s="1"/>
  <c r="Y152" i="2"/>
  <c r="W152" i="2" a="1"/>
  <c r="W152" i="2" s="1"/>
  <c r="X152" i="2" s="1"/>
  <c r="Y151" i="2"/>
  <c r="W151" i="2" a="1"/>
  <c r="W151" i="2" s="1"/>
  <c r="X151" i="2" s="1"/>
  <c r="Y150" i="2"/>
  <c r="W150" i="2" a="1"/>
  <c r="W150" i="2" s="1"/>
  <c r="Y149" i="2"/>
  <c r="W149" i="2" a="1"/>
  <c r="W149" i="2" s="1"/>
  <c r="X149" i="2" s="1"/>
  <c r="Y148" i="2"/>
  <c r="W148" i="2" a="1"/>
  <c r="W148" i="2" s="1"/>
  <c r="X148" i="2" s="1"/>
  <c r="Y147" i="2"/>
  <c r="W147" i="2" a="1"/>
  <c r="W147" i="2" s="1"/>
  <c r="X147" i="2" s="1"/>
  <c r="Y146" i="2"/>
  <c r="W146" i="2" a="1"/>
  <c r="W146" i="2" s="1"/>
  <c r="X146" i="2" s="1"/>
  <c r="Y145" i="2"/>
  <c r="W145" i="2" a="1"/>
  <c r="W145" i="2" s="1"/>
  <c r="X145" i="2" s="1"/>
  <c r="Y144" i="2"/>
  <c r="W144" i="2" a="1"/>
  <c r="W144" i="2" s="1"/>
  <c r="X144" i="2" s="1"/>
  <c r="Y143" i="2"/>
  <c r="W143" i="2" a="1"/>
  <c r="W143" i="2" s="1"/>
  <c r="X143" i="2" s="1"/>
  <c r="Y142" i="2"/>
  <c r="W142" i="2" a="1"/>
  <c r="W142" i="2" s="1"/>
  <c r="X142" i="2" s="1"/>
  <c r="Y141" i="2"/>
  <c r="W141" i="2" a="1"/>
  <c r="W141" i="2" s="1"/>
  <c r="X141" i="2" s="1"/>
  <c r="Y140" i="2"/>
  <c r="W140" i="2" a="1"/>
  <c r="W140" i="2" s="1"/>
  <c r="Y139" i="2"/>
  <c r="W139" i="2" a="1"/>
  <c r="W139" i="2" s="1"/>
  <c r="X139" i="2" s="1"/>
  <c r="Y138" i="2"/>
  <c r="W138" i="2" a="1"/>
  <c r="W138" i="2" s="1"/>
  <c r="X138" i="2" s="1"/>
  <c r="Y137" i="2"/>
  <c r="W137" i="2" a="1"/>
  <c r="W137" i="2" s="1"/>
  <c r="X137" i="2" s="1"/>
  <c r="Y136" i="2"/>
  <c r="W136" i="2" a="1"/>
  <c r="W136" i="2" s="1"/>
  <c r="X136" i="2" s="1"/>
  <c r="Y135" i="2"/>
  <c r="W135" i="2" a="1"/>
  <c r="W135" i="2" s="1"/>
  <c r="X135" i="2" s="1"/>
  <c r="Y134" i="2"/>
  <c r="W134" i="2" a="1"/>
  <c r="W134" i="2" s="1"/>
  <c r="X134" i="2" s="1"/>
  <c r="Y133" i="2"/>
  <c r="W133" i="2" a="1"/>
  <c r="W133" i="2" s="1"/>
  <c r="X133" i="2" s="1"/>
  <c r="Y132" i="2"/>
  <c r="W132" i="2" a="1"/>
  <c r="W132" i="2" s="1"/>
  <c r="X132" i="2" s="1"/>
  <c r="Y131" i="2"/>
  <c r="W131" i="2" a="1"/>
  <c r="W131" i="2" s="1"/>
  <c r="X131" i="2" s="1"/>
  <c r="Y130" i="2"/>
  <c r="W130" i="2" a="1"/>
  <c r="W130" i="2" s="1"/>
  <c r="Y129" i="2"/>
  <c r="W129" i="2" a="1"/>
  <c r="W129" i="2" s="1"/>
  <c r="X129" i="2" s="1"/>
  <c r="Y128" i="2"/>
  <c r="W128" i="2" a="1"/>
  <c r="W128" i="2" s="1"/>
  <c r="X128" i="2" s="1"/>
  <c r="Y127" i="2"/>
  <c r="W127" i="2" a="1"/>
  <c r="W127" i="2" s="1"/>
  <c r="X127" i="2" s="1"/>
  <c r="Y126" i="2"/>
  <c r="W126" i="2" a="1"/>
  <c r="W126" i="2" s="1"/>
  <c r="X126" i="2" s="1"/>
  <c r="Y125" i="2"/>
  <c r="W125" i="2" a="1"/>
  <c r="W125" i="2" s="1"/>
  <c r="X125" i="2" s="1"/>
  <c r="Y124" i="2"/>
  <c r="W124" i="2" a="1"/>
  <c r="W124" i="2" s="1"/>
  <c r="X124" i="2" s="1"/>
  <c r="Y123" i="2"/>
  <c r="W123" i="2" a="1"/>
  <c r="W123" i="2" s="1"/>
  <c r="X123" i="2" s="1"/>
  <c r="Y122" i="2"/>
  <c r="W122" i="2" a="1"/>
  <c r="W122" i="2" s="1"/>
  <c r="X122" i="2" s="1"/>
  <c r="Y121" i="2"/>
  <c r="W121" i="2" a="1"/>
  <c r="W121" i="2" s="1"/>
  <c r="X121" i="2" s="1"/>
  <c r="Y120" i="2"/>
  <c r="W120" i="2" a="1"/>
  <c r="W120" i="2" s="1"/>
  <c r="Y119" i="2"/>
  <c r="W119" i="2" a="1"/>
  <c r="W119" i="2" s="1"/>
  <c r="X119" i="2" s="1"/>
  <c r="Y118" i="2"/>
  <c r="W118" i="2" a="1"/>
  <c r="W118" i="2" s="1"/>
  <c r="X118" i="2" s="1"/>
  <c r="Y117" i="2"/>
  <c r="W117" i="2" a="1"/>
  <c r="W117" i="2" s="1"/>
  <c r="X117" i="2" s="1"/>
  <c r="Y116" i="2"/>
  <c r="W116" i="2" a="1"/>
  <c r="W116" i="2" s="1"/>
  <c r="X116" i="2" s="1"/>
  <c r="Y115" i="2"/>
  <c r="W115" i="2" a="1"/>
  <c r="W115" i="2" s="1"/>
  <c r="Y114" i="2"/>
  <c r="W114" i="2" a="1"/>
  <c r="W114" i="2" s="1"/>
  <c r="X114" i="2" s="1"/>
  <c r="Y113" i="2"/>
  <c r="W113" i="2" a="1"/>
  <c r="W113" i="2" s="1"/>
  <c r="X113" i="2" s="1"/>
  <c r="Y112" i="2"/>
  <c r="W112" i="2" a="1"/>
  <c r="W112" i="2" s="1"/>
  <c r="X112" i="2" s="1"/>
  <c r="Y111" i="2"/>
  <c r="W111" i="2" a="1"/>
  <c r="W111" i="2" s="1"/>
  <c r="X111" i="2" s="1"/>
  <c r="Y110" i="2"/>
  <c r="W110" i="2" a="1"/>
  <c r="W110" i="2" s="1"/>
  <c r="Y109" i="2"/>
  <c r="W109" i="2" a="1"/>
  <c r="W109" i="2" s="1"/>
  <c r="X109" i="2" s="1"/>
  <c r="Y108" i="2"/>
  <c r="W108" i="2" a="1"/>
  <c r="W108" i="2" s="1"/>
  <c r="X108" i="2" s="1"/>
  <c r="Y107" i="2"/>
  <c r="W107" i="2" a="1"/>
  <c r="W107" i="2" s="1"/>
  <c r="X107" i="2" s="1"/>
  <c r="Y106" i="2"/>
  <c r="W106" i="2" a="1"/>
  <c r="W106" i="2" s="1"/>
  <c r="X106" i="2" s="1"/>
  <c r="Y105" i="2"/>
  <c r="W105" i="2" a="1"/>
  <c r="W105" i="2" s="1"/>
  <c r="X105" i="2" s="1"/>
  <c r="Y104" i="2"/>
  <c r="W104" i="2" a="1"/>
  <c r="W104" i="2" s="1"/>
  <c r="X104" i="2" s="1"/>
  <c r="Y103" i="2"/>
  <c r="W103" i="2" a="1"/>
  <c r="W103" i="2" s="1"/>
  <c r="X103" i="2" s="1"/>
  <c r="Y102" i="2"/>
  <c r="W102" i="2" a="1"/>
  <c r="W102" i="2" s="1"/>
  <c r="X102" i="2" s="1"/>
  <c r="Y101" i="2"/>
  <c r="W101" i="2" a="1"/>
  <c r="W101" i="2" s="1"/>
  <c r="X101" i="2" s="1"/>
  <c r="Y100" i="2"/>
  <c r="W100" i="2" a="1"/>
  <c r="W100" i="2" s="1"/>
  <c r="Y99" i="2"/>
  <c r="W99" i="2" a="1"/>
  <c r="W99" i="2" s="1"/>
  <c r="X99" i="2" s="1"/>
  <c r="Y98" i="2"/>
  <c r="W98" i="2" a="1"/>
  <c r="W98" i="2" s="1"/>
  <c r="X98" i="2" s="1"/>
  <c r="Y97" i="2"/>
  <c r="W97" i="2" a="1"/>
  <c r="W97" i="2" s="1"/>
  <c r="X97" i="2" s="1"/>
  <c r="Y96" i="2"/>
  <c r="W96" i="2" a="1"/>
  <c r="W96" i="2" s="1"/>
  <c r="X96" i="2" s="1"/>
  <c r="Y95" i="2"/>
  <c r="W95" i="2" a="1"/>
  <c r="W95" i="2" s="1"/>
  <c r="Y94" i="2"/>
  <c r="W94" i="2" a="1"/>
  <c r="W94" i="2" s="1"/>
  <c r="X94" i="2" s="1"/>
  <c r="Y93" i="2"/>
  <c r="W93" i="2" a="1"/>
  <c r="W93" i="2" s="1"/>
  <c r="X93" i="2" s="1"/>
  <c r="Y92" i="2"/>
  <c r="W92" i="2" a="1"/>
  <c r="W92" i="2" s="1"/>
  <c r="X92" i="2" s="1"/>
  <c r="Y91" i="2"/>
  <c r="W91" i="2" a="1"/>
  <c r="W91" i="2" s="1"/>
  <c r="X91" i="2" s="1"/>
  <c r="Y90" i="2"/>
  <c r="W90" i="2" a="1"/>
  <c r="W90" i="2" s="1"/>
  <c r="Y89" i="2"/>
  <c r="W89" i="2" a="1"/>
  <c r="W89" i="2" s="1"/>
  <c r="X89" i="2" s="1"/>
  <c r="Y88" i="2"/>
  <c r="W88" i="2" a="1"/>
  <c r="W88" i="2" s="1"/>
  <c r="X88" i="2" s="1"/>
  <c r="Y87" i="2"/>
  <c r="W87" i="2" a="1"/>
  <c r="W87" i="2" s="1"/>
  <c r="X87" i="2" s="1"/>
  <c r="Y86" i="2"/>
  <c r="W86" i="2" a="1"/>
  <c r="W86" i="2" s="1"/>
  <c r="X86" i="2" s="1"/>
  <c r="Y85" i="2"/>
  <c r="W85" i="2" a="1"/>
  <c r="W85" i="2" s="1"/>
  <c r="Y84" i="2"/>
  <c r="W84" i="2" a="1"/>
  <c r="W84" i="2" s="1"/>
  <c r="X84" i="2" s="1"/>
  <c r="Y83" i="2"/>
  <c r="W83" i="2" a="1"/>
  <c r="W83" i="2" s="1"/>
  <c r="X83" i="2" s="1"/>
  <c r="Y82" i="2"/>
  <c r="W82" i="2" a="1"/>
  <c r="W82" i="2" s="1"/>
  <c r="X82" i="2" s="1"/>
  <c r="Y81" i="2"/>
  <c r="W81" i="2" a="1"/>
  <c r="W81" i="2" s="1"/>
  <c r="X81" i="2" s="1"/>
  <c r="Y80" i="2"/>
  <c r="W80" i="2" a="1"/>
  <c r="W80" i="2" s="1"/>
  <c r="Y79" i="2"/>
  <c r="W79" i="2" a="1"/>
  <c r="W79" i="2" s="1"/>
  <c r="X79" i="2" s="1"/>
  <c r="Y78" i="2"/>
  <c r="W78" i="2" a="1"/>
  <c r="W78" i="2" s="1"/>
  <c r="X78" i="2" s="1"/>
  <c r="Y77" i="2"/>
  <c r="W77" i="2" a="1"/>
  <c r="W77" i="2" s="1"/>
  <c r="X77" i="2" s="1"/>
  <c r="Y76" i="2"/>
  <c r="W76" i="2" a="1"/>
  <c r="W76" i="2" s="1"/>
  <c r="X76" i="2" s="1"/>
  <c r="Y75" i="2"/>
  <c r="W75" i="2" a="1"/>
  <c r="W75" i="2" s="1"/>
  <c r="X75" i="2" s="1"/>
  <c r="Y74" i="2"/>
  <c r="W74" i="2" a="1"/>
  <c r="W74" i="2" s="1"/>
  <c r="X74" i="2" s="1"/>
  <c r="Y73" i="2"/>
  <c r="W73" i="2" a="1"/>
  <c r="W73" i="2" s="1"/>
  <c r="X73" i="2" s="1"/>
  <c r="Y72" i="2"/>
  <c r="W72" i="2" a="1"/>
  <c r="W72" i="2" s="1"/>
  <c r="Y71" i="2"/>
  <c r="W71" i="2" a="1"/>
  <c r="W71" i="2" s="1"/>
  <c r="X71" i="2" s="1"/>
  <c r="Y70" i="2"/>
  <c r="W70" i="2" a="1"/>
  <c r="W70" i="2" s="1"/>
  <c r="X70" i="2" s="1"/>
  <c r="Y69" i="2"/>
  <c r="W69" i="2" a="1"/>
  <c r="W69" i="2" s="1"/>
  <c r="X69" i="2" s="1"/>
  <c r="Y68" i="2"/>
  <c r="W68" i="2" a="1"/>
  <c r="W68" i="2" s="1"/>
  <c r="X68" i="2" s="1"/>
  <c r="Y67" i="2"/>
  <c r="W67" i="2" a="1"/>
  <c r="W67" i="2" s="1"/>
  <c r="X67" i="2" s="1"/>
  <c r="Y66" i="2"/>
  <c r="W66" i="2" a="1"/>
  <c r="W66" i="2" s="1"/>
  <c r="X66" i="2" s="1"/>
  <c r="Y65" i="2"/>
  <c r="W65" i="2" a="1"/>
  <c r="W65" i="2" s="1"/>
  <c r="X65" i="2" s="1"/>
  <c r="Y64" i="2"/>
  <c r="W64" i="2" a="1"/>
  <c r="W64" i="2" s="1"/>
  <c r="X64" i="2" s="1"/>
  <c r="Y63" i="2"/>
  <c r="W63" i="2" a="1"/>
  <c r="W63" i="2" s="1"/>
  <c r="X63" i="2" s="1"/>
  <c r="Y62" i="2"/>
  <c r="W62" i="2" a="1"/>
  <c r="W62" i="2" s="1"/>
  <c r="Y61" i="2"/>
  <c r="W61" i="2" a="1"/>
  <c r="W61" i="2" s="1"/>
  <c r="X61" i="2" s="1"/>
  <c r="Y60" i="2"/>
  <c r="W60" i="2" a="1"/>
  <c r="W60" i="2" s="1"/>
  <c r="X60" i="2" s="1"/>
  <c r="Y59" i="2"/>
  <c r="W59" i="2" a="1"/>
  <c r="W59" i="2" s="1"/>
  <c r="X59" i="2" s="1"/>
  <c r="Y58" i="2"/>
  <c r="W58" i="2" a="1"/>
  <c r="W58" i="2" s="1"/>
  <c r="X58" i="2" s="1"/>
  <c r="Y57" i="2"/>
  <c r="W57" i="2" a="1"/>
  <c r="W57" i="2" s="1"/>
  <c r="Y56" i="2"/>
  <c r="W56" i="2" a="1"/>
  <c r="W56" i="2" s="1"/>
  <c r="X56" i="2" s="1"/>
  <c r="Y55" i="2"/>
  <c r="W55" i="2" a="1"/>
  <c r="W55" i="2" s="1"/>
  <c r="X55" i="2" s="1"/>
  <c r="Y54" i="2"/>
  <c r="W54" i="2" a="1"/>
  <c r="W54" i="2" s="1"/>
  <c r="X54" i="2" s="1"/>
  <c r="Y53" i="2"/>
  <c r="W53" i="2" a="1"/>
  <c r="W53" i="2" s="1"/>
  <c r="X53" i="2" s="1"/>
  <c r="Y52" i="2"/>
  <c r="W52" i="2" a="1"/>
  <c r="W52" i="2" s="1"/>
  <c r="Y51" i="2"/>
  <c r="W51" i="2" a="1"/>
  <c r="W51" i="2" s="1"/>
  <c r="X51" i="2" s="1"/>
  <c r="Y50" i="2"/>
  <c r="W50" i="2" a="1"/>
  <c r="W50" i="2" s="1"/>
  <c r="X50" i="2" s="1"/>
  <c r="Y49" i="2"/>
  <c r="W49" i="2" a="1"/>
  <c r="W49" i="2" s="1"/>
  <c r="X49" i="2" s="1"/>
  <c r="Y48" i="2"/>
  <c r="W48" i="2" a="1"/>
  <c r="W48" i="2" s="1"/>
  <c r="X48" i="2" s="1"/>
  <c r="Y47" i="2"/>
  <c r="W47" i="2" a="1"/>
  <c r="W47" i="2" s="1"/>
  <c r="X47" i="2" s="1"/>
  <c r="Y46" i="2"/>
  <c r="W46" i="2" a="1"/>
  <c r="W46" i="2" s="1"/>
  <c r="X46" i="2" s="1"/>
  <c r="Y45" i="2"/>
  <c r="W45" i="2" a="1"/>
  <c r="W45" i="2" s="1"/>
  <c r="X45" i="2" s="1"/>
  <c r="Y44" i="2"/>
  <c r="W44" i="2" a="1"/>
  <c r="W44" i="2" s="1"/>
  <c r="X44" i="2" s="1"/>
  <c r="Y43" i="2"/>
  <c r="W43" i="2" a="1"/>
  <c r="W43" i="2" s="1"/>
  <c r="X43" i="2" s="1"/>
  <c r="Y42" i="2"/>
  <c r="W42" i="2" a="1"/>
  <c r="W42" i="2" s="1"/>
  <c r="Y41" i="2"/>
  <c r="W41" i="2" a="1"/>
  <c r="W41" i="2" s="1"/>
  <c r="X41" i="2" s="1"/>
  <c r="Y40" i="2"/>
  <c r="W40" i="2" a="1"/>
  <c r="W40" i="2" s="1"/>
  <c r="X40" i="2" s="1"/>
  <c r="Y39" i="2"/>
  <c r="W39" i="2" a="1"/>
  <c r="W39" i="2" s="1"/>
  <c r="X39" i="2" s="1"/>
  <c r="Y38" i="2"/>
  <c r="W38" i="2" a="1"/>
  <c r="W38" i="2" s="1"/>
  <c r="X38" i="2" s="1"/>
  <c r="Y37" i="2"/>
  <c r="W37" i="2" a="1"/>
  <c r="W37" i="2" s="1"/>
  <c r="Y36" i="2"/>
  <c r="W36" i="2" a="1"/>
  <c r="W36" i="2" s="1"/>
  <c r="X36" i="2" s="1"/>
  <c r="Y35" i="2"/>
  <c r="W35" i="2" a="1"/>
  <c r="W35" i="2" s="1"/>
  <c r="X35" i="2" s="1"/>
  <c r="Y34" i="2"/>
  <c r="W34" i="2" a="1"/>
  <c r="W34" i="2" s="1"/>
  <c r="X34" i="2" s="1"/>
  <c r="Y33" i="2"/>
  <c r="W33" i="2" a="1"/>
  <c r="W33" i="2" s="1"/>
  <c r="X33" i="2" s="1"/>
  <c r="Y32" i="2"/>
  <c r="W32" i="2" a="1"/>
  <c r="W32" i="2" s="1"/>
  <c r="Y31" i="2"/>
  <c r="W31" i="2" a="1"/>
  <c r="W31" i="2" s="1"/>
  <c r="X31" i="2" s="1"/>
  <c r="Y30" i="2"/>
  <c r="W30" i="2" a="1"/>
  <c r="W30" i="2" s="1"/>
  <c r="X30" i="2" s="1"/>
  <c r="Y29" i="2"/>
  <c r="W29" i="2" a="1"/>
  <c r="W29" i="2" s="1"/>
  <c r="X29" i="2" s="1"/>
  <c r="Y28" i="2"/>
  <c r="W28" i="2" a="1"/>
  <c r="W28" i="2" s="1"/>
  <c r="X28" i="2" s="1"/>
  <c r="Y27" i="2"/>
  <c r="W27" i="2" a="1"/>
  <c r="W27" i="2" s="1"/>
  <c r="Y26" i="2"/>
  <c r="W26" i="2" a="1"/>
  <c r="W26" i="2" s="1"/>
  <c r="X26" i="2" s="1"/>
  <c r="Y25" i="2"/>
  <c r="W25" i="2" a="1"/>
  <c r="W25" i="2" s="1"/>
  <c r="X25" i="2" s="1"/>
  <c r="Y24" i="2"/>
  <c r="W24" i="2" a="1"/>
  <c r="W24" i="2" s="1"/>
  <c r="X24" i="2" s="1"/>
  <c r="Y23" i="2"/>
  <c r="W23" i="2" a="1"/>
  <c r="W23" i="2" s="1"/>
  <c r="X23" i="2" s="1"/>
  <c r="Y22" i="2"/>
  <c r="W22" i="2" a="1"/>
  <c r="W22" i="2" s="1"/>
  <c r="Y21" i="2"/>
  <c r="W21" i="2" a="1"/>
  <c r="W21" i="2" s="1"/>
  <c r="X21" i="2" s="1"/>
  <c r="Y20" i="2"/>
  <c r="W20" i="2" a="1"/>
  <c r="W20" i="2" s="1"/>
  <c r="X20" i="2" s="1"/>
  <c r="Y19" i="2"/>
  <c r="W19" i="2" a="1"/>
  <c r="W19" i="2" s="1"/>
  <c r="X19" i="2" s="1"/>
  <c r="Y18" i="2"/>
  <c r="W18" i="2" a="1"/>
  <c r="W18" i="2" s="1"/>
  <c r="X18" i="2" s="1"/>
  <c r="Y17" i="2"/>
  <c r="W17" i="2" a="1"/>
  <c r="W17" i="2" s="1"/>
  <c r="Y16" i="2"/>
  <c r="W16" i="2" a="1"/>
  <c r="W16" i="2" s="1"/>
  <c r="X16" i="2" s="1"/>
  <c r="Y15" i="2"/>
  <c r="W15" i="2" a="1"/>
  <c r="W15" i="2" s="1"/>
  <c r="X15" i="2" s="1"/>
  <c r="Y14" i="2"/>
  <c r="W14" i="2" a="1"/>
  <c r="W14" i="2" s="1"/>
  <c r="X14" i="2" s="1"/>
  <c r="Y13" i="2"/>
  <c r="W13" i="2" a="1"/>
  <c r="W13" i="2" s="1"/>
  <c r="X13" i="2" s="1"/>
  <c r="Y12" i="2"/>
  <c r="W12" i="2" a="1"/>
  <c r="W12" i="2" s="1"/>
  <c r="Y11" i="2"/>
  <c r="W11" i="2" a="1"/>
  <c r="W11" i="2" s="1"/>
  <c r="X11" i="2" s="1"/>
  <c r="Y10" i="2"/>
  <c r="W10" i="2" a="1"/>
  <c r="W10" i="2" s="1"/>
  <c r="X10" i="2" s="1"/>
  <c r="Y9" i="2"/>
  <c r="W9" i="2" a="1"/>
  <c r="W9" i="2" s="1"/>
  <c r="X9" i="2" s="1"/>
  <c r="Y8" i="2"/>
  <c r="W8" i="2" a="1"/>
  <c r="W8" i="2" s="1"/>
  <c r="X8" i="2" s="1"/>
  <c r="Y7" i="2"/>
  <c r="W7" i="2" a="1"/>
  <c r="W7" i="2" s="1"/>
  <c r="X7" i="2" s="1"/>
  <c r="Y6" i="2"/>
  <c r="W6" i="2" a="1"/>
  <c r="W6" i="2" s="1"/>
  <c r="X6" i="2" s="1"/>
  <c r="Y5" i="2"/>
  <c r="W5" i="2" a="1"/>
  <c r="W5" i="2" s="1"/>
  <c r="X5" i="2" s="1"/>
  <c r="Y4" i="2"/>
  <c r="W4" i="2" a="1"/>
  <c r="W4" i="2" s="1"/>
  <c r="X4" i="2" s="1"/>
  <c r="Y3" i="2"/>
  <c r="W3" i="2" a="1"/>
  <c r="W3" i="2" s="1"/>
  <c r="X3" i="2" s="1"/>
  <c r="X27" i="2" l="1"/>
  <c r="B3" i="3"/>
  <c r="X95" i="2"/>
  <c r="D8" i="3"/>
  <c r="X115" i="2"/>
  <c r="D10" i="3"/>
  <c r="X155" i="2"/>
  <c r="B12" i="3"/>
  <c r="X165" i="2"/>
  <c r="B13" i="3"/>
  <c r="X32" i="2"/>
  <c r="D3" i="3"/>
  <c r="X52" i="2"/>
  <c r="D5" i="3"/>
  <c r="X72" i="2"/>
  <c r="D6" i="3"/>
  <c r="X80" i="2"/>
  <c r="B7" i="3"/>
  <c r="X100" i="2"/>
  <c r="B9" i="3"/>
  <c r="E9" i="3" s="1"/>
  <c r="X110" i="2"/>
  <c r="D9" i="3"/>
  <c r="X130" i="2"/>
  <c r="B11" i="3"/>
  <c r="X150" i="2"/>
  <c r="D12" i="3"/>
  <c r="X12" i="2"/>
  <c r="C2" i="3"/>
  <c r="X22" i="2"/>
  <c r="C3" i="3"/>
  <c r="X42" i="2"/>
  <c r="B4" i="3"/>
  <c r="E4" i="3" s="1"/>
  <c r="X62" i="2"/>
  <c r="B6" i="3"/>
  <c r="X90" i="2"/>
  <c r="B8" i="3"/>
  <c r="E8" i="3" s="1"/>
  <c r="X120" i="2"/>
  <c r="B10" i="3"/>
  <c r="E10" i="3" s="1"/>
  <c r="X140" i="2"/>
  <c r="D11" i="3"/>
  <c r="X160" i="2"/>
  <c r="D13" i="3"/>
  <c r="X17" i="2"/>
  <c r="D2" i="3"/>
  <c r="X37" i="2"/>
  <c r="D4" i="3"/>
  <c r="X57" i="2"/>
  <c r="B5" i="3"/>
  <c r="E5" i="3" s="1"/>
  <c r="X85" i="2"/>
  <c r="D7" i="3"/>
  <c r="B2" i="3"/>
  <c r="E12" i="3" l="1"/>
  <c r="E2" i="3"/>
  <c r="E7" i="3"/>
  <c r="E13" i="3"/>
  <c r="E3" i="3"/>
  <c r="E11" i="3"/>
  <c r="E6" i="3"/>
  <c r="X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<sst xmlns="http://schemas.openxmlformats.org/spreadsheetml/2006/main" count="2378" uniqueCount="407">
  <si>
    <t>site_name</t>
  </si>
  <si>
    <t>date</t>
  </si>
  <si>
    <t>meander_type</t>
  </si>
  <si>
    <t>transect_section</t>
  </si>
  <si>
    <t>flow_rate</t>
  </si>
  <si>
    <t>land_use</t>
  </si>
  <si>
    <t>presence_forest</t>
  </si>
  <si>
    <t>presence_wetland</t>
  </si>
  <si>
    <t>presence_agriculture</t>
  </si>
  <si>
    <t>distance_from_other</t>
  </si>
  <si>
    <t>upstream_habitat</t>
  </si>
  <si>
    <t>distance_rm</t>
  </si>
  <si>
    <t>years_since_rm</t>
  </si>
  <si>
    <t>tree</t>
  </si>
  <si>
    <t>nontree</t>
  </si>
  <si>
    <t>dom_species</t>
  </si>
  <si>
    <t>merlin_time</t>
  </si>
  <si>
    <t>bird_abundance</t>
  </si>
  <si>
    <t>fish_abundance</t>
  </si>
  <si>
    <t>amphibian_abundance</t>
  </si>
  <si>
    <t>mammal_abundance</t>
  </si>
  <si>
    <t>richness</t>
  </si>
  <si>
    <t>blue_tit</t>
  </si>
  <si>
    <t>greenfinch</t>
  </si>
  <si>
    <t>wren</t>
  </si>
  <si>
    <t>blackbird</t>
  </si>
  <si>
    <t>goldfinch</t>
  </si>
  <si>
    <t>thrush</t>
  </si>
  <si>
    <t>nuthatch</t>
  </si>
  <si>
    <t>robin</t>
  </si>
  <si>
    <t>jackdaw</t>
  </si>
  <si>
    <t>great_tit</t>
  </si>
  <si>
    <t>chaffinch</t>
  </si>
  <si>
    <t>chiffchaff</t>
  </si>
  <si>
    <t>crow</t>
  </si>
  <si>
    <t>wood_pigeon</t>
  </si>
  <si>
    <t>siskin</t>
  </si>
  <si>
    <t>mute_swan</t>
  </si>
  <si>
    <t>long_tailed_tit</t>
  </si>
  <si>
    <t>willow_warbler</t>
  </si>
  <si>
    <t>black_headed_gull</t>
  </si>
  <si>
    <t>herring_gull</t>
  </si>
  <si>
    <t>mallard</t>
  </si>
  <si>
    <t>gadwall</t>
  </si>
  <si>
    <t>graylag_goose</t>
  </si>
  <si>
    <t>ringnecked_pheasant</t>
  </si>
  <si>
    <t>bank_swallow</t>
  </si>
  <si>
    <t>grasshopper_warbler</t>
  </si>
  <si>
    <t>meadow_pipet</t>
  </si>
  <si>
    <t>magpie</t>
  </si>
  <si>
    <t>jackdaw2</t>
  </si>
  <si>
    <t>whitethroat</t>
  </si>
  <si>
    <t>curlew</t>
  </si>
  <si>
    <t>great_spotted_woodpecker</t>
  </si>
  <si>
    <t>rock_pigeon</t>
  </si>
  <si>
    <t>skylark</t>
  </si>
  <si>
    <t>whimbrel</t>
  </si>
  <si>
    <t>oystercatcher</t>
  </si>
  <si>
    <t>blackcap</t>
  </si>
  <si>
    <t>sandpiper</t>
  </si>
  <si>
    <t>coal_tit</t>
  </si>
  <si>
    <t>garden_warbler</t>
  </si>
  <si>
    <t>reed_bunting</t>
  </si>
  <si>
    <t>gray_wagtail</t>
  </si>
  <si>
    <t>rook</t>
  </si>
  <si>
    <t>Column5</t>
  </si>
  <si>
    <t>Column6</t>
  </si>
  <si>
    <t>Column7</t>
  </si>
  <si>
    <t>Column8</t>
  </si>
  <si>
    <t>Column9</t>
  </si>
  <si>
    <t>Column10</t>
  </si>
  <si>
    <t>braid</t>
  </si>
  <si>
    <t>remeandered</t>
  </si>
  <si>
    <t>bb_t1</t>
  </si>
  <si>
    <t>parkland/urban</t>
  </si>
  <si>
    <t>yes</t>
  </si>
  <si>
    <t>no</t>
  </si>
  <si>
    <t>straight</t>
  </si>
  <si>
    <t>basswood</t>
  </si>
  <si>
    <t>bb_t2</t>
  </si>
  <si>
    <t>willow</t>
  </si>
  <si>
    <t>natural</t>
  </si>
  <si>
    <t>bb_t3</t>
  </si>
  <si>
    <t>forest</t>
  </si>
  <si>
    <t>bb_t4</t>
  </si>
  <si>
    <t>bb_t5</t>
  </si>
  <si>
    <t>bb_t6</t>
  </si>
  <si>
    <t>eddleston</t>
  </si>
  <si>
    <t>ew_t1</t>
  </si>
  <si>
    <t>ew_t2</t>
  </si>
  <si>
    <t>agriculture</t>
  </si>
  <si>
    <t>ew_t3</t>
  </si>
  <si>
    <t>garrell</t>
  </si>
  <si>
    <t>gb_t1</t>
  </si>
  <si>
    <t>NA</t>
  </si>
  <si>
    <t>grassland/forest/pond</t>
  </si>
  <si>
    <t>gb_t2</t>
  </si>
  <si>
    <t>gb_t3</t>
  </si>
  <si>
    <t>grassland/forest</t>
  </si>
  <si>
    <t>silver birch</t>
  </si>
  <si>
    <t>gb_t4</t>
  </si>
  <si>
    <t>gb_t5</t>
  </si>
  <si>
    <t>dundonald</t>
  </si>
  <si>
    <t>db_t1</t>
  </si>
  <si>
    <t>agriculture/forest</t>
  </si>
  <si>
    <t>db_t2</t>
  </si>
  <si>
    <t>db_t3</t>
  </si>
  <si>
    <t>grassland</t>
  </si>
  <si>
    <t>db_t4</t>
  </si>
  <si>
    <t>skerne</t>
  </si>
  <si>
    <t>sr_t1</t>
  </si>
  <si>
    <t>forest/parkland</t>
  </si>
  <si>
    <t>sr_t2</t>
  </si>
  <si>
    <t>sr_t3</t>
  </si>
  <si>
    <t>sr_t4</t>
  </si>
  <si>
    <t>forest/urban</t>
  </si>
  <si>
    <t>sr_t5</t>
  </si>
  <si>
    <t>easttullos</t>
  </si>
  <si>
    <t>et_t1</t>
  </si>
  <si>
    <t>grassland/forest/urban</t>
  </si>
  <si>
    <t>et_t2</t>
  </si>
  <si>
    <t>grassland/forest/wetland</t>
  </si>
  <si>
    <t>common reed</t>
  </si>
  <si>
    <t>et_t3</t>
  </si>
  <si>
    <t>grassland/forest/wetland/pond</t>
  </si>
  <si>
    <t>et_t4</t>
  </si>
  <si>
    <t>culvert</t>
  </si>
  <si>
    <t>nith</t>
  </si>
  <si>
    <t>rn_t1</t>
  </si>
  <si>
    <t>rn_t2</t>
  </si>
  <si>
    <t>rn_t3</t>
  </si>
  <si>
    <t>rn_t4</t>
  </si>
  <si>
    <t>rn_t5</t>
  </si>
  <si>
    <t>southcalder</t>
  </si>
  <si>
    <t>sc_t1</t>
  </si>
  <si>
    <t>sc_t2</t>
  </si>
  <si>
    <t>sc_t3</t>
  </si>
  <si>
    <t>swindale</t>
  </si>
  <si>
    <t>sb_t1</t>
  </si>
  <si>
    <t>sb_t2</t>
  </si>
  <si>
    <t>grassland/wetland</t>
  </si>
  <si>
    <t>sb_t3</t>
  </si>
  <si>
    <t>sb_t4</t>
  </si>
  <si>
    <t>goldrill</t>
  </si>
  <si>
    <t>gd_t1</t>
  </si>
  <si>
    <t>gd_t2</t>
  </si>
  <si>
    <t>gd_t3</t>
  </si>
  <si>
    <t>lake</t>
  </si>
  <si>
    <t>gd_t4</t>
  </si>
  <si>
    <t>howe</t>
  </si>
  <si>
    <t>hb_t1</t>
  </si>
  <si>
    <t>grassland/agriculture</t>
  </si>
  <si>
    <t>hb_t2</t>
  </si>
  <si>
    <t>lyvernet</t>
  </si>
  <si>
    <t>lr_t1</t>
  </si>
  <si>
    <t>lr_t2</t>
  </si>
  <si>
    <t>river_stem</t>
  </si>
  <si>
    <t>kick_sampling_event</t>
  </si>
  <si>
    <t>substrate</t>
  </si>
  <si>
    <t>width</t>
  </si>
  <si>
    <t>velocity</t>
  </si>
  <si>
    <t>abundance</t>
  </si>
  <si>
    <t>speciesrichness</t>
  </si>
  <si>
    <t>shannonsdiversity</t>
  </si>
  <si>
    <t>evenness</t>
  </si>
  <si>
    <t>EPT</t>
  </si>
  <si>
    <t>flattened_mayfly</t>
  </si>
  <si>
    <t>flattened_mayfly_b</t>
  </si>
  <si>
    <t>swimming_mayfly</t>
  </si>
  <si>
    <t>swimming_mayfly_b</t>
  </si>
  <si>
    <t>swimming_mayfly_c</t>
  </si>
  <si>
    <t>burrowing_mayfly</t>
  </si>
  <si>
    <t>burrowing_mayfly_b</t>
  </si>
  <si>
    <t>burrowing_mayfly_c</t>
  </si>
  <si>
    <t>cased</t>
  </si>
  <si>
    <t>caseless</t>
  </si>
  <si>
    <t>caseless_b</t>
  </si>
  <si>
    <t>caseless_c</t>
  </si>
  <si>
    <t>f_snail</t>
  </si>
  <si>
    <t>f_shrimp</t>
  </si>
  <si>
    <t>whirligig</t>
  </si>
  <si>
    <t>limpet</t>
  </si>
  <si>
    <t>ramshorn</t>
  </si>
  <si>
    <t>isopod</t>
  </si>
  <si>
    <t>isopod_b</t>
  </si>
  <si>
    <t>stonefly</t>
  </si>
  <si>
    <t>stonefly_b</t>
  </si>
  <si>
    <t>earthworm</t>
  </si>
  <si>
    <t>dragonfly_larva</t>
  </si>
  <si>
    <t>hairworm</t>
  </si>
  <si>
    <t>oligochaete_a</t>
  </si>
  <si>
    <t>oligochaete_b</t>
  </si>
  <si>
    <t>oligochaete_c</t>
  </si>
  <si>
    <t>oligochaete_d</t>
  </si>
  <si>
    <t>oligochaete_e</t>
  </si>
  <si>
    <t>oligochaete_f</t>
  </si>
  <si>
    <t>oligochaete_g</t>
  </si>
  <si>
    <t>oligochaete_h</t>
  </si>
  <si>
    <t>non_biting_midge</t>
  </si>
  <si>
    <t>biting_midge_larva</t>
  </si>
  <si>
    <t>blackfly</t>
  </si>
  <si>
    <t>dipt_a</t>
  </si>
  <si>
    <t>dipt_b</t>
  </si>
  <si>
    <t>dipt_c</t>
  </si>
  <si>
    <t>dipt_d</t>
  </si>
  <si>
    <t>dipt_e</t>
  </si>
  <si>
    <t>dipt_f</t>
  </si>
  <si>
    <t>dipt_g</t>
  </si>
  <si>
    <t>dipt_h</t>
  </si>
  <si>
    <t>dipt_i</t>
  </si>
  <si>
    <t>rat_tailed</t>
  </si>
  <si>
    <t>cranefly</t>
  </si>
  <si>
    <t>cranefly_b</t>
  </si>
  <si>
    <t>snail_a</t>
  </si>
  <si>
    <t>beetle_a</t>
  </si>
  <si>
    <t>beetle_b</t>
  </si>
  <si>
    <t>beetle_larva</t>
  </si>
  <si>
    <t>beetle_larva_b</t>
  </si>
  <si>
    <t>water_mite</t>
  </si>
  <si>
    <t>water_mite_b</t>
  </si>
  <si>
    <t>leech_a</t>
  </si>
  <si>
    <t>leech_b</t>
  </si>
  <si>
    <t>flatworm</t>
  </si>
  <si>
    <t>less_water_boatman</t>
  </si>
  <si>
    <t>water_boatman_a</t>
  </si>
  <si>
    <t>great_water_boatman</t>
  </si>
  <si>
    <t>springtail</t>
  </si>
  <si>
    <t>water_strider</t>
  </si>
  <si>
    <t>spinycheek_crayfish</t>
  </si>
  <si>
    <t>phantom_midge _larva</t>
  </si>
  <si>
    <t>millipede</t>
  </si>
  <si>
    <t>hydra</t>
  </si>
  <si>
    <t>Column11</t>
  </si>
  <si>
    <t>bb_t1_k1</t>
  </si>
  <si>
    <t>gravel</t>
  </si>
  <si>
    <t>bb_t1_k2</t>
  </si>
  <si>
    <t>bb_t1_k3</t>
  </si>
  <si>
    <t>bb_t1_k4</t>
  </si>
  <si>
    <t>bb_t1_k5</t>
  </si>
  <si>
    <t>bb_t2_k1</t>
  </si>
  <si>
    <t>bb_t2_k2</t>
  </si>
  <si>
    <t>bb_t2_k3</t>
  </si>
  <si>
    <t>bb_t2_k4</t>
  </si>
  <si>
    <t>bb_t2_k5</t>
  </si>
  <si>
    <t>bb_t3_k1</t>
  </si>
  <si>
    <t>bb_t3_k2</t>
  </si>
  <si>
    <t>bb_t3_k3</t>
  </si>
  <si>
    <t>bb_t3_k4</t>
  </si>
  <si>
    <t>bb_t3_k5</t>
  </si>
  <si>
    <t>bb_t4_k1</t>
  </si>
  <si>
    <t>bb_t4_k2</t>
  </si>
  <si>
    <t>bb_t4_k3</t>
  </si>
  <si>
    <t>bb_t4_k4</t>
  </si>
  <si>
    <t>bb_t4_k5</t>
  </si>
  <si>
    <t>ew_t1_k1</t>
  </si>
  <si>
    <t>ew_t1_k2</t>
  </si>
  <si>
    <t>ew_t1_k3</t>
  </si>
  <si>
    <t>ew_t1_k4</t>
  </si>
  <si>
    <t>ew_t1_k5</t>
  </si>
  <si>
    <t>ew_t2_k1</t>
  </si>
  <si>
    <t>ew_t2_k2</t>
  </si>
  <si>
    <t>ew_t2_k3</t>
  </si>
  <si>
    <t>ew_t2_k4</t>
  </si>
  <si>
    <t>ew_t2_k5</t>
  </si>
  <si>
    <t>ew_t3_k1</t>
  </si>
  <si>
    <t>ew_t3_k2</t>
  </si>
  <si>
    <t>ew_t3_k3</t>
  </si>
  <si>
    <t>ew_t3_k4</t>
  </si>
  <si>
    <t>ew_t3_k5</t>
  </si>
  <si>
    <t>gb_t1_k1</t>
  </si>
  <si>
    <t>gb_t1_k2</t>
  </si>
  <si>
    <t>gb_t1_k3</t>
  </si>
  <si>
    <t>gb_t1_k4</t>
  </si>
  <si>
    <t>gb_t1_k5</t>
  </si>
  <si>
    <t>gb_t3_k1</t>
  </si>
  <si>
    <t>gb_t3_k2</t>
  </si>
  <si>
    <t>gb_t3_k3</t>
  </si>
  <si>
    <t>gb_t3_k4</t>
  </si>
  <si>
    <t>gb_t3_k5</t>
  </si>
  <si>
    <t>gb_t4_k1</t>
  </si>
  <si>
    <t>gb_t4_k2</t>
  </si>
  <si>
    <t>gb_t4_k3</t>
  </si>
  <si>
    <t>gb_t4_k4</t>
  </si>
  <si>
    <t>gb_t4_k5</t>
  </si>
  <si>
    <t>db_t2_k1</t>
  </si>
  <si>
    <t>db_t2_k2</t>
  </si>
  <si>
    <t>db_t2_k3</t>
  </si>
  <si>
    <t>db_t2_k4</t>
  </si>
  <si>
    <t>db_t2_k5</t>
  </si>
  <si>
    <t>db_t3_k1</t>
  </si>
  <si>
    <t>db_t3_k2</t>
  </si>
  <si>
    <t>db_t3_k3</t>
  </si>
  <si>
    <t>db_t3_k4</t>
  </si>
  <si>
    <t>db_t3_k5</t>
  </si>
  <si>
    <t>sr_t1_k1</t>
  </si>
  <si>
    <t>sand</t>
  </si>
  <si>
    <t>sr_t1_k2</t>
  </si>
  <si>
    <t>sr_t1_k3</t>
  </si>
  <si>
    <t>sr_t1_k4</t>
  </si>
  <si>
    <t>sr_t1_k5</t>
  </si>
  <si>
    <t>sr_t2_k1</t>
  </si>
  <si>
    <t>sr_t2_k2</t>
  </si>
  <si>
    <t>sr_t2_k3</t>
  </si>
  <si>
    <t>sr_t2_k4</t>
  </si>
  <si>
    <t>sr_t2_k5</t>
  </si>
  <si>
    <t>sr_t4_k1</t>
  </si>
  <si>
    <t>rubble</t>
  </si>
  <si>
    <t>sr_t4_k2</t>
  </si>
  <si>
    <t>sr_t4_k3</t>
  </si>
  <si>
    <t>sr_t4_k4</t>
  </si>
  <si>
    <t>sr_t4_k5</t>
  </si>
  <si>
    <t>sr_t5_k1</t>
  </si>
  <si>
    <t>sr_t5_k2</t>
  </si>
  <si>
    <t>sr_t5_k3</t>
  </si>
  <si>
    <t>et_t1_k1</t>
  </si>
  <si>
    <t>et_t1_k2</t>
  </si>
  <si>
    <t>et_t1_k3</t>
  </si>
  <si>
    <t>et_t1_k4</t>
  </si>
  <si>
    <t>et_t1_k5</t>
  </si>
  <si>
    <t>et_t4_k1</t>
  </si>
  <si>
    <t>et_t4_k2</t>
  </si>
  <si>
    <t>et_t4_k3</t>
  </si>
  <si>
    <t>et_t4_k4</t>
  </si>
  <si>
    <t>et_t4_k5</t>
  </si>
  <si>
    <t>rn_t1_k1</t>
  </si>
  <si>
    <t>rn_t1_k2</t>
  </si>
  <si>
    <t>rn_t1_k3</t>
  </si>
  <si>
    <t>rn_t1_k4</t>
  </si>
  <si>
    <t>rn_t1_k5</t>
  </si>
  <si>
    <t>rn_t5_k1</t>
  </si>
  <si>
    <t>rn_t5_k2</t>
  </si>
  <si>
    <t>rn_t5_k3</t>
  </si>
  <si>
    <t>rn_t5_k4</t>
  </si>
  <si>
    <t>rn_t5_k5</t>
  </si>
  <si>
    <t>sc_t1_k1</t>
  </si>
  <si>
    <t>sc_t1_k2</t>
  </si>
  <si>
    <t>sc_t1_k3</t>
  </si>
  <si>
    <t>sc_t1_k4</t>
  </si>
  <si>
    <t>sc_t1_k5</t>
  </si>
  <si>
    <t>sc_t2_k1</t>
  </si>
  <si>
    <t>sc_t2_k2</t>
  </si>
  <si>
    <t>sc_t2_k3</t>
  </si>
  <si>
    <t>sc_t2_k4</t>
  </si>
  <si>
    <t>sc_t2_k5</t>
  </si>
  <si>
    <t>sc_t3_k1</t>
  </si>
  <si>
    <t>sc_t3_k2</t>
  </si>
  <si>
    <t>sc_t3_k3</t>
  </si>
  <si>
    <t>sc_t3_k4</t>
  </si>
  <si>
    <t>sc_t3_k5</t>
  </si>
  <si>
    <t>sb_t1_k1</t>
  </si>
  <si>
    <t>sb_t1_k2</t>
  </si>
  <si>
    <t>sb_t1_k3</t>
  </si>
  <si>
    <t>sb_t1_k4</t>
  </si>
  <si>
    <t>sb_t1_k5</t>
  </si>
  <si>
    <t>sb_t2_k1</t>
  </si>
  <si>
    <t>sb_t2_k2</t>
  </si>
  <si>
    <t>sb_t2_k3</t>
  </si>
  <si>
    <t>sb_t2_k4</t>
  </si>
  <si>
    <t>sb_t2_k5</t>
  </si>
  <si>
    <t>sb_t3_k1</t>
  </si>
  <si>
    <t>sb_t3_k2</t>
  </si>
  <si>
    <t>sb_t3_k3</t>
  </si>
  <si>
    <t>sb_t3_k4</t>
  </si>
  <si>
    <t>sb_t3_k5</t>
  </si>
  <si>
    <t>gd_t1_k1</t>
  </si>
  <si>
    <t>gd_t1_k2</t>
  </si>
  <si>
    <t>gd_t1_k3</t>
  </si>
  <si>
    <t>gd_t1_k4</t>
  </si>
  <si>
    <t>gd_t1_k5</t>
  </si>
  <si>
    <t>gd_t2_k1</t>
  </si>
  <si>
    <t>gd_t2_k2</t>
  </si>
  <si>
    <t>gd_t2_k3</t>
  </si>
  <si>
    <t>gd_t2_k4</t>
  </si>
  <si>
    <t>gd_t2_k5</t>
  </si>
  <si>
    <t>gd_t3_k1</t>
  </si>
  <si>
    <t>gd_t3_k2</t>
  </si>
  <si>
    <t>gd_t3_k3</t>
  </si>
  <si>
    <t>gd_t3_k4</t>
  </si>
  <si>
    <t>gd_t3_k5</t>
  </si>
  <si>
    <t>gd_t4_k1</t>
  </si>
  <si>
    <t>gd_t4_k2</t>
  </si>
  <si>
    <t>gd_t4_k3</t>
  </si>
  <si>
    <t>gd_t4_k4</t>
  </si>
  <si>
    <t>gd_t4_k5</t>
  </si>
  <si>
    <t>hb_t1_k1</t>
  </si>
  <si>
    <t>hb_t1_k2</t>
  </si>
  <si>
    <t>hb_t1_k3</t>
  </si>
  <si>
    <t>hb_t1_k4</t>
  </si>
  <si>
    <t>hb_t1_k5</t>
  </si>
  <si>
    <t>hb_t2_k1</t>
  </si>
  <si>
    <t>hb_t2_k2</t>
  </si>
  <si>
    <t>hb_t2_k3</t>
  </si>
  <si>
    <t>hb_t2_k4</t>
  </si>
  <si>
    <t>hb_t2_k5</t>
  </si>
  <si>
    <t>lr_t1_k1</t>
  </si>
  <si>
    <t>lr_t1_k2</t>
  </si>
  <si>
    <t>lr_t1_k3</t>
  </si>
  <si>
    <t>lr_t1_k4</t>
  </si>
  <si>
    <t>lr_t1_k5</t>
  </si>
  <si>
    <t>lr_t2_k1</t>
  </si>
  <si>
    <t>lr_t2_k2</t>
  </si>
  <si>
    <t>lr_t2_k3</t>
  </si>
  <si>
    <t>lr_t2_k4</t>
  </si>
  <si>
    <t>lr_t2_k5</t>
  </si>
  <si>
    <t>difference</t>
  </si>
  <si>
    <t>distance_remeandered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</si>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</sst>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" fontId="0" fillId="0" borderId="0" xfId="0" applyNumberFormat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88DD5-633C-D447-BFA2-455031AB00EE}" name="Table2" displayName="Table2" ref="A1:BS57" totalsRowShown="0">
  <autoFilter ref="A1:BS57" xr:uid="{67388DD5-633C-D447-BFA2-455031AB00EE}"/>
  <tableColumns count="71">
    <tableColumn id="1" xr3:uid="{7513B9D9-83BB-A045-9AC9-6E0FBE29BFF9}" name="site_name"/>
    <tableColumn id="2" xr3:uid="{1A525604-3239-DA42-B34E-EAC218D27E12}" name="date"/>
    <tableColumn id="3" xr3:uid="{162FAF99-C14F-6749-8357-3387E69EE079}" name="meander_type"/>
    <tableColumn id="4" xr3:uid="{F2203A4D-2FFA-9E44-898E-61511D82CC83}" name="transect_section"/>
    <tableColumn id="5" xr3:uid="{09646362-C76D-7E4D-99B7-8EBA001406C8}" name="flow_rate"/>
    <tableColumn id="6" xr3:uid="{38E6D047-FA3E-5545-B015-D353BF55DB93}" name="land_use"/>
    <tableColumn id="72" xr3:uid="{7B0218AD-DBD3-4D61-9EE6-C1CA6940485F}" name="presence_forest"/>
    <tableColumn id="71" xr3:uid="{D6603978-FB1C-40E1-A76F-1E859B27E403}" name="presence_wetland"/>
    <tableColumn id="70" xr3:uid="{AF0CE704-B5D3-429E-9B6B-A549F6FFAE59}" name="presence_agriculture"/>
    <tableColumn id="7" xr3:uid="{0E6AAB93-A517-AA49-8377-BB835CC0CA1C}" name="distance_from_other"/>
    <tableColumn id="8" xr3:uid="{0198EB05-4943-014F-A112-1A93D0FD729C}" name="upstream_habitat"/>
    <tableColumn id="9" xr3:uid="{115FED3F-FCA4-874C-B5B3-6B21B7BBCCBC}" name="distance_rm"/>
    <tableColumn id="10" xr3:uid="{8F2231A3-4F96-EB45-B133-D10F2B8D75CB}" name="years_since_rm"/>
    <tableColumn id="12" xr3:uid="{9D168F34-9236-A84C-9C13-87773A6B6AE3}" name="tree"/>
    <tableColumn id="13" xr3:uid="{A023BCC0-A181-2C4B-9C17-70DBA6A67E00}" name="nontree"/>
    <tableColumn id="14" xr3:uid="{D7697190-4FD3-D442-9BF0-ECC24FFD3E57}" name="dom_species"/>
    <tableColumn id="15" xr3:uid="{479A1EFA-D8F3-C74D-8812-21F4761AEA53}" name="merlin_time"/>
    <tableColumn id="16" xr3:uid="{254C75FE-07F5-8C44-A946-BDDE67EE21E0}" name="bird_abundance"/>
    <tableColumn id="17" xr3:uid="{81413368-1FE8-C243-9678-589FE795575C}" name="fish_abundance"/>
    <tableColumn id="18" xr3:uid="{CC938ABD-B1E6-8E44-83C8-0917DF9138A9}" name="amphibian_abundance"/>
    <tableColumn id="19" xr3:uid="{A04E4BB6-3B0C-E149-991B-A62EE5F4869F}" name="mammal_abundance"/>
    <tableColumn id="69" xr3:uid="{7472DF23-0CB3-4537-B92E-74FF6524FB29}" name="richness"/>
    <tableColumn id="20" xr3:uid="{BA4EB664-8C02-8A4E-9006-CF854AC129F2}" name="blue_tit"/>
    <tableColumn id="21" xr3:uid="{4A18D00C-033A-B347-BC1E-E158ACDB1D56}" name="greenfinch"/>
    <tableColumn id="22" xr3:uid="{54D2707E-1C91-F84C-BAFF-D81494483378}" name="wren"/>
    <tableColumn id="23" xr3:uid="{08D9BEE2-8469-4846-87E2-1025164C4F26}" name="blackbird"/>
    <tableColumn id="24" xr3:uid="{4F226F19-F5A3-4B4A-8F3B-732B9E7CF144}" name="goldfinch"/>
    <tableColumn id="25" xr3:uid="{11898F78-6C39-034F-8B31-EF2D38F2E5E5}" name="thrush"/>
    <tableColumn id="26" xr3:uid="{6A6AF09A-5C2D-A643-8A1E-2CBE626F527D}" name="nuthatch"/>
    <tableColumn id="27" xr3:uid="{26C352E7-ED08-6848-8377-909E6AC407CE}" name="robin"/>
    <tableColumn id="28" xr3:uid="{1A68466D-5FB1-5E4D-AF9C-6E30789E062B}" name="jackdaw"/>
    <tableColumn id="29" xr3:uid="{A9E2DE09-9E65-3548-A0B5-F77E1257991B}" name="great_tit"/>
    <tableColumn id="30" xr3:uid="{CDA3691D-4638-2546-ACAA-9C5823E1F128}" name="chaffinch"/>
    <tableColumn id="31" xr3:uid="{779CC7CB-BD64-2344-B444-30F2D2915616}" name="chiffchaff"/>
    <tableColumn id="32" xr3:uid="{CAB521B8-F3BA-DD42-B00C-C0A5FE404C7A}" name="crow"/>
    <tableColumn id="33" xr3:uid="{0AA5C232-0C06-DB46-894D-2B355BADEF51}" name="wood_pigeon"/>
    <tableColumn id="34" xr3:uid="{F0BC1427-B999-994B-8885-04C7215D710C}" name="siskin"/>
    <tableColumn id="35" xr3:uid="{197B6A50-15EF-1340-BBA7-5616518AB0DB}" name="mute_swan"/>
    <tableColumn id="36" xr3:uid="{83F1827E-9F81-4246-BB60-1CB509CF6365}" name="long_tailed_tit"/>
    <tableColumn id="37" xr3:uid="{1BCD09AD-0050-8E4D-98FD-DE3DE7F353DB}" name="willow_warbler"/>
    <tableColumn id="38" xr3:uid="{B82AE6F1-8407-F64F-9D85-F24E0A82AEFC}" name="black_headed_gull"/>
    <tableColumn id="39" xr3:uid="{C2D2130D-362A-F44F-AD38-B4A4C5EE1A3E}" name="herring_gull"/>
    <tableColumn id="40" xr3:uid="{D002E33C-64C5-C44E-95F6-A107DC4C3A80}" name="mallard"/>
    <tableColumn id="41" xr3:uid="{D6A0C64F-14AE-9546-84CD-E860C29BECA3}" name="gadwall"/>
    <tableColumn id="42" xr3:uid="{B81D99CC-04F8-A345-B85C-1B88DFAA946F}" name="graylag_goose"/>
    <tableColumn id="43" xr3:uid="{0B4E9317-DC7C-D442-9B2C-A0C59448BD76}" name="ringnecked_pheasant"/>
    <tableColumn id="44" xr3:uid="{6FCD8BEE-5AD2-8149-9E22-8615928A26A8}" name="bank_swallow"/>
    <tableColumn id="45" xr3:uid="{C2FC5880-1C00-844B-924A-E83895C06CC4}" name="grasshopper_warbler"/>
    <tableColumn id="46" xr3:uid="{FE1A7470-1331-B246-A55F-5558085A22F8}" name="meadow_pipet"/>
    <tableColumn id="47" xr3:uid="{DEB8C3CE-E9BD-D84E-945D-BA353731C19E}" name="magpie"/>
    <tableColumn id="48" xr3:uid="{EEF101A6-CD24-F842-9938-0996EECB4332}" name="jackdaw2"/>
    <tableColumn id="49" xr3:uid="{07DC3812-485A-8E41-B9B6-4B2A72D3CA1D}" name="whitethroat"/>
    <tableColumn id="50" xr3:uid="{579BF20A-2552-024D-A098-60DEC73CAD29}" name="curlew"/>
    <tableColumn id="51" xr3:uid="{60BB4816-0C47-2848-B5CE-C32181B8D13A}" name="great_spotted_woodpecker"/>
    <tableColumn id="52" xr3:uid="{83842CDA-31B6-7D40-9434-5BC8E2FBFBB5}" name="rock_pigeon"/>
    <tableColumn id="53" xr3:uid="{DED9CE00-B5BE-2543-966A-23C7D7294C2E}" name="skylark"/>
    <tableColumn id="54" xr3:uid="{08EE636E-5ED0-0F44-B58B-FD50353B1AD3}" name="whimbrel"/>
    <tableColumn id="55" xr3:uid="{4FE1630C-4049-4F48-925B-E8D50F15DE14}" name="oystercatcher"/>
    <tableColumn id="56" xr3:uid="{AD5F7767-7C95-834B-AFB0-FD480054D302}" name="blackcap"/>
    <tableColumn id="57" xr3:uid="{8B93C8FC-550F-EE46-ABB0-E073D5AE866B}" name="sandpiper"/>
    <tableColumn id="58" xr3:uid="{A75DE704-7B3B-204C-A257-131969BFF33E}" name="coal_tit"/>
    <tableColumn id="59" xr3:uid="{82DE7964-B021-4F4E-AE80-B0720643B9E7}" name="garden_warbler"/>
    <tableColumn id="60" xr3:uid="{3378D75E-6A9B-CB4B-9690-1D2D006FE60B}" name="reed_bunting"/>
    <tableColumn id="61" xr3:uid="{A5551475-0E49-D448-B80C-3156B415F18C}" name="gray_wagtail"/>
    <tableColumn id="62" xr3:uid="{899AA741-0BCB-A94E-822C-D0872BC6E785}" name="rook"/>
    <tableColumn id="63" xr3:uid="{36E7D530-41B2-1A40-83F1-061509EE68DA}" name="Column5"/>
    <tableColumn id="64" xr3:uid="{4D4C3A29-209E-CD41-A3D2-3BD4C23AE696}" name="Column6"/>
    <tableColumn id="65" xr3:uid="{F0B6DF0F-B578-C146-8D38-A0027C9A69B5}" name="Column7"/>
    <tableColumn id="66" xr3:uid="{D56394EC-E9CA-F047-9D91-9DCFA4012E17}" name="Column8"/>
    <tableColumn id="67" xr3:uid="{7693E6BC-2EE6-6744-AED2-BB40B9523F4C}" name="Column9"/>
    <tableColumn id="68" xr3:uid="{A667F600-8763-DB48-A4C0-45F1E7BD83FC}" name="Column10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E643A-C3F9-7F42-8A9C-3672D2B2EA28}" name="Table1" displayName="Table1" ref="A1:CP1048576" totalsRowShown="0">
  <autoFilter ref="A1:CP1048576" xr:uid="{179E643A-C3F9-7F42-8A9C-3672D2B2EA28}"/>
  <tableColumns count="94">
    <tableColumn id="1" xr3:uid="{D59E4FB5-306C-D442-83ED-49A7BED07F19}" name="site_name"/>
    <tableColumn id="91" xr3:uid="{B4CFDD09-7CFF-4FDB-9ED0-764571D2B922}" name="river_stem"/>
    <tableColumn id="2" xr3:uid="{79CA3C09-6CB1-5342-BE9E-B1B2CB4DDAA2}" name="date"/>
    <tableColumn id="3" xr3:uid="{8A8A8A98-095A-7440-AE9F-E8F11C3CECA7}" name="meander_type"/>
    <tableColumn id="4" xr3:uid="{25B90497-83A7-B74E-BA61-EAADCE782369}" name="kick_sampling_event"/>
    <tableColumn id="5" xr3:uid="{73024273-86DE-1846-9CCC-DD9460FA9447}" name="flow_rate"/>
    <tableColumn id="6" xr3:uid="{6DDF0F94-375C-5447-8B76-14AB0564F6FB}" name="land_use"/>
    <tableColumn id="94" xr3:uid="{9ADE405C-1091-4D58-917A-70325E26B162}" name="presence_forest"/>
    <tableColumn id="93" xr3:uid="{4A80C1DA-6147-4A82-BFD4-B27A7E52E183}" name="presence_wetland"/>
    <tableColumn id="92" xr3:uid="{552F49F0-0EE7-4A6A-A216-950F767D8566}" name="presence_agriculture"/>
    <tableColumn id="7" xr3:uid="{61CA4878-648C-F248-9803-42B0B2D78DA5}" name="distance_from_other"/>
    <tableColumn id="63" xr3:uid="{C0130F84-FA55-BD44-A356-29A29E905670}" name="upstream_habitat"/>
    <tableColumn id="8" xr3:uid="{5BE7D5EE-247B-D74A-B262-209A9E3B6F23}" name="distance_rm"/>
    <tableColumn id="9" xr3:uid="{9D3EC157-5C3A-1F4C-8E02-0F555C5FFB3A}" name="years_since_rm"/>
    <tableColumn id="71" xr3:uid="{79CE65F3-8FFF-EB46-879B-AAC205096579}" name="substrate"/>
    <tableColumn id="10" xr3:uid="{9C12C803-AD62-BF4D-8D04-74AED7B3BE21}" name="width"/>
    <tableColumn id="11" xr3:uid="{E639E761-E9E8-2842-90EE-D58181EC8251}" name="velocity"/>
    <tableColumn id="12" xr3:uid="{FBBDF1BB-6951-8C47-9D8C-6BFD598F3343}" name="tree"/>
    <tableColumn id="13" xr3:uid="{4FCE81EE-C781-1641-BA0F-822BD36081D4}" name="nontree"/>
    <tableColumn id="14" xr3:uid="{D03E335A-9A7B-8547-9F47-30AB5298252A}" name="dom_species"/>
    <tableColumn id="89" xr3:uid="{FB24BBD5-75D7-4334-B3A6-1BE411C7BE75}" name="abundance"/>
    <tableColumn id="88" xr3:uid="{E27F8A45-B675-4C15-A126-0E37F270CADD}" name="speciesrichness"/>
    <tableColumn id="87" xr3:uid="{D563FB21-7041-48E6-9D52-B82EE1D29A8C}" name="shannonsdiversity">
      <calculatedColumnFormula array="1">-SUM((IF(Z2:CM2&gt;0, (Z2:CM2/U2)*LN(Z2:CM2/U2), 0)))</calculatedColumnFormula>
    </tableColumn>
    <tableColumn id="86" xr3:uid="{08E5D9DC-BF8D-4062-A402-FF4082BB4B24}" name="evenness" dataDxfId="1"/>
    <tableColumn id="90" xr3:uid="{3A0E383D-0CCC-4FEE-B9F2-F71841386301}" name="EPT" dataDxfId="0"/>
    <tableColumn id="15" xr3:uid="{72BBD3FC-55F2-464A-81D1-12B2F436BD70}" name="flattened_mayfly"/>
    <tableColumn id="16" xr3:uid="{84FD6B31-016A-3848-849A-D206127DEF6C}" name="flattened_mayfly_b"/>
    <tableColumn id="17" xr3:uid="{F07D30D1-6C1B-E04A-A1DA-B8D8FEA07263}" name="swimming_mayfly"/>
    <tableColumn id="18" xr3:uid="{BFC45667-5056-F14F-9FF1-884205244F9F}" name="swimming_mayfly_b"/>
    <tableColumn id="68" xr3:uid="{5897A5E9-71AC-EC45-BC41-9C8E9A66C958}" name="swimming_mayfly_c"/>
    <tableColumn id="19" xr3:uid="{76BC5E90-7E16-324A-ABE8-71742F0B303D}" name="burrowing_mayfly"/>
    <tableColumn id="83" xr3:uid="{6633A8D8-3C9E-A346-96E9-94CF2008C7A9}" name="burrowing_mayfly_b"/>
    <tableColumn id="84" xr3:uid="{BD029009-78D4-3140-9DA9-C5F33EDE5985}" name="burrowing_mayfly_c"/>
    <tableColumn id="20" xr3:uid="{F1DE6AE6-7AF4-2B4C-8928-6E6FBD3E632D}" name="cased"/>
    <tableColumn id="21" xr3:uid="{8F145A9D-E882-2249-8285-3E27D47A4BAC}" name="caseless"/>
    <tableColumn id="22" xr3:uid="{BAD655D1-A85B-3849-9EC9-90501EC6D0A2}" name="caseless_b"/>
    <tableColumn id="23" xr3:uid="{6F2BB95F-018F-464A-8414-ECC23FC5CBD1}" name="caseless_c"/>
    <tableColumn id="24" xr3:uid="{E4406429-BA32-B34E-B199-6E8FB1232B2D}" name="f_snail"/>
    <tableColumn id="25" xr3:uid="{CA05280E-8415-354E-9DAB-CF04EF3EC82A}" name="f_shrimp"/>
    <tableColumn id="26" xr3:uid="{40DF8058-A45B-C245-887E-1FE23B507398}" name="whirligig"/>
    <tableColumn id="27" xr3:uid="{65EA4300-896A-084B-95E9-13DC2A19C1E6}" name="limpet"/>
    <tableColumn id="28" xr3:uid="{FD3E4D23-56F5-E34F-AFC1-AFE6D39F12AA}" name="ramshorn"/>
    <tableColumn id="29" xr3:uid="{4F5801F2-3774-DA42-9EB5-E0A506BDDBA3}" name="isopod"/>
    <tableColumn id="70" xr3:uid="{8B64D1A8-E950-A043-8A97-EF8F16A15036}" name="isopod_b"/>
    <tableColumn id="30" xr3:uid="{D410E2A7-3055-884B-9FF7-7EB584700DC0}" name="stonefly"/>
    <tableColumn id="31" xr3:uid="{36B1773D-C9BB-9348-9C6C-E589BD632C30}" name="stonefly_b"/>
    <tableColumn id="32" xr3:uid="{53EB5808-1726-6442-8A93-6907E3DC9979}" name="earthworm"/>
    <tableColumn id="33" xr3:uid="{3C3A43E3-59EC-E843-8F38-D6D7232BB5C7}" name="dragonfly_larva"/>
    <tableColumn id="34" xr3:uid="{079327CB-6A48-074C-B286-D34AF62196FE}" name="hairworm"/>
    <tableColumn id="35" xr3:uid="{31C603FD-707A-2146-9D7F-B47F0E8A1ADF}" name="oligochaete_a"/>
    <tableColumn id="36" xr3:uid="{B418B24F-290E-4140-B7E0-3844D6D727C8}" name="oligochaete_b"/>
    <tableColumn id="37" xr3:uid="{5B4411BF-BAC0-3E44-8325-73E4CA01ADC9}" name="oligochaete_c"/>
    <tableColumn id="38" xr3:uid="{C64D078E-A4AA-BA4A-87BB-B65AA965C6C4}" name="oligochaete_d"/>
    <tableColumn id="67" xr3:uid="{A33AD08C-3D06-0342-9857-8FEDFDDE994B}" name="oligochaete_e"/>
    <tableColumn id="66" xr3:uid="{DE290E5E-7D07-FA44-93DB-FC525F6D22E2}" name="oligochaete_f"/>
    <tableColumn id="77" xr3:uid="{D943C49B-69FD-A142-95CB-E13424E112E3}" name="oligochaete_g"/>
    <tableColumn id="82" xr3:uid="{B50146D3-B25E-5643-B11D-7CFF74AD51A1}" name="oligochaete_h"/>
    <tableColumn id="39" xr3:uid="{4094C2C3-CA8F-2E4C-97A4-ABED7F6B3FC9}" name="non_biting_midge"/>
    <tableColumn id="72" xr3:uid="{E2767C2D-AA1B-B44C-817E-DB5812483C2A}" name="biting_midge_larva"/>
    <tableColumn id="40" xr3:uid="{F18BBF9A-9665-F244-8108-7E2ECA1262AE}" name="blackfly"/>
    <tableColumn id="41" xr3:uid="{846DED02-D6FD-9949-91C0-E27DDF885213}" name="dipt_a"/>
    <tableColumn id="42" xr3:uid="{2DD0772C-86BE-7049-9FA6-00CE8417C14F}" name="dipt_b"/>
    <tableColumn id="43" xr3:uid="{AF00218B-0B43-9D4D-9918-6D7BDA73AB12}" name="dipt_c"/>
    <tableColumn id="44" xr3:uid="{2D0CC3CF-F039-7745-BF62-60E048F813FA}" name="dipt_d"/>
    <tableColumn id="65" xr3:uid="{3005D5CB-E18F-D84D-8738-B18C744F53A8}" name="dipt_e"/>
    <tableColumn id="69" xr3:uid="{9AE9A77C-B7F0-5F46-9EEB-01C9B4EA0359}" name="dipt_f"/>
    <tableColumn id="75" xr3:uid="{EBB8A2D3-4E20-C940-AB5C-A85997F47311}" name="dipt_g"/>
    <tableColumn id="79" xr3:uid="{8E160EEE-BFD2-904B-9A4C-41F80CD49F42}" name="dipt_h"/>
    <tableColumn id="81" xr3:uid="{178D26D5-E329-8045-82DE-8A1647BF922D}" name="dipt_i"/>
    <tableColumn id="74" xr3:uid="{D88B300F-6469-E14A-AC37-A20A0FDA9031}" name="rat_tailed"/>
    <tableColumn id="64" xr3:uid="{AF92F926-E190-0D4C-B91E-D293D8D88D8C}" name="cranefly"/>
    <tableColumn id="78" xr3:uid="{BC7A6264-8110-5545-BEE3-CC487133AEE9}" name="cranefly_b"/>
    <tableColumn id="45" xr3:uid="{218E4756-552E-EA49-8B43-768A3E156004}" name="snail_a"/>
    <tableColumn id="46" xr3:uid="{F9E45D5E-9ECA-2C46-B035-1836F5927CF2}" name="beetle_a"/>
    <tableColumn id="47" xr3:uid="{D5142D64-93EC-9543-9E7E-61B308B77B7A}" name="beetle_b"/>
    <tableColumn id="48" xr3:uid="{450D20FA-974E-5748-8B76-3BC6CB1946C8}" name="beetle_larva"/>
    <tableColumn id="85" xr3:uid="{02AA4C1E-0DF2-5241-A6C0-467C085BD1DC}" name="beetle_larva_b"/>
    <tableColumn id="49" xr3:uid="{54224C90-8726-D347-8F92-288412C595D3}" name="water_mite"/>
    <tableColumn id="80" xr3:uid="{6120E063-CBFF-094A-BBA1-C70E34C2B359}" name="water_mite_b"/>
    <tableColumn id="50" xr3:uid="{5617636D-62E9-F347-8F54-14EBDADD41C5}" name="leech_a"/>
    <tableColumn id="76" xr3:uid="{A9B12442-5FAF-334B-8BB6-F2F048381822}" name="leech_b"/>
    <tableColumn id="51" xr3:uid="{5B31787C-3FB3-324A-AD07-E842997CB0C2}" name="flatworm"/>
    <tableColumn id="52" xr3:uid="{EFBFC594-840C-C243-B7EB-3CF87151294E}" name="less_water_boatman"/>
    <tableColumn id="73" xr3:uid="{A73799F8-09AF-2C45-A965-0DE8593DC5DA}" name="water_boatman_a"/>
    <tableColumn id="53" xr3:uid="{D9878487-A2CC-2045-B28A-72CB121729C0}" name="great_water_boatman"/>
    <tableColumn id="54" xr3:uid="{56FA9DE7-E78B-9D43-89AB-50486F5A76CB}" name="springtail"/>
    <tableColumn id="55" xr3:uid="{5CC1CE45-6637-F343-AB47-794FAB09FADD}" name="water_strider"/>
    <tableColumn id="56" xr3:uid="{040EB169-8E23-584C-B9CC-0CE0A1E65FD7}" name="spinycheek_crayfish"/>
    <tableColumn id="57" xr3:uid="{435359FA-8E90-824B-A601-87DA96CF8FEE}" name="phantom_midge _larva"/>
    <tableColumn id="58" xr3:uid="{E07FA079-1BA8-5A4E-A0B1-53AA29C97AA9}" name="millipede"/>
    <tableColumn id="59" xr3:uid="{5088B6E1-8632-8342-95B8-F734191C9FD4}" name="hydra"/>
    <tableColumn id="60" xr3:uid="{A961A829-20CE-9F45-BC60-2AF9CDEF50A1}" name="Column9"/>
    <tableColumn id="61" xr3:uid="{F42F824E-1D58-CC43-BE99-7B20F1401D21}" name="Column10"/>
    <tableColumn id="62" xr3:uid="{60598F4D-82C0-8E42-AB8F-90C3EAB97559}" name="Column1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946E-A472-494F-B75A-D1F59E7C2771}">
  <dimension ref="A1:BS48"/>
  <sheetViews>
    <sheetView tabSelected="1" workbookViewId="0">
      <selection activeCell="A2" sqref="A2:A48"/>
    </sheetView>
  </sheetViews>
  <sheetFormatPr baseColWidth="10" defaultColWidth="10.83203125" defaultRowHeight="16" x14ac:dyDescent="0.2"/>
  <cols>
    <col min="1" max="1" width="12.1640625" customWidth="1"/>
    <col min="3" max="3" width="15.33203125" customWidth="1"/>
    <col min="4" max="4" width="17" customWidth="1"/>
    <col min="5" max="5" width="11.5" customWidth="1"/>
    <col min="7" max="7" width="13.1640625" customWidth="1"/>
    <col min="8" max="8" width="11.83203125" customWidth="1"/>
    <col min="9" max="9" width="10.6640625" customWidth="1"/>
    <col min="10" max="10" width="16.33203125" customWidth="1"/>
    <col min="14" max="14" width="14.1640625" customWidth="1"/>
    <col min="15" max="15" width="13.6640625" customWidth="1"/>
    <col min="16" max="16" width="16.5" customWidth="1"/>
    <col min="17" max="17" width="16.33203125" customWidth="1"/>
    <col min="18" max="18" width="22" customWidth="1"/>
    <col min="19" max="19" width="20.83203125" customWidth="1"/>
    <col min="21" max="21" width="12.1640625" customWidth="1"/>
    <col min="24" max="24" width="11" customWidth="1"/>
    <col min="30" max="30" width="11" customWidth="1"/>
    <col min="31" max="31" width="11.33203125" customWidth="1"/>
    <col min="33" max="33" width="14.5" customWidth="1"/>
    <col min="35" max="35" width="13.1640625" customWidth="1"/>
    <col min="36" max="36" width="15.5" customWidth="1"/>
    <col min="37" max="37" width="16.33203125" customWidth="1"/>
    <col min="38" max="38" width="18.6640625" customWidth="1"/>
    <col min="39" max="39" width="13.33203125" customWidth="1"/>
    <col min="42" max="42" width="15.33203125" customWidth="1"/>
    <col min="43" max="43" width="20.83203125" customWidth="1"/>
    <col min="44" max="44" width="15.1640625" customWidth="1"/>
    <col min="45" max="45" width="20.83203125" customWidth="1"/>
    <col min="46" max="46" width="15.83203125" customWidth="1"/>
    <col min="48" max="48" width="11.1640625" customWidth="1"/>
    <col min="49" max="49" width="13.1640625" customWidth="1"/>
    <col min="51" max="51" width="25.83203125" customWidth="1"/>
    <col min="52" max="52" width="13.33203125" customWidth="1"/>
    <col min="54" max="54" width="11.33203125" customWidth="1"/>
    <col min="55" max="55" width="14.5" customWidth="1"/>
    <col min="57" max="57" width="11.5" customWidth="1"/>
    <col min="59" max="59" width="16.5" customWidth="1"/>
    <col min="60" max="60" width="14.33203125" customWidth="1"/>
    <col min="68" max="68" width="11.66406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s="2">
        <v>45398</v>
      </c>
      <c r="C2" t="s">
        <v>72</v>
      </c>
      <c r="D2" t="s">
        <v>73</v>
      </c>
      <c r="E2">
        <v>0.17399999999999999</v>
      </c>
      <c r="F2" t="s">
        <v>74</v>
      </c>
      <c r="G2" t="s">
        <v>75</v>
      </c>
      <c r="H2" t="s">
        <v>76</v>
      </c>
      <c r="I2" t="s">
        <v>76</v>
      </c>
      <c r="J2">
        <v>40</v>
      </c>
      <c r="K2" t="s">
        <v>77</v>
      </c>
      <c r="L2">
        <v>320</v>
      </c>
      <c r="M2">
        <v>12</v>
      </c>
      <c r="N2">
        <f>(100+15+100+80+10)/5</f>
        <v>61</v>
      </c>
      <c r="O2">
        <f>(5+0+20+5+65)/5</f>
        <v>19</v>
      </c>
      <c r="P2" t="s">
        <v>78</v>
      </c>
      <c r="Q2" s="1">
        <v>0.18472222222222223</v>
      </c>
      <c r="R2">
        <v>3</v>
      </c>
      <c r="V2">
        <f>COUNT(W2:BM2)</f>
        <v>3</v>
      </c>
      <c r="W2">
        <v>1</v>
      </c>
      <c r="X2">
        <v>1</v>
      </c>
      <c r="Y2">
        <v>1</v>
      </c>
    </row>
    <row r="3" spans="1:71" x14ac:dyDescent="0.2">
      <c r="A3" t="s">
        <v>71</v>
      </c>
      <c r="B3" s="2">
        <v>45398</v>
      </c>
      <c r="C3" t="s">
        <v>72</v>
      </c>
      <c r="D3" t="s">
        <v>79</v>
      </c>
      <c r="E3">
        <v>0.17399999999999999</v>
      </c>
      <c r="F3" t="s">
        <v>74</v>
      </c>
      <c r="G3" t="s">
        <v>75</v>
      </c>
      <c r="H3" t="s">
        <v>76</v>
      </c>
      <c r="I3" t="s">
        <v>76</v>
      </c>
      <c r="J3">
        <v>190</v>
      </c>
      <c r="K3" t="s">
        <v>77</v>
      </c>
      <c r="L3">
        <v>320</v>
      </c>
      <c r="M3">
        <v>12</v>
      </c>
      <c r="N3">
        <f>(100+100+100+80+60)/5</f>
        <v>88</v>
      </c>
      <c r="O3">
        <f>(10+30+10+15+20)/5</f>
        <v>17</v>
      </c>
      <c r="P3" t="s">
        <v>80</v>
      </c>
      <c r="Q3" s="1">
        <v>0.18611111111111112</v>
      </c>
      <c r="R3">
        <v>0</v>
      </c>
      <c r="S3">
        <v>1</v>
      </c>
      <c r="V3">
        <f t="shared" ref="V3:V48" si="0">COUNT(W3:BM3)</f>
        <v>3</v>
      </c>
      <c r="W3">
        <v>1</v>
      </c>
      <c r="Y3">
        <v>1</v>
      </c>
      <c r="Z3">
        <v>1</v>
      </c>
    </row>
    <row r="4" spans="1:71" x14ac:dyDescent="0.2">
      <c r="A4" t="s">
        <v>71</v>
      </c>
      <c r="B4" s="2">
        <v>45402</v>
      </c>
      <c r="C4" t="s">
        <v>81</v>
      </c>
      <c r="D4" t="s">
        <v>82</v>
      </c>
      <c r="E4">
        <v>0.13600000000000001</v>
      </c>
      <c r="F4" t="s">
        <v>83</v>
      </c>
      <c r="G4" t="s">
        <v>75</v>
      </c>
      <c r="H4" t="s">
        <v>76</v>
      </c>
      <c r="I4" t="s">
        <v>76</v>
      </c>
      <c r="J4">
        <v>450</v>
      </c>
      <c r="K4" t="s">
        <v>77</v>
      </c>
      <c r="L4">
        <v>320</v>
      </c>
      <c r="M4">
        <v>12</v>
      </c>
      <c r="N4">
        <f>(100+50+50+40+20)/5</f>
        <v>52</v>
      </c>
      <c r="O4">
        <f>(100+80+90+90+100)/5</f>
        <v>92</v>
      </c>
      <c r="Q4" s="1">
        <v>0.1673611111111111</v>
      </c>
      <c r="R4">
        <v>5</v>
      </c>
      <c r="V4">
        <f t="shared" si="0"/>
        <v>14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71" x14ac:dyDescent="0.2">
      <c r="A5" t="s">
        <v>71</v>
      </c>
      <c r="B5" s="2">
        <v>45402</v>
      </c>
      <c r="C5" t="s">
        <v>77</v>
      </c>
      <c r="D5" t="s">
        <v>84</v>
      </c>
      <c r="E5">
        <v>0.13600000000000001</v>
      </c>
      <c r="F5" t="s">
        <v>74</v>
      </c>
      <c r="G5" t="s">
        <v>75</v>
      </c>
      <c r="H5" t="s">
        <v>76</v>
      </c>
      <c r="I5" t="s">
        <v>76</v>
      </c>
      <c r="J5">
        <v>450</v>
      </c>
      <c r="K5" t="s">
        <v>72</v>
      </c>
      <c r="L5">
        <v>320</v>
      </c>
      <c r="M5">
        <v>12</v>
      </c>
      <c r="N5">
        <f>(20+40+70+60+80)/5</f>
        <v>54</v>
      </c>
      <c r="O5">
        <f>(70+60+80+60+60)/5</f>
        <v>66</v>
      </c>
      <c r="Q5" s="1">
        <v>0.17708333333333334</v>
      </c>
      <c r="R5">
        <v>0</v>
      </c>
      <c r="V5">
        <f t="shared" si="0"/>
        <v>5</v>
      </c>
      <c r="Y5">
        <v>1</v>
      </c>
      <c r="AA5">
        <v>1</v>
      </c>
      <c r="AD5">
        <v>1</v>
      </c>
      <c r="AF5">
        <v>1</v>
      </c>
      <c r="AH5">
        <v>1</v>
      </c>
    </row>
    <row r="6" spans="1:71" x14ac:dyDescent="0.2">
      <c r="A6" t="s">
        <v>71</v>
      </c>
      <c r="B6" s="2">
        <v>45402</v>
      </c>
      <c r="C6" t="s">
        <v>77</v>
      </c>
      <c r="D6" t="s">
        <v>85</v>
      </c>
      <c r="E6">
        <v>0.13600000000000001</v>
      </c>
      <c r="F6" t="s">
        <v>74</v>
      </c>
      <c r="G6" t="s">
        <v>75</v>
      </c>
      <c r="H6" t="s">
        <v>76</v>
      </c>
      <c r="I6" t="s">
        <v>76</v>
      </c>
      <c r="J6">
        <v>450</v>
      </c>
      <c r="K6" t="s">
        <v>72</v>
      </c>
      <c r="L6">
        <v>320</v>
      </c>
      <c r="M6">
        <v>12</v>
      </c>
      <c r="N6">
        <v>92</v>
      </c>
      <c r="O6">
        <f>(40+20+20+60+40)/5</f>
        <v>36</v>
      </c>
      <c r="Q6" s="1">
        <v>0.17152777777777775</v>
      </c>
      <c r="R6">
        <v>3</v>
      </c>
      <c r="V6">
        <f t="shared" si="0"/>
        <v>4</v>
      </c>
      <c r="Y6">
        <v>1</v>
      </c>
      <c r="AA6">
        <v>1</v>
      </c>
      <c r="AD6">
        <v>1</v>
      </c>
      <c r="AF6">
        <v>1</v>
      </c>
    </row>
    <row r="7" spans="1:71" x14ac:dyDescent="0.2">
      <c r="A7" t="s">
        <v>71</v>
      </c>
      <c r="B7" s="2">
        <v>45402</v>
      </c>
      <c r="C7" t="s">
        <v>77</v>
      </c>
      <c r="D7" t="s">
        <v>86</v>
      </c>
      <c r="E7">
        <v>0.13600000000000001</v>
      </c>
      <c r="F7" t="s">
        <v>74</v>
      </c>
      <c r="G7" t="s">
        <v>75</v>
      </c>
      <c r="H7" t="s">
        <v>76</v>
      </c>
      <c r="I7" t="s">
        <v>76</v>
      </c>
      <c r="J7">
        <v>450</v>
      </c>
      <c r="K7" t="s">
        <v>72</v>
      </c>
      <c r="L7">
        <v>320</v>
      </c>
      <c r="M7">
        <v>12</v>
      </c>
      <c r="N7">
        <v>100</v>
      </c>
      <c r="O7">
        <f>(80+70+50+15+25)/5</f>
        <v>48</v>
      </c>
      <c r="Q7" s="1">
        <v>0.17152777777777775</v>
      </c>
      <c r="R7">
        <v>4</v>
      </c>
      <c r="V7">
        <f t="shared" si="0"/>
        <v>8</v>
      </c>
      <c r="W7">
        <v>1</v>
      </c>
      <c r="Y7">
        <v>1</v>
      </c>
      <c r="Z7">
        <v>1</v>
      </c>
      <c r="AD7">
        <v>1</v>
      </c>
      <c r="AF7">
        <v>1</v>
      </c>
      <c r="AG7">
        <v>1</v>
      </c>
      <c r="AH7">
        <v>1</v>
      </c>
      <c r="AM7">
        <v>1</v>
      </c>
    </row>
    <row r="8" spans="1:71" x14ac:dyDescent="0.2">
      <c r="A8" t="s">
        <v>87</v>
      </c>
      <c r="B8" s="2">
        <v>45408</v>
      </c>
      <c r="C8" t="s">
        <v>81</v>
      </c>
      <c r="D8" t="s">
        <v>88</v>
      </c>
      <c r="E8">
        <v>0.13</v>
      </c>
      <c r="F8" t="s">
        <v>83</v>
      </c>
      <c r="G8" t="s">
        <v>75</v>
      </c>
      <c r="H8" t="s">
        <v>76</v>
      </c>
      <c r="I8" t="s">
        <v>76</v>
      </c>
      <c r="J8">
        <v>550</v>
      </c>
      <c r="K8" t="s">
        <v>77</v>
      </c>
      <c r="L8">
        <v>500</v>
      </c>
      <c r="M8">
        <v>9</v>
      </c>
      <c r="N8">
        <f>AVERAGE((invertdata!R22:R26))</f>
        <v>96</v>
      </c>
      <c r="O8">
        <f>AVERAGE((invertdata!S22:S26))</f>
        <v>37</v>
      </c>
      <c r="Q8" s="1">
        <v>0.1875</v>
      </c>
      <c r="R8">
        <v>3</v>
      </c>
      <c r="V8">
        <f t="shared" si="0"/>
        <v>5</v>
      </c>
      <c r="W8">
        <v>1</v>
      </c>
      <c r="AD8">
        <v>1</v>
      </c>
      <c r="AF8">
        <v>1</v>
      </c>
      <c r="AG8">
        <v>1</v>
      </c>
      <c r="AH8">
        <v>1</v>
      </c>
    </row>
    <row r="9" spans="1:71" x14ac:dyDescent="0.2">
      <c r="A9" t="s">
        <v>87</v>
      </c>
      <c r="B9" s="2">
        <v>45408</v>
      </c>
      <c r="C9" t="s">
        <v>72</v>
      </c>
      <c r="D9" t="s">
        <v>89</v>
      </c>
      <c r="E9">
        <v>0.13</v>
      </c>
      <c r="F9" t="s">
        <v>90</v>
      </c>
      <c r="G9" t="s">
        <v>76</v>
      </c>
      <c r="H9" t="s">
        <v>76</v>
      </c>
      <c r="I9" t="s">
        <v>75</v>
      </c>
      <c r="J9">
        <v>10</v>
      </c>
      <c r="K9" t="s">
        <v>81</v>
      </c>
      <c r="L9">
        <v>500</v>
      </c>
      <c r="M9">
        <v>9</v>
      </c>
      <c r="N9">
        <f>AVERAGE((invertdata!R27:R31))</f>
        <v>0</v>
      </c>
      <c r="O9">
        <f>AVERAGE((invertdata!S27:S31))</f>
        <v>2</v>
      </c>
      <c r="Q9" s="1">
        <v>0.18472222222222223</v>
      </c>
      <c r="R9">
        <v>3</v>
      </c>
      <c r="S9">
        <v>1</v>
      </c>
      <c r="V9">
        <f t="shared" si="0"/>
        <v>4</v>
      </c>
      <c r="Y9">
        <v>1</v>
      </c>
      <c r="AF9">
        <v>1</v>
      </c>
      <c r="AG9">
        <v>1</v>
      </c>
      <c r="AK9">
        <v>1</v>
      </c>
    </row>
    <row r="10" spans="1:71" x14ac:dyDescent="0.2">
      <c r="A10" t="s">
        <v>87</v>
      </c>
      <c r="B10" s="2">
        <v>45408</v>
      </c>
      <c r="C10" t="s">
        <v>77</v>
      </c>
      <c r="D10" t="s">
        <v>91</v>
      </c>
      <c r="E10">
        <v>0.13</v>
      </c>
      <c r="F10" t="s">
        <v>90</v>
      </c>
      <c r="G10" t="s">
        <v>76</v>
      </c>
      <c r="H10" t="s">
        <v>76</v>
      </c>
      <c r="I10" t="s">
        <v>75</v>
      </c>
      <c r="J10">
        <v>5</v>
      </c>
      <c r="K10" t="s">
        <v>72</v>
      </c>
      <c r="L10">
        <v>500</v>
      </c>
      <c r="M10">
        <v>9</v>
      </c>
      <c r="N10">
        <f>AVERAGE((invertdata!R32:R36))</f>
        <v>70</v>
      </c>
      <c r="O10">
        <f>AVERAGE((invertdata!S32:S36))</f>
        <v>8</v>
      </c>
      <c r="Q10" s="1">
        <v>0.17361111111111113</v>
      </c>
      <c r="R10">
        <v>1</v>
      </c>
      <c r="V10">
        <f t="shared" si="0"/>
        <v>1</v>
      </c>
      <c r="W10">
        <v>1</v>
      </c>
    </row>
    <row r="11" spans="1:71" x14ac:dyDescent="0.2">
      <c r="A11" t="s">
        <v>92</v>
      </c>
      <c r="B11" s="2">
        <v>45410</v>
      </c>
      <c r="C11" t="s">
        <v>77</v>
      </c>
      <c r="D11" t="s">
        <v>93</v>
      </c>
      <c r="E11" t="s">
        <v>94</v>
      </c>
      <c r="F11" t="s">
        <v>95</v>
      </c>
      <c r="G11" t="s">
        <v>75</v>
      </c>
      <c r="H11" t="s">
        <v>75</v>
      </c>
      <c r="I11" t="s">
        <v>76</v>
      </c>
      <c r="J11">
        <v>1000</v>
      </c>
      <c r="K11" t="s">
        <v>81</v>
      </c>
      <c r="L11">
        <v>600</v>
      </c>
      <c r="M11">
        <v>2</v>
      </c>
      <c r="N11">
        <v>0</v>
      </c>
      <c r="O11">
        <v>46</v>
      </c>
      <c r="Q11" s="1">
        <v>0.17708333333333334</v>
      </c>
      <c r="R11">
        <v>4</v>
      </c>
      <c r="V11">
        <f t="shared" si="0"/>
        <v>8</v>
      </c>
      <c r="W11">
        <v>1</v>
      </c>
      <c r="Z11">
        <v>1</v>
      </c>
      <c r="AD11">
        <v>1</v>
      </c>
      <c r="AF11">
        <v>1</v>
      </c>
      <c r="AN11">
        <v>1</v>
      </c>
      <c r="AO11">
        <v>1</v>
      </c>
      <c r="AQ11">
        <v>1</v>
      </c>
      <c r="AR11">
        <v>1</v>
      </c>
    </row>
    <row r="12" spans="1:71" x14ac:dyDescent="0.2">
      <c r="A12" t="s">
        <v>92</v>
      </c>
      <c r="B12" s="2">
        <v>45410</v>
      </c>
      <c r="C12" t="s">
        <v>77</v>
      </c>
      <c r="D12" t="s">
        <v>96</v>
      </c>
      <c r="E12" t="s">
        <v>94</v>
      </c>
      <c r="F12" t="s">
        <v>74</v>
      </c>
      <c r="G12" t="s">
        <v>75</v>
      </c>
      <c r="H12" t="s">
        <v>76</v>
      </c>
      <c r="I12" t="s">
        <v>76</v>
      </c>
      <c r="J12">
        <v>800</v>
      </c>
      <c r="K12" t="s">
        <v>81</v>
      </c>
      <c r="L12">
        <v>600</v>
      </c>
      <c r="M12">
        <v>2</v>
      </c>
      <c r="N12">
        <v>30</v>
      </c>
      <c r="O12">
        <v>50</v>
      </c>
      <c r="Q12" s="1">
        <v>0.16666666666666666</v>
      </c>
      <c r="R12">
        <v>0</v>
      </c>
      <c r="V12">
        <f t="shared" si="0"/>
        <v>3</v>
      </c>
      <c r="W12">
        <v>1</v>
      </c>
      <c r="AG12">
        <v>1</v>
      </c>
      <c r="AN12">
        <v>1</v>
      </c>
    </row>
    <row r="13" spans="1:71" x14ac:dyDescent="0.2">
      <c r="A13" t="s">
        <v>92</v>
      </c>
      <c r="B13" s="2">
        <v>45410</v>
      </c>
      <c r="C13" t="s">
        <v>72</v>
      </c>
      <c r="D13" t="s">
        <v>97</v>
      </c>
      <c r="E13" t="s">
        <v>94</v>
      </c>
      <c r="F13" t="s">
        <v>98</v>
      </c>
      <c r="G13" t="s">
        <v>75</v>
      </c>
      <c r="H13" t="s">
        <v>76</v>
      </c>
      <c r="I13" t="s">
        <v>76</v>
      </c>
      <c r="J13">
        <v>30</v>
      </c>
      <c r="K13" t="s">
        <v>77</v>
      </c>
      <c r="L13">
        <v>600</v>
      </c>
      <c r="M13">
        <v>2</v>
      </c>
      <c r="N13">
        <v>0</v>
      </c>
      <c r="O13">
        <v>2</v>
      </c>
      <c r="P13" t="s">
        <v>99</v>
      </c>
      <c r="Q13" s="1">
        <v>0.17430555555555557</v>
      </c>
      <c r="R13">
        <v>1</v>
      </c>
      <c r="V13">
        <f t="shared" si="0"/>
        <v>2</v>
      </c>
      <c r="W13">
        <v>1</v>
      </c>
      <c r="AN13">
        <v>1</v>
      </c>
    </row>
    <row r="14" spans="1:71" x14ac:dyDescent="0.2">
      <c r="A14" t="s">
        <v>92</v>
      </c>
      <c r="B14" s="2">
        <v>45410</v>
      </c>
      <c r="C14" t="s">
        <v>72</v>
      </c>
      <c r="D14" t="s">
        <v>100</v>
      </c>
      <c r="E14" t="s">
        <v>94</v>
      </c>
      <c r="F14" t="s">
        <v>98</v>
      </c>
      <c r="G14" t="s">
        <v>75</v>
      </c>
      <c r="H14" t="s">
        <v>76</v>
      </c>
      <c r="I14" t="s">
        <v>76</v>
      </c>
      <c r="J14">
        <v>200</v>
      </c>
      <c r="K14" t="s">
        <v>77</v>
      </c>
      <c r="L14">
        <v>600</v>
      </c>
      <c r="M14">
        <v>2</v>
      </c>
      <c r="N14">
        <v>0</v>
      </c>
      <c r="O14">
        <v>1</v>
      </c>
      <c r="P14" t="s">
        <v>99</v>
      </c>
      <c r="Q14" s="1">
        <v>0.17500000000000002</v>
      </c>
      <c r="R14">
        <v>3</v>
      </c>
      <c r="S14">
        <v>4</v>
      </c>
      <c r="V14">
        <f t="shared" si="0"/>
        <v>3</v>
      </c>
      <c r="AN14">
        <v>1</v>
      </c>
      <c r="AS14">
        <v>1</v>
      </c>
      <c r="AT14">
        <v>1</v>
      </c>
    </row>
    <row r="15" spans="1:71" x14ac:dyDescent="0.2">
      <c r="A15" t="s">
        <v>92</v>
      </c>
      <c r="B15" s="2">
        <v>45410</v>
      </c>
      <c r="C15" t="s">
        <v>72</v>
      </c>
      <c r="D15" t="s">
        <v>101</v>
      </c>
      <c r="E15" t="s">
        <v>94</v>
      </c>
      <c r="F15" t="s">
        <v>98</v>
      </c>
      <c r="G15" t="s">
        <v>75</v>
      </c>
      <c r="H15" t="s">
        <v>76</v>
      </c>
      <c r="I15" t="s">
        <v>76</v>
      </c>
      <c r="J15">
        <v>375</v>
      </c>
      <c r="K15" t="s">
        <v>77</v>
      </c>
      <c r="L15">
        <v>600</v>
      </c>
      <c r="M15">
        <v>2</v>
      </c>
      <c r="N15">
        <v>0</v>
      </c>
      <c r="O15">
        <v>10</v>
      </c>
      <c r="P15" t="s">
        <v>99</v>
      </c>
      <c r="Q15" s="1">
        <v>0.18055555555555555</v>
      </c>
      <c r="R15">
        <v>3</v>
      </c>
      <c r="S15">
        <v>3</v>
      </c>
      <c r="V15">
        <f t="shared" si="0"/>
        <v>3</v>
      </c>
      <c r="AN15">
        <v>1</v>
      </c>
      <c r="AT15">
        <v>1</v>
      </c>
      <c r="AU15">
        <v>1</v>
      </c>
    </row>
    <row r="16" spans="1:71" x14ac:dyDescent="0.2">
      <c r="A16" t="s">
        <v>102</v>
      </c>
      <c r="B16" s="2">
        <v>45413</v>
      </c>
      <c r="C16" t="s">
        <v>77</v>
      </c>
      <c r="D16" t="s">
        <v>103</v>
      </c>
      <c r="E16" t="s">
        <v>94</v>
      </c>
      <c r="F16" t="s">
        <v>104</v>
      </c>
      <c r="G16" t="s">
        <v>75</v>
      </c>
      <c r="H16" t="s">
        <v>76</v>
      </c>
      <c r="I16" t="s">
        <v>75</v>
      </c>
      <c r="J16">
        <v>10000</v>
      </c>
      <c r="K16" t="s">
        <v>81</v>
      </c>
      <c r="L16">
        <v>800</v>
      </c>
      <c r="M16">
        <v>3</v>
      </c>
      <c r="N16">
        <v>100</v>
      </c>
      <c r="O16">
        <v>10</v>
      </c>
      <c r="P16" t="s">
        <v>99</v>
      </c>
      <c r="Q16" s="1">
        <v>0.1763888888888889</v>
      </c>
      <c r="R16">
        <v>3</v>
      </c>
      <c r="V16">
        <f t="shared" si="0"/>
        <v>3</v>
      </c>
      <c r="Y16">
        <v>1</v>
      </c>
      <c r="AF16">
        <v>1</v>
      </c>
      <c r="AN16">
        <v>1</v>
      </c>
    </row>
    <row r="17" spans="1:60" x14ac:dyDescent="0.2">
      <c r="A17" t="s">
        <v>102</v>
      </c>
      <c r="B17" s="2">
        <v>45413</v>
      </c>
      <c r="C17" t="s">
        <v>77</v>
      </c>
      <c r="D17" t="s">
        <v>105</v>
      </c>
      <c r="E17" t="s">
        <v>94</v>
      </c>
      <c r="F17" t="s">
        <v>98</v>
      </c>
      <c r="G17" t="s">
        <v>75</v>
      </c>
      <c r="H17" t="s">
        <v>76</v>
      </c>
      <c r="I17" t="s">
        <v>76</v>
      </c>
      <c r="J17">
        <v>10200</v>
      </c>
      <c r="K17" t="s">
        <v>81</v>
      </c>
      <c r="L17">
        <v>800</v>
      </c>
      <c r="M17">
        <v>3</v>
      </c>
      <c r="N17">
        <f>AVERAGE(invertdata!R52:R56)</f>
        <v>2</v>
      </c>
      <c r="O17">
        <f>AVERAGE(invertdata!S52:S56)</f>
        <v>10</v>
      </c>
      <c r="Q17" s="1">
        <v>0.18402777777777779</v>
      </c>
      <c r="R17">
        <v>0</v>
      </c>
      <c r="V17">
        <f t="shared" si="0"/>
        <v>5</v>
      </c>
      <c r="X17">
        <v>1</v>
      </c>
      <c r="Y17">
        <v>1</v>
      </c>
      <c r="AI17">
        <v>1</v>
      </c>
      <c r="AN17">
        <v>1</v>
      </c>
      <c r="AV17">
        <v>1</v>
      </c>
    </row>
    <row r="18" spans="1:60" x14ac:dyDescent="0.2">
      <c r="A18" t="s">
        <v>102</v>
      </c>
      <c r="B18" s="2">
        <v>45413</v>
      </c>
      <c r="C18" t="s">
        <v>72</v>
      </c>
      <c r="D18" t="s">
        <v>106</v>
      </c>
      <c r="E18" t="s">
        <v>94</v>
      </c>
      <c r="F18" t="s">
        <v>107</v>
      </c>
      <c r="G18" t="s">
        <v>76</v>
      </c>
      <c r="H18" t="s">
        <v>76</v>
      </c>
      <c r="I18" t="s">
        <v>76</v>
      </c>
      <c r="J18">
        <v>30</v>
      </c>
      <c r="K18" t="s">
        <v>77</v>
      </c>
      <c r="L18">
        <v>800</v>
      </c>
      <c r="M18">
        <v>3</v>
      </c>
      <c r="N18">
        <v>0</v>
      </c>
      <c r="O18">
        <f>AVERAGE(invertdata!S57:S61)</f>
        <v>50</v>
      </c>
      <c r="Q18" s="1">
        <v>0.19444444444444445</v>
      </c>
      <c r="R18">
        <v>2</v>
      </c>
      <c r="V18">
        <f t="shared" si="0"/>
        <v>4</v>
      </c>
      <c r="AG18">
        <v>1</v>
      </c>
      <c r="AK18">
        <v>1</v>
      </c>
      <c r="AW18">
        <v>1</v>
      </c>
      <c r="AX18">
        <v>1</v>
      </c>
    </row>
    <row r="19" spans="1:60" x14ac:dyDescent="0.2">
      <c r="A19" t="s">
        <v>102</v>
      </c>
      <c r="B19" s="2">
        <v>45413</v>
      </c>
      <c r="C19" t="s">
        <v>72</v>
      </c>
      <c r="D19" t="s">
        <v>108</v>
      </c>
      <c r="E19" t="s">
        <v>94</v>
      </c>
      <c r="F19" t="s">
        <v>107</v>
      </c>
      <c r="G19" t="s">
        <v>76</v>
      </c>
      <c r="H19" t="s">
        <v>76</v>
      </c>
      <c r="I19" t="s">
        <v>76</v>
      </c>
      <c r="J19">
        <v>200</v>
      </c>
      <c r="K19" t="s">
        <v>77</v>
      </c>
      <c r="L19">
        <v>800</v>
      </c>
      <c r="M19">
        <v>3</v>
      </c>
      <c r="N19">
        <v>0</v>
      </c>
      <c r="O19">
        <v>60</v>
      </c>
      <c r="Q19" s="1">
        <v>0.19166666666666668</v>
      </c>
      <c r="R19">
        <v>0</v>
      </c>
      <c r="V19">
        <f t="shared" si="0"/>
        <v>3</v>
      </c>
      <c r="AG19">
        <v>1</v>
      </c>
      <c r="AW19">
        <v>1</v>
      </c>
      <c r="AY19">
        <v>1</v>
      </c>
    </row>
    <row r="20" spans="1:60" x14ac:dyDescent="0.2">
      <c r="A20" t="s">
        <v>109</v>
      </c>
      <c r="B20" s="2">
        <v>45417</v>
      </c>
      <c r="C20" t="s">
        <v>72</v>
      </c>
      <c r="D20" t="s">
        <v>110</v>
      </c>
      <c r="E20">
        <v>0.27</v>
      </c>
      <c r="F20" t="s">
        <v>111</v>
      </c>
      <c r="G20" t="s">
        <v>75</v>
      </c>
      <c r="H20" t="s">
        <v>76</v>
      </c>
      <c r="I20" t="s">
        <v>76</v>
      </c>
      <c r="J20">
        <v>20</v>
      </c>
      <c r="K20" t="s">
        <v>77</v>
      </c>
      <c r="L20">
        <v>2000</v>
      </c>
      <c r="M20">
        <v>28</v>
      </c>
      <c r="N20">
        <f>AVERAGE(invertdata!R63:R67)</f>
        <v>86</v>
      </c>
      <c r="O20">
        <f>AVERAGE(invertdata!S62:S66)</f>
        <v>22</v>
      </c>
      <c r="Q20" s="1">
        <v>0.18888888888888888</v>
      </c>
      <c r="R20">
        <v>3</v>
      </c>
      <c r="T20">
        <v>1</v>
      </c>
      <c r="V20">
        <f t="shared" si="0"/>
        <v>8</v>
      </c>
      <c r="W20">
        <v>1</v>
      </c>
      <c r="Y20">
        <v>1</v>
      </c>
      <c r="Z20">
        <v>1</v>
      </c>
      <c r="AA20">
        <v>1</v>
      </c>
      <c r="AD20">
        <v>1</v>
      </c>
      <c r="AF20">
        <v>1</v>
      </c>
      <c r="AI20">
        <v>1</v>
      </c>
      <c r="AJ20">
        <v>1</v>
      </c>
    </row>
    <row r="21" spans="1:60" x14ac:dyDescent="0.2">
      <c r="A21" t="s">
        <v>109</v>
      </c>
      <c r="B21" s="2">
        <v>45417</v>
      </c>
      <c r="C21" t="s">
        <v>72</v>
      </c>
      <c r="D21" t="s">
        <v>112</v>
      </c>
      <c r="E21">
        <v>0.27</v>
      </c>
      <c r="F21" t="s">
        <v>111</v>
      </c>
      <c r="G21" t="s">
        <v>75</v>
      </c>
      <c r="H21" t="s">
        <v>76</v>
      </c>
      <c r="I21" t="s">
        <v>76</v>
      </c>
      <c r="J21">
        <v>220</v>
      </c>
      <c r="K21" t="s">
        <v>77</v>
      </c>
      <c r="L21">
        <v>2000</v>
      </c>
      <c r="M21">
        <v>28</v>
      </c>
      <c r="N21">
        <f>AVERAGE(invertdata!R68:R72)</f>
        <v>84</v>
      </c>
      <c r="O21">
        <f>AVERAGE(invertdata!S68:S72)</f>
        <v>16</v>
      </c>
      <c r="Q21" s="1">
        <v>0.17430555555555557</v>
      </c>
      <c r="R21">
        <v>1</v>
      </c>
      <c r="V21">
        <f t="shared" si="0"/>
        <v>10</v>
      </c>
      <c r="W21">
        <v>1</v>
      </c>
      <c r="Z21">
        <v>1</v>
      </c>
      <c r="AA21">
        <v>1</v>
      </c>
      <c r="AD21">
        <v>1</v>
      </c>
      <c r="AH21">
        <v>1</v>
      </c>
      <c r="AI21">
        <v>1</v>
      </c>
      <c r="AN21">
        <v>1</v>
      </c>
      <c r="AZ21">
        <v>1</v>
      </c>
      <c r="BA21">
        <v>1</v>
      </c>
      <c r="BB21">
        <v>1</v>
      </c>
    </row>
    <row r="22" spans="1:60" x14ac:dyDescent="0.2">
      <c r="A22" t="s">
        <v>109</v>
      </c>
      <c r="B22" s="2">
        <v>45417</v>
      </c>
      <c r="C22" t="s">
        <v>72</v>
      </c>
      <c r="D22" t="s">
        <v>113</v>
      </c>
      <c r="E22">
        <v>0.27</v>
      </c>
      <c r="F22" t="s">
        <v>111</v>
      </c>
      <c r="G22" t="s">
        <v>75</v>
      </c>
      <c r="H22" t="s">
        <v>76</v>
      </c>
      <c r="I22" t="s">
        <v>76</v>
      </c>
      <c r="J22">
        <v>420</v>
      </c>
      <c r="K22" t="s">
        <v>77</v>
      </c>
      <c r="L22">
        <v>2000</v>
      </c>
      <c r="M22">
        <v>28</v>
      </c>
      <c r="N22">
        <v>60</v>
      </c>
      <c r="O22">
        <v>20</v>
      </c>
      <c r="Q22" s="1">
        <v>0.16805555555555554</v>
      </c>
      <c r="R22">
        <v>6</v>
      </c>
      <c r="V22">
        <f t="shared" si="0"/>
        <v>8</v>
      </c>
      <c r="W22">
        <v>1</v>
      </c>
      <c r="Y22">
        <v>1</v>
      </c>
      <c r="Z22">
        <v>1</v>
      </c>
      <c r="AB22">
        <v>1</v>
      </c>
      <c r="AD22">
        <v>1</v>
      </c>
      <c r="AG22">
        <v>1</v>
      </c>
      <c r="AH22">
        <v>1</v>
      </c>
      <c r="AJ22">
        <v>1</v>
      </c>
    </row>
    <row r="23" spans="1:60" x14ac:dyDescent="0.2">
      <c r="A23" t="s">
        <v>109</v>
      </c>
      <c r="B23" s="2">
        <v>45417</v>
      </c>
      <c r="C23" t="s">
        <v>77</v>
      </c>
      <c r="D23" t="s">
        <v>114</v>
      </c>
      <c r="E23">
        <v>0.27</v>
      </c>
      <c r="F23" t="s">
        <v>115</v>
      </c>
      <c r="G23" t="s">
        <v>75</v>
      </c>
      <c r="H23" t="s">
        <v>76</v>
      </c>
      <c r="I23" t="s">
        <v>76</v>
      </c>
      <c r="J23">
        <v>600</v>
      </c>
      <c r="K23" t="s">
        <v>72</v>
      </c>
      <c r="L23">
        <v>2000</v>
      </c>
      <c r="M23">
        <v>28</v>
      </c>
      <c r="N23">
        <f>AVERAGE(invertdata!R72:R76)</f>
        <v>100</v>
      </c>
      <c r="O23">
        <f>AVERAGE(invertdata!S72:S76)</f>
        <v>20</v>
      </c>
      <c r="Q23" s="1">
        <v>0.17152777777777775</v>
      </c>
      <c r="R23">
        <v>2</v>
      </c>
      <c r="V23">
        <f t="shared" si="0"/>
        <v>8</v>
      </c>
      <c r="W23">
        <v>1</v>
      </c>
      <c r="Y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J23">
        <v>1</v>
      </c>
    </row>
    <row r="24" spans="1:60" x14ac:dyDescent="0.2">
      <c r="A24" t="s">
        <v>109</v>
      </c>
      <c r="B24" s="2">
        <v>45417</v>
      </c>
      <c r="C24" t="s">
        <v>77</v>
      </c>
      <c r="D24" t="s">
        <v>116</v>
      </c>
      <c r="E24">
        <v>0.27</v>
      </c>
      <c r="F24" t="s">
        <v>115</v>
      </c>
      <c r="G24" t="s">
        <v>75</v>
      </c>
      <c r="H24" t="s">
        <v>76</v>
      </c>
      <c r="I24" t="s">
        <v>76</v>
      </c>
      <c r="J24">
        <v>900</v>
      </c>
      <c r="K24" t="s">
        <v>72</v>
      </c>
      <c r="L24">
        <v>2000</v>
      </c>
      <c r="M24">
        <v>28</v>
      </c>
      <c r="N24">
        <v>100</v>
      </c>
      <c r="O24">
        <v>40</v>
      </c>
      <c r="Q24" s="1">
        <v>0.16666666666666666</v>
      </c>
      <c r="R24">
        <v>2</v>
      </c>
      <c r="V24">
        <f t="shared" si="0"/>
        <v>5</v>
      </c>
      <c r="Y24">
        <v>1</v>
      </c>
      <c r="Z24">
        <v>1</v>
      </c>
      <c r="AA24">
        <v>1</v>
      </c>
      <c r="AH24">
        <v>1</v>
      </c>
      <c r="BC24">
        <v>1</v>
      </c>
    </row>
    <row r="25" spans="1:60" x14ac:dyDescent="0.2">
      <c r="A25" t="s">
        <v>117</v>
      </c>
      <c r="B25" s="2">
        <v>45419</v>
      </c>
      <c r="C25" t="s">
        <v>72</v>
      </c>
      <c r="D25" t="s">
        <v>118</v>
      </c>
      <c r="E25" t="s">
        <v>94</v>
      </c>
      <c r="F25" t="s">
        <v>119</v>
      </c>
      <c r="G25" t="s">
        <v>75</v>
      </c>
      <c r="H25" t="s">
        <v>76</v>
      </c>
      <c r="I25" t="s">
        <v>76</v>
      </c>
      <c r="J25">
        <v>40</v>
      </c>
      <c r="K25" t="s">
        <v>77</v>
      </c>
      <c r="L25">
        <v>500</v>
      </c>
      <c r="M25">
        <v>10</v>
      </c>
      <c r="N25">
        <v>10</v>
      </c>
      <c r="O25">
        <v>60</v>
      </c>
      <c r="Q25" s="1">
        <v>0.1673611111111111</v>
      </c>
      <c r="R25">
        <v>3</v>
      </c>
      <c r="V25">
        <f t="shared" si="0"/>
        <v>6</v>
      </c>
      <c r="Z25">
        <v>1</v>
      </c>
      <c r="AG25">
        <v>1</v>
      </c>
      <c r="AP25">
        <v>1</v>
      </c>
      <c r="AQ25">
        <v>1</v>
      </c>
      <c r="BD25">
        <v>1</v>
      </c>
      <c r="BE25">
        <v>1</v>
      </c>
    </row>
    <row r="26" spans="1:60" x14ac:dyDescent="0.2">
      <c r="A26" t="s">
        <v>117</v>
      </c>
      <c r="B26" s="2">
        <v>45419</v>
      </c>
      <c r="C26" t="s">
        <v>72</v>
      </c>
      <c r="D26" t="s">
        <v>120</v>
      </c>
      <c r="E26" t="s">
        <v>94</v>
      </c>
      <c r="F26" t="s">
        <v>121</v>
      </c>
      <c r="G26" t="s">
        <v>75</v>
      </c>
      <c r="H26" t="s">
        <v>75</v>
      </c>
      <c r="I26" t="s">
        <v>76</v>
      </c>
      <c r="J26">
        <v>240</v>
      </c>
      <c r="K26" t="s">
        <v>77</v>
      </c>
      <c r="L26">
        <v>500</v>
      </c>
      <c r="M26">
        <v>10</v>
      </c>
      <c r="N26">
        <v>70</v>
      </c>
      <c r="O26">
        <v>70</v>
      </c>
      <c r="P26" t="s">
        <v>122</v>
      </c>
      <c r="Q26" s="1">
        <v>0.18333333333333335</v>
      </c>
      <c r="R26">
        <v>2</v>
      </c>
      <c r="V26">
        <f t="shared" si="0"/>
        <v>5</v>
      </c>
      <c r="Y26">
        <v>1</v>
      </c>
      <c r="AA26">
        <v>1</v>
      </c>
      <c r="AE26">
        <v>1</v>
      </c>
      <c r="AH26">
        <v>1</v>
      </c>
      <c r="BF26">
        <v>1</v>
      </c>
    </row>
    <row r="27" spans="1:60" x14ac:dyDescent="0.2">
      <c r="A27" t="s">
        <v>117</v>
      </c>
      <c r="B27" s="2">
        <v>45419</v>
      </c>
      <c r="C27" t="s">
        <v>72</v>
      </c>
      <c r="D27" t="s">
        <v>123</v>
      </c>
      <c r="E27" t="s">
        <v>94</v>
      </c>
      <c r="F27" t="s">
        <v>124</v>
      </c>
      <c r="G27" t="s">
        <v>75</v>
      </c>
      <c r="H27" t="s">
        <v>75</v>
      </c>
      <c r="I27" t="s">
        <v>76</v>
      </c>
      <c r="J27">
        <v>400</v>
      </c>
      <c r="K27" t="s">
        <v>77</v>
      </c>
      <c r="L27">
        <v>500</v>
      </c>
      <c r="M27">
        <v>10</v>
      </c>
      <c r="N27">
        <v>40</v>
      </c>
      <c r="O27">
        <v>90</v>
      </c>
      <c r="P27" t="s">
        <v>122</v>
      </c>
      <c r="Q27" s="1">
        <v>0.18055555555555555</v>
      </c>
      <c r="R27">
        <v>3</v>
      </c>
      <c r="V27">
        <f t="shared" si="0"/>
        <v>11</v>
      </c>
      <c r="W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N27">
        <v>1</v>
      </c>
      <c r="AQ27">
        <v>1</v>
      </c>
      <c r="BD27">
        <v>1</v>
      </c>
      <c r="BG27">
        <v>1</v>
      </c>
    </row>
    <row r="28" spans="1:60" x14ac:dyDescent="0.2">
      <c r="A28" t="s">
        <v>117</v>
      </c>
      <c r="B28" s="2">
        <v>45419</v>
      </c>
      <c r="C28" t="s">
        <v>77</v>
      </c>
      <c r="D28" t="s">
        <v>125</v>
      </c>
      <c r="E28" t="s">
        <v>94</v>
      </c>
      <c r="F28" t="s">
        <v>115</v>
      </c>
      <c r="G28" t="s">
        <v>75</v>
      </c>
      <c r="H28" s="6" t="s">
        <v>76</v>
      </c>
      <c r="I28" t="s">
        <v>76</v>
      </c>
      <c r="J28">
        <v>5</v>
      </c>
      <c r="K28" t="s">
        <v>126</v>
      </c>
      <c r="L28">
        <v>500</v>
      </c>
      <c r="M28">
        <v>10</v>
      </c>
      <c r="N28">
        <v>100</v>
      </c>
      <c r="O28">
        <v>10</v>
      </c>
      <c r="Q28" s="1">
        <v>0.17361111111111113</v>
      </c>
      <c r="R28">
        <v>1</v>
      </c>
      <c r="V28">
        <f t="shared" si="0"/>
        <v>5</v>
      </c>
      <c r="W28">
        <v>1</v>
      </c>
      <c r="Z28">
        <v>1</v>
      </c>
      <c r="AA28">
        <v>1</v>
      </c>
      <c r="AG28">
        <v>1</v>
      </c>
      <c r="AX28">
        <v>1</v>
      </c>
    </row>
    <row r="29" spans="1:60" x14ac:dyDescent="0.2">
      <c r="A29" t="s">
        <v>127</v>
      </c>
      <c r="B29" s="2">
        <v>45420</v>
      </c>
      <c r="C29" t="s">
        <v>72</v>
      </c>
      <c r="D29" t="s">
        <v>128</v>
      </c>
      <c r="E29">
        <v>0.27</v>
      </c>
      <c r="F29" t="s">
        <v>107</v>
      </c>
      <c r="G29" t="s">
        <v>76</v>
      </c>
      <c r="H29" s="6" t="s">
        <v>76</v>
      </c>
      <c r="I29" t="s">
        <v>76</v>
      </c>
      <c r="J29">
        <v>300</v>
      </c>
      <c r="K29" t="s">
        <v>77</v>
      </c>
      <c r="L29">
        <v>1300</v>
      </c>
      <c r="M29">
        <v>20</v>
      </c>
      <c r="N29">
        <f>AVERAGE(invertdata!R90:R94)</f>
        <v>26</v>
      </c>
      <c r="O29">
        <f>AVERAGE(invertdata!S90:S94)</f>
        <v>12</v>
      </c>
      <c r="Q29" s="1">
        <v>0.18611111111111112</v>
      </c>
      <c r="R29">
        <v>2</v>
      </c>
      <c r="V29">
        <f t="shared" si="0"/>
        <v>4</v>
      </c>
      <c r="Y29">
        <v>1</v>
      </c>
      <c r="AF29">
        <v>1</v>
      </c>
      <c r="AN29">
        <v>1</v>
      </c>
      <c r="AT29">
        <v>1</v>
      </c>
    </row>
    <row r="30" spans="1:60" x14ac:dyDescent="0.2">
      <c r="A30" t="s">
        <v>127</v>
      </c>
      <c r="B30" s="2">
        <v>45420</v>
      </c>
      <c r="C30" t="s">
        <v>72</v>
      </c>
      <c r="D30" t="s">
        <v>129</v>
      </c>
      <c r="E30">
        <v>0.27</v>
      </c>
      <c r="F30" t="s">
        <v>107</v>
      </c>
      <c r="G30" t="s">
        <v>76</v>
      </c>
      <c r="H30" s="6" t="s">
        <v>76</v>
      </c>
      <c r="I30" t="s">
        <v>76</v>
      </c>
      <c r="J30">
        <v>550</v>
      </c>
      <c r="K30" t="s">
        <v>77</v>
      </c>
      <c r="L30">
        <v>1300</v>
      </c>
      <c r="M30">
        <v>20</v>
      </c>
      <c r="N30">
        <v>40</v>
      </c>
      <c r="O30">
        <v>20</v>
      </c>
      <c r="Q30" s="1">
        <v>0.17777777777777778</v>
      </c>
      <c r="R30">
        <v>1</v>
      </c>
      <c r="V30">
        <f t="shared" si="0"/>
        <v>3</v>
      </c>
      <c r="AN30">
        <v>1</v>
      </c>
      <c r="BD30">
        <v>1</v>
      </c>
      <c r="BH30">
        <v>1</v>
      </c>
    </row>
    <row r="31" spans="1:60" x14ac:dyDescent="0.2">
      <c r="A31" t="s">
        <v>127</v>
      </c>
      <c r="B31" s="2">
        <v>45420</v>
      </c>
      <c r="C31" t="s">
        <v>72</v>
      </c>
      <c r="D31" t="s">
        <v>130</v>
      </c>
      <c r="E31">
        <v>0.27</v>
      </c>
      <c r="F31" t="s">
        <v>107</v>
      </c>
      <c r="G31" t="s">
        <v>76</v>
      </c>
      <c r="H31" s="6" t="s">
        <v>76</v>
      </c>
      <c r="I31" t="s">
        <v>76</v>
      </c>
      <c r="J31">
        <v>800</v>
      </c>
      <c r="K31" t="s">
        <v>77</v>
      </c>
      <c r="L31">
        <v>1300</v>
      </c>
      <c r="M31">
        <v>20</v>
      </c>
      <c r="N31">
        <v>50</v>
      </c>
      <c r="O31">
        <v>30</v>
      </c>
      <c r="Q31" s="1">
        <v>0.1763888888888889</v>
      </c>
      <c r="R31">
        <v>1</v>
      </c>
      <c r="V31">
        <f t="shared" si="0"/>
        <v>3</v>
      </c>
      <c r="AG31">
        <v>1</v>
      </c>
      <c r="AW31">
        <v>1</v>
      </c>
      <c r="BD31">
        <v>1</v>
      </c>
    </row>
    <row r="32" spans="1:60" x14ac:dyDescent="0.2">
      <c r="A32" t="s">
        <v>127</v>
      </c>
      <c r="B32" s="2">
        <v>45420</v>
      </c>
      <c r="C32" t="s">
        <v>77</v>
      </c>
      <c r="D32" t="s">
        <v>131</v>
      </c>
      <c r="E32">
        <v>0.27</v>
      </c>
      <c r="F32" t="s">
        <v>107</v>
      </c>
      <c r="G32" t="s">
        <v>76</v>
      </c>
      <c r="H32" s="6" t="s">
        <v>76</v>
      </c>
      <c r="I32" t="s">
        <v>76</v>
      </c>
      <c r="J32">
        <v>200</v>
      </c>
      <c r="K32" t="s">
        <v>81</v>
      </c>
      <c r="L32">
        <v>1300</v>
      </c>
      <c r="M32">
        <v>20</v>
      </c>
      <c r="N32">
        <v>30</v>
      </c>
      <c r="O32">
        <v>30</v>
      </c>
      <c r="Q32" s="1">
        <v>0.18888888888888888</v>
      </c>
      <c r="R32">
        <v>2</v>
      </c>
      <c r="V32">
        <f t="shared" si="0"/>
        <v>1</v>
      </c>
      <c r="AG32">
        <v>1</v>
      </c>
    </row>
    <row r="33" spans="1:65" x14ac:dyDescent="0.2">
      <c r="A33" t="s">
        <v>127</v>
      </c>
      <c r="B33" s="2">
        <v>45420</v>
      </c>
      <c r="C33" t="s">
        <v>77</v>
      </c>
      <c r="D33" t="s">
        <v>132</v>
      </c>
      <c r="E33">
        <v>0.27</v>
      </c>
      <c r="F33" t="s">
        <v>107</v>
      </c>
      <c r="G33" t="s">
        <v>76</v>
      </c>
      <c r="H33" s="6" t="s">
        <v>76</v>
      </c>
      <c r="I33" t="s">
        <v>76</v>
      </c>
      <c r="J33">
        <v>50</v>
      </c>
      <c r="K33" t="s">
        <v>81</v>
      </c>
      <c r="L33">
        <v>1300</v>
      </c>
      <c r="M33">
        <v>20</v>
      </c>
      <c r="N33">
        <f>AVERAGE(invertdata!R95:R99)</f>
        <v>34</v>
      </c>
      <c r="O33">
        <v>0</v>
      </c>
      <c r="Q33" s="1">
        <v>0.19236111111111112</v>
      </c>
      <c r="R33">
        <v>1</v>
      </c>
      <c r="T33">
        <v>1</v>
      </c>
      <c r="U33">
        <v>1</v>
      </c>
      <c r="V33">
        <f t="shared" si="0"/>
        <v>3</v>
      </c>
      <c r="AG33">
        <v>1</v>
      </c>
      <c r="AN33">
        <v>1</v>
      </c>
      <c r="BD33">
        <v>1</v>
      </c>
    </row>
    <row r="34" spans="1:65" x14ac:dyDescent="0.2">
      <c r="A34" t="s">
        <v>133</v>
      </c>
      <c r="B34" s="2">
        <v>45425</v>
      </c>
      <c r="C34" t="s">
        <v>72</v>
      </c>
      <c r="D34" t="s">
        <v>134</v>
      </c>
      <c r="E34" t="s">
        <v>94</v>
      </c>
      <c r="F34" t="s">
        <v>119</v>
      </c>
      <c r="G34" t="s">
        <v>75</v>
      </c>
      <c r="H34" s="6" t="s">
        <v>76</v>
      </c>
      <c r="I34" t="s">
        <v>76</v>
      </c>
      <c r="J34">
        <v>200</v>
      </c>
      <c r="K34" t="s">
        <v>81</v>
      </c>
      <c r="L34">
        <v>500</v>
      </c>
      <c r="M34">
        <v>8</v>
      </c>
      <c r="N34">
        <f>AVERAGE(invertdata!R100:R104)</f>
        <v>2</v>
      </c>
      <c r="O34">
        <f>AVERAGE(invertdata!S100:S104)</f>
        <v>22</v>
      </c>
      <c r="Q34" s="1">
        <v>0.19097222222222221</v>
      </c>
      <c r="R34">
        <v>1</v>
      </c>
      <c r="V34">
        <f t="shared" si="0"/>
        <v>3</v>
      </c>
      <c r="AD34">
        <v>1</v>
      </c>
      <c r="AG34">
        <v>1</v>
      </c>
      <c r="BG34">
        <v>1</v>
      </c>
    </row>
    <row r="35" spans="1:65" x14ac:dyDescent="0.2">
      <c r="A35" t="s">
        <v>133</v>
      </c>
      <c r="B35" s="2">
        <v>45425</v>
      </c>
      <c r="C35" t="s">
        <v>72</v>
      </c>
      <c r="D35" t="s">
        <v>135</v>
      </c>
      <c r="E35" t="s">
        <v>94</v>
      </c>
      <c r="F35" t="s">
        <v>119</v>
      </c>
      <c r="G35" t="s">
        <v>75</v>
      </c>
      <c r="H35" s="6" t="s">
        <v>76</v>
      </c>
      <c r="I35" t="s">
        <v>76</v>
      </c>
      <c r="J35">
        <v>50</v>
      </c>
      <c r="K35" t="s">
        <v>81</v>
      </c>
      <c r="L35">
        <v>500</v>
      </c>
      <c r="M35">
        <v>8</v>
      </c>
      <c r="N35">
        <f>AVERAGE(invertdata!R105:R109)</f>
        <v>6</v>
      </c>
      <c r="O35">
        <f>AVERAGE(invertdata!S105:S109)</f>
        <v>18</v>
      </c>
      <c r="Q35" s="1">
        <v>0.17777777777777778</v>
      </c>
      <c r="R35">
        <v>1</v>
      </c>
      <c r="U35">
        <v>2</v>
      </c>
      <c r="V35">
        <f t="shared" si="0"/>
        <v>4</v>
      </c>
      <c r="Y35">
        <v>1</v>
      </c>
      <c r="AJ35">
        <v>1</v>
      </c>
      <c r="AN35">
        <v>1</v>
      </c>
      <c r="BI35">
        <v>1</v>
      </c>
    </row>
    <row r="36" spans="1:65" x14ac:dyDescent="0.2">
      <c r="A36" t="s">
        <v>133</v>
      </c>
      <c r="B36" s="2">
        <v>45425</v>
      </c>
      <c r="C36" t="s">
        <v>77</v>
      </c>
      <c r="D36" t="s">
        <v>136</v>
      </c>
      <c r="E36" t="s">
        <v>94</v>
      </c>
      <c r="F36" t="s">
        <v>104</v>
      </c>
      <c r="G36" t="s">
        <v>75</v>
      </c>
      <c r="H36" s="6" t="s">
        <v>76</v>
      </c>
      <c r="I36" t="s">
        <v>75</v>
      </c>
      <c r="J36">
        <v>50</v>
      </c>
      <c r="K36" t="s">
        <v>81</v>
      </c>
      <c r="L36">
        <v>500</v>
      </c>
      <c r="M36">
        <v>8</v>
      </c>
      <c r="N36">
        <f>AVERAGE(invertdata!R110:R114)</f>
        <v>48</v>
      </c>
      <c r="O36">
        <f>AVERAGE(invertdata!S110:S114)</f>
        <v>14</v>
      </c>
      <c r="Q36" s="1">
        <v>0.18819444444444444</v>
      </c>
      <c r="R36">
        <v>1</v>
      </c>
      <c r="U36">
        <v>1</v>
      </c>
      <c r="V36">
        <f t="shared" si="0"/>
        <v>1</v>
      </c>
      <c r="AN36">
        <v>1</v>
      </c>
    </row>
    <row r="37" spans="1:65" x14ac:dyDescent="0.2">
      <c r="A37" s="3" t="s">
        <v>137</v>
      </c>
      <c r="B37" s="4">
        <v>45427</v>
      </c>
      <c r="C37" s="5" t="s">
        <v>77</v>
      </c>
      <c r="D37" s="5" t="s">
        <v>138</v>
      </c>
      <c r="E37" t="s">
        <v>94</v>
      </c>
      <c r="F37" s="6" t="s">
        <v>107</v>
      </c>
      <c r="G37" s="6" t="s">
        <v>76</v>
      </c>
      <c r="H37" s="6" t="s">
        <v>76</v>
      </c>
      <c r="I37" s="6" t="s">
        <v>76</v>
      </c>
      <c r="J37">
        <v>300</v>
      </c>
      <c r="K37" t="s">
        <v>81</v>
      </c>
      <c r="L37">
        <v>890</v>
      </c>
      <c r="M37">
        <v>8</v>
      </c>
      <c r="N37">
        <f>AVERAGE(invertdata!R115:R119)</f>
        <v>0</v>
      </c>
      <c r="O37">
        <f>AVERAGE(invertdata!S115:S119)</f>
        <v>1</v>
      </c>
      <c r="Q37" s="1">
        <v>0.18194444444444444</v>
      </c>
      <c r="R37">
        <v>0</v>
      </c>
      <c r="V37">
        <f t="shared" si="0"/>
        <v>2</v>
      </c>
      <c r="AG37">
        <v>1</v>
      </c>
      <c r="AN37">
        <v>1</v>
      </c>
    </row>
    <row r="38" spans="1:65" x14ac:dyDescent="0.2">
      <c r="A38" s="3" t="s">
        <v>137</v>
      </c>
      <c r="B38" s="4">
        <v>45427</v>
      </c>
      <c r="C38" s="5" t="s">
        <v>77</v>
      </c>
      <c r="D38" s="5" t="s">
        <v>139</v>
      </c>
      <c r="E38" t="s">
        <v>94</v>
      </c>
      <c r="F38" s="6" t="s">
        <v>140</v>
      </c>
      <c r="G38" s="6" t="s">
        <v>76</v>
      </c>
      <c r="H38" s="6" t="s">
        <v>75</v>
      </c>
      <c r="I38" s="6" t="s">
        <v>76</v>
      </c>
      <c r="J38">
        <v>500</v>
      </c>
      <c r="K38" t="s">
        <v>81</v>
      </c>
      <c r="L38">
        <v>890</v>
      </c>
      <c r="M38">
        <v>8</v>
      </c>
      <c r="N38">
        <f>AVERAGE(invertdata!R120:R124)</f>
        <v>0</v>
      </c>
      <c r="O38">
        <f>AVERAGE(invertdata!S120:S124)</f>
        <v>11</v>
      </c>
      <c r="Q38" s="1">
        <v>0.17361111111111113</v>
      </c>
      <c r="R38">
        <v>1</v>
      </c>
      <c r="V38">
        <f t="shared" si="0"/>
        <v>4</v>
      </c>
      <c r="W38">
        <v>1</v>
      </c>
      <c r="Y38">
        <v>1</v>
      </c>
      <c r="AG38">
        <v>1</v>
      </c>
      <c r="AN38">
        <v>1</v>
      </c>
    </row>
    <row r="39" spans="1:65" x14ac:dyDescent="0.2">
      <c r="A39" s="3" t="s">
        <v>137</v>
      </c>
      <c r="B39" s="4">
        <v>45427</v>
      </c>
      <c r="C39" s="5" t="s">
        <v>72</v>
      </c>
      <c r="D39" s="5" t="s">
        <v>141</v>
      </c>
      <c r="E39" t="s">
        <v>94</v>
      </c>
      <c r="F39" s="6" t="s">
        <v>107</v>
      </c>
      <c r="G39" s="6" t="s">
        <v>76</v>
      </c>
      <c r="H39" s="6" t="s">
        <v>76</v>
      </c>
      <c r="I39" s="6" t="s">
        <v>76</v>
      </c>
      <c r="J39">
        <v>20</v>
      </c>
      <c r="K39" t="s">
        <v>77</v>
      </c>
      <c r="L39">
        <v>890</v>
      </c>
      <c r="M39">
        <v>8</v>
      </c>
      <c r="N39">
        <f>AVERAGE(invertdata!R125:R129)</f>
        <v>0</v>
      </c>
      <c r="O39">
        <f>AVERAGE(invertdata!S125:S129)</f>
        <v>0</v>
      </c>
      <c r="Q39" s="1">
        <v>0.20208333333333331</v>
      </c>
      <c r="R39">
        <v>1</v>
      </c>
      <c r="V39">
        <f t="shared" si="0"/>
        <v>6</v>
      </c>
      <c r="Y39">
        <v>1</v>
      </c>
      <c r="AF39">
        <v>1</v>
      </c>
      <c r="AG39">
        <v>1</v>
      </c>
      <c r="AN39">
        <v>1</v>
      </c>
      <c r="BJ39">
        <v>1</v>
      </c>
      <c r="BK39">
        <v>1</v>
      </c>
    </row>
    <row r="40" spans="1:65" x14ac:dyDescent="0.2">
      <c r="A40" s="3" t="s">
        <v>137</v>
      </c>
      <c r="B40" s="4">
        <v>45427</v>
      </c>
      <c r="C40" s="5" t="s">
        <v>72</v>
      </c>
      <c r="D40" s="5" t="s">
        <v>142</v>
      </c>
      <c r="E40" t="s">
        <v>94</v>
      </c>
      <c r="F40" s="6" t="s">
        <v>107</v>
      </c>
      <c r="G40" s="6" t="s">
        <v>76</v>
      </c>
      <c r="H40" s="6" t="s">
        <v>76</v>
      </c>
      <c r="I40" s="6" t="s">
        <v>76</v>
      </c>
      <c r="J40">
        <v>200</v>
      </c>
      <c r="K40" t="s">
        <v>77</v>
      </c>
      <c r="L40">
        <v>890</v>
      </c>
      <c r="M40">
        <v>8</v>
      </c>
      <c r="N40">
        <v>0</v>
      </c>
      <c r="O40">
        <v>1</v>
      </c>
      <c r="Q40" s="1">
        <v>0.18611111111111112</v>
      </c>
      <c r="R40">
        <v>1</v>
      </c>
      <c r="V40">
        <f t="shared" si="0"/>
        <v>4</v>
      </c>
      <c r="Z40">
        <v>1</v>
      </c>
      <c r="AG40">
        <v>1</v>
      </c>
      <c r="AH40">
        <v>1</v>
      </c>
      <c r="AN40">
        <v>1</v>
      </c>
    </row>
    <row r="41" spans="1:65" x14ac:dyDescent="0.2">
      <c r="A41" s="6" t="s">
        <v>143</v>
      </c>
      <c r="B41" s="2">
        <v>45429</v>
      </c>
      <c r="C41" s="6" t="s">
        <v>72</v>
      </c>
      <c r="D41" s="6" t="s">
        <v>144</v>
      </c>
      <c r="E41" t="s">
        <v>94</v>
      </c>
      <c r="F41" s="6" t="s">
        <v>98</v>
      </c>
      <c r="G41" s="6" t="s">
        <v>75</v>
      </c>
      <c r="H41" s="6" t="s">
        <v>76</v>
      </c>
      <c r="I41" s="6" t="s">
        <v>76</v>
      </c>
      <c r="J41">
        <v>400</v>
      </c>
      <c r="K41" t="s">
        <v>77</v>
      </c>
      <c r="L41">
        <v>1600</v>
      </c>
      <c r="M41">
        <v>3</v>
      </c>
      <c r="N41">
        <v>0</v>
      </c>
      <c r="O41">
        <v>0</v>
      </c>
      <c r="Q41" s="1">
        <v>0.19444444444444445</v>
      </c>
      <c r="R41">
        <v>3</v>
      </c>
      <c r="V41">
        <f t="shared" si="0"/>
        <v>5</v>
      </c>
      <c r="Y41">
        <v>1</v>
      </c>
      <c r="AH41">
        <v>1</v>
      </c>
      <c r="AM41">
        <v>1</v>
      </c>
      <c r="AN41">
        <v>1</v>
      </c>
      <c r="AS41">
        <v>1</v>
      </c>
    </row>
    <row r="42" spans="1:65" x14ac:dyDescent="0.2">
      <c r="A42" s="6" t="s">
        <v>143</v>
      </c>
      <c r="B42" s="2">
        <v>45429</v>
      </c>
      <c r="C42" s="6" t="s">
        <v>72</v>
      </c>
      <c r="D42" s="6" t="s">
        <v>145</v>
      </c>
      <c r="E42" t="s">
        <v>94</v>
      </c>
      <c r="F42" s="6" t="s">
        <v>121</v>
      </c>
      <c r="G42" s="6" t="s">
        <v>75</v>
      </c>
      <c r="H42" s="6" t="s">
        <v>75</v>
      </c>
      <c r="I42" s="6" t="s">
        <v>76</v>
      </c>
      <c r="J42">
        <v>600</v>
      </c>
      <c r="K42" t="s">
        <v>77</v>
      </c>
      <c r="L42">
        <v>1600</v>
      </c>
      <c r="M42">
        <v>3</v>
      </c>
      <c r="N42">
        <v>18</v>
      </c>
      <c r="O42">
        <v>0</v>
      </c>
      <c r="Q42" s="1">
        <v>0.20347222222222219</v>
      </c>
      <c r="R42">
        <v>2</v>
      </c>
      <c r="S42">
        <v>105</v>
      </c>
      <c r="T42">
        <v>1</v>
      </c>
      <c r="V42">
        <f t="shared" si="0"/>
        <v>5</v>
      </c>
      <c r="W42">
        <v>1</v>
      </c>
      <c r="Z42">
        <v>1</v>
      </c>
      <c r="AH42">
        <v>1</v>
      </c>
      <c r="AN42">
        <v>1</v>
      </c>
      <c r="BH42">
        <v>1</v>
      </c>
    </row>
    <row r="43" spans="1:65" x14ac:dyDescent="0.2">
      <c r="A43" s="6" t="s">
        <v>143</v>
      </c>
      <c r="B43" s="2">
        <v>45429</v>
      </c>
      <c r="C43" s="6" t="s">
        <v>77</v>
      </c>
      <c r="D43" s="6" t="s">
        <v>146</v>
      </c>
      <c r="E43" t="s">
        <v>94</v>
      </c>
      <c r="F43" s="6" t="s">
        <v>83</v>
      </c>
      <c r="G43" s="6" t="s">
        <v>75</v>
      </c>
      <c r="H43" t="s">
        <v>76</v>
      </c>
      <c r="I43" s="6" t="s">
        <v>76</v>
      </c>
      <c r="J43">
        <v>400</v>
      </c>
      <c r="K43" t="s">
        <v>147</v>
      </c>
      <c r="L43">
        <v>1600</v>
      </c>
      <c r="M43">
        <v>3</v>
      </c>
      <c r="N43">
        <v>100</v>
      </c>
      <c r="O43">
        <v>40</v>
      </c>
      <c r="Q43" s="1">
        <v>0.1875</v>
      </c>
      <c r="R43">
        <v>3</v>
      </c>
      <c r="S43">
        <v>3</v>
      </c>
      <c r="V43">
        <f t="shared" si="0"/>
        <v>1</v>
      </c>
      <c r="BL43">
        <v>1</v>
      </c>
    </row>
    <row r="44" spans="1:65" x14ac:dyDescent="0.2">
      <c r="A44" s="6" t="s">
        <v>143</v>
      </c>
      <c r="B44" s="2">
        <v>45429</v>
      </c>
      <c r="C44" s="6" t="s">
        <v>77</v>
      </c>
      <c r="D44" s="6" t="s">
        <v>148</v>
      </c>
      <c r="E44" t="s">
        <v>94</v>
      </c>
      <c r="F44" s="6" t="s">
        <v>104</v>
      </c>
      <c r="G44" s="6" t="s">
        <v>75</v>
      </c>
      <c r="H44" t="s">
        <v>76</v>
      </c>
      <c r="I44" s="6" t="s">
        <v>75</v>
      </c>
      <c r="J44">
        <v>600</v>
      </c>
      <c r="K44" t="s">
        <v>147</v>
      </c>
      <c r="L44">
        <v>1600</v>
      </c>
      <c r="M44">
        <v>3</v>
      </c>
      <c r="N44">
        <v>100</v>
      </c>
      <c r="O44">
        <v>22</v>
      </c>
      <c r="Q44" s="1">
        <v>0.20138888888888887</v>
      </c>
      <c r="R44">
        <v>1</v>
      </c>
      <c r="V44">
        <f t="shared" si="0"/>
        <v>0</v>
      </c>
    </row>
    <row r="45" spans="1:65" x14ac:dyDescent="0.2">
      <c r="A45" t="s">
        <v>149</v>
      </c>
      <c r="B45" s="2">
        <v>45439</v>
      </c>
      <c r="C45" s="6" t="s">
        <v>77</v>
      </c>
      <c r="D45" t="s">
        <v>150</v>
      </c>
      <c r="E45" t="s">
        <v>94</v>
      </c>
      <c r="F45" t="s">
        <v>151</v>
      </c>
      <c r="G45" t="s">
        <v>76</v>
      </c>
      <c r="H45" t="s">
        <v>76</v>
      </c>
      <c r="I45" t="s">
        <v>75</v>
      </c>
      <c r="J45">
        <v>600</v>
      </c>
      <c r="K45" t="s">
        <v>81</v>
      </c>
      <c r="L45">
        <v>500</v>
      </c>
      <c r="M45">
        <v>10</v>
      </c>
      <c r="N45">
        <f>AVERAGE(invertdata!R150:R154)</f>
        <v>33</v>
      </c>
      <c r="O45">
        <f>AVERAGE(invertdata!S150:S154)</f>
        <v>26</v>
      </c>
      <c r="Q45" s="1">
        <v>0.17847222222222223</v>
      </c>
      <c r="R45">
        <v>3</v>
      </c>
      <c r="V45">
        <f t="shared" si="0"/>
        <v>3</v>
      </c>
      <c r="Y45">
        <v>1</v>
      </c>
      <c r="AD45">
        <v>1</v>
      </c>
      <c r="BM45">
        <v>1</v>
      </c>
    </row>
    <row r="46" spans="1:65" x14ac:dyDescent="0.2">
      <c r="A46" t="s">
        <v>149</v>
      </c>
      <c r="B46" s="2">
        <v>45439</v>
      </c>
      <c r="C46" t="s">
        <v>72</v>
      </c>
      <c r="D46" t="s">
        <v>152</v>
      </c>
      <c r="E46" t="s">
        <v>94</v>
      </c>
      <c r="F46" t="s">
        <v>98</v>
      </c>
      <c r="G46" t="s">
        <v>75</v>
      </c>
      <c r="H46" t="s">
        <v>76</v>
      </c>
      <c r="I46" t="s">
        <v>76</v>
      </c>
      <c r="J46">
        <v>30</v>
      </c>
      <c r="K46" t="s">
        <v>77</v>
      </c>
      <c r="L46">
        <v>500</v>
      </c>
      <c r="M46">
        <v>10</v>
      </c>
      <c r="N46">
        <f>AVERAGE(invertdata!R155:R159)</f>
        <v>60</v>
      </c>
      <c r="O46">
        <f>AVERAGE(invertdata!S155:S159)</f>
        <v>50</v>
      </c>
      <c r="Q46" s="1">
        <v>0.18333333333333335</v>
      </c>
      <c r="R46">
        <v>2</v>
      </c>
      <c r="V46">
        <f t="shared" si="0"/>
        <v>3</v>
      </c>
      <c r="W46">
        <v>1</v>
      </c>
      <c r="AN46">
        <v>1</v>
      </c>
      <c r="BB46">
        <v>1</v>
      </c>
    </row>
    <row r="47" spans="1:65" x14ac:dyDescent="0.2">
      <c r="A47" t="s">
        <v>153</v>
      </c>
      <c r="B47" s="2">
        <v>45439</v>
      </c>
      <c r="C47" t="s">
        <v>77</v>
      </c>
      <c r="D47" t="s">
        <v>154</v>
      </c>
      <c r="E47" t="s">
        <v>94</v>
      </c>
      <c r="F47" t="s">
        <v>151</v>
      </c>
      <c r="G47" t="s">
        <v>76</v>
      </c>
      <c r="H47" t="s">
        <v>76</v>
      </c>
      <c r="I47" t="s">
        <v>75</v>
      </c>
      <c r="J47">
        <v>200</v>
      </c>
      <c r="K47" t="s">
        <v>81</v>
      </c>
      <c r="L47">
        <v>1000</v>
      </c>
      <c r="M47">
        <v>10</v>
      </c>
      <c r="N47">
        <f>AVERAGE(invertdata!R160:R164)</f>
        <v>4</v>
      </c>
      <c r="O47">
        <f>AVERAGE(invertdata!S160:S164)</f>
        <v>18</v>
      </c>
      <c r="Q47" s="1">
        <v>0.20486111111111113</v>
      </c>
      <c r="R47">
        <v>2</v>
      </c>
      <c r="S47">
        <v>6</v>
      </c>
      <c r="T47">
        <v>2</v>
      </c>
      <c r="U47">
        <v>1</v>
      </c>
      <c r="V47">
        <f t="shared" si="0"/>
        <v>0</v>
      </c>
    </row>
    <row r="48" spans="1:65" x14ac:dyDescent="0.2">
      <c r="A48" t="s">
        <v>153</v>
      </c>
      <c r="B48" s="2">
        <v>45439</v>
      </c>
      <c r="C48" t="s">
        <v>72</v>
      </c>
      <c r="D48" t="s">
        <v>155</v>
      </c>
      <c r="E48" t="s">
        <v>94</v>
      </c>
      <c r="F48" t="s">
        <v>121</v>
      </c>
      <c r="G48" t="s">
        <v>75</v>
      </c>
      <c r="H48" t="s">
        <v>75</v>
      </c>
      <c r="I48" t="s">
        <v>76</v>
      </c>
      <c r="J48">
        <v>100</v>
      </c>
      <c r="K48" t="s">
        <v>77</v>
      </c>
      <c r="L48">
        <v>1000</v>
      </c>
      <c r="M48">
        <v>10</v>
      </c>
      <c r="N48">
        <f>AVERAGE(invertdata!R165:R169)</f>
        <v>52</v>
      </c>
      <c r="O48">
        <f>AVERAGE(invertdata!S165:S169)</f>
        <v>10</v>
      </c>
      <c r="Q48" s="1">
        <v>0.18888888888888888</v>
      </c>
      <c r="R48">
        <v>2</v>
      </c>
      <c r="T48">
        <v>3</v>
      </c>
      <c r="V48">
        <f t="shared" si="0"/>
        <v>1</v>
      </c>
      <c r="AI4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0FA7-6770-0541-AE57-2666D7D579B5}">
  <dimension ref="A1:CP169"/>
  <sheetViews>
    <sheetView topLeftCell="BH137" zoomScale="72" zoomScaleNormal="72" workbookViewId="0">
      <selection activeCell="Z2" sqref="Z2:CM169"/>
    </sheetView>
  </sheetViews>
  <sheetFormatPr baseColWidth="10" defaultColWidth="10.83203125" defaultRowHeight="16" x14ac:dyDescent="0.2"/>
  <cols>
    <col min="1" max="2" width="12.1640625" customWidth="1"/>
    <col min="4" max="4" width="15.33203125" customWidth="1"/>
    <col min="5" max="5" width="17" customWidth="1"/>
    <col min="6" max="6" width="11.5" customWidth="1"/>
    <col min="7" max="7" width="22.5" customWidth="1"/>
    <col min="11" max="12" width="20.6640625" customWidth="1"/>
    <col min="13" max="13" width="13.6640625" customWidth="1"/>
    <col min="14" max="15" width="16.33203125" customWidth="1"/>
    <col min="20" max="25" width="14.1640625" customWidth="1"/>
    <col min="26" max="26" width="17.5" customWidth="1"/>
    <col min="27" max="27" width="19.5" customWidth="1"/>
    <col min="28" max="28" width="20.6640625" customWidth="1"/>
    <col min="29" max="30" width="18.6640625" customWidth="1"/>
    <col min="31" max="33" width="18.33203125" customWidth="1"/>
    <col min="36" max="36" width="12.33203125" customWidth="1"/>
    <col min="37" max="37" width="12.1640625" customWidth="1"/>
    <col min="42" max="42" width="11.33203125" customWidth="1"/>
    <col min="46" max="46" width="12" customWidth="1"/>
    <col min="47" max="47" width="12.6640625" customWidth="1"/>
    <col min="48" max="48" width="16.1640625" customWidth="1"/>
    <col min="49" max="49" width="11.5" customWidth="1"/>
    <col min="50" max="52" width="15" customWidth="1"/>
    <col min="53" max="57" width="14.83203125" customWidth="1"/>
    <col min="58" max="59" width="18.33203125" customWidth="1"/>
    <col min="76" max="77" width="13.6640625" customWidth="1"/>
    <col min="78" max="79" width="13.1640625" customWidth="1"/>
    <col min="82" max="82" width="11.1640625" customWidth="1"/>
    <col min="93" max="94" width="11.6640625" customWidth="1"/>
  </cols>
  <sheetData>
    <row r="1" spans="1:94" x14ac:dyDescent="0.2">
      <c r="A1" t="s">
        <v>0</v>
      </c>
      <c r="B1" t="s">
        <v>156</v>
      </c>
      <c r="C1" t="s">
        <v>1</v>
      </c>
      <c r="D1" t="s">
        <v>2</v>
      </c>
      <c r="E1" t="s">
        <v>157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158</v>
      </c>
      <c r="P1" t="s">
        <v>159</v>
      </c>
      <c r="Q1" t="s">
        <v>160</v>
      </c>
      <c r="R1" t="s">
        <v>13</v>
      </c>
      <c r="S1" t="s">
        <v>14</v>
      </c>
      <c r="T1" t="s">
        <v>15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69</v>
      </c>
      <c r="CO1" t="s">
        <v>70</v>
      </c>
      <c r="CP1" t="s">
        <v>232</v>
      </c>
    </row>
    <row r="2" spans="1:94" x14ac:dyDescent="0.2">
      <c r="A2" t="s">
        <v>71</v>
      </c>
      <c r="B2">
        <v>1</v>
      </c>
      <c r="C2" s="2">
        <v>45398</v>
      </c>
      <c r="D2" t="s">
        <v>72</v>
      </c>
      <c r="E2" t="s">
        <v>233</v>
      </c>
      <c r="F2">
        <v>0.17399999999999999</v>
      </c>
      <c r="G2" t="s">
        <v>74</v>
      </c>
      <c r="H2" t="s">
        <v>75</v>
      </c>
      <c r="I2" t="s">
        <v>76</v>
      </c>
      <c r="J2" t="s">
        <v>76</v>
      </c>
      <c r="K2">
        <v>40</v>
      </c>
      <c r="L2" t="s">
        <v>77</v>
      </c>
      <c r="M2">
        <v>320</v>
      </c>
      <c r="N2">
        <v>12</v>
      </c>
      <c r="O2" t="s">
        <v>234</v>
      </c>
      <c r="P2">
        <v>3</v>
      </c>
      <c r="Q2">
        <v>0.2</v>
      </c>
      <c r="R2">
        <v>100</v>
      </c>
      <c r="S2">
        <v>5</v>
      </c>
      <c r="T2" t="s">
        <v>78</v>
      </c>
      <c r="U2">
        <f>SUM(Z2:CM2)</f>
        <v>8</v>
      </c>
      <c r="V2">
        <f>COUNTIF(Z2:CM2, "&gt;0")</f>
        <v>5</v>
      </c>
      <c r="W2" cm="1">
        <f t="array" ref="W2">-SUM((IF(Z2:CM2&gt;0, (Z2:CM2/U2)*LN(Z2:CM2/U2), 0)))</f>
        <v>1.4941751382893085</v>
      </c>
      <c r="X2">
        <f>W2/(LN(V2))</f>
        <v>0.92838321176958649</v>
      </c>
      <c r="Y2">
        <f>(SUM(Z2:AK2,AS2,AT2))/U2</f>
        <v>0.125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4" x14ac:dyDescent="0.2">
      <c r="A3" t="s">
        <v>71</v>
      </c>
      <c r="B3">
        <v>1</v>
      </c>
      <c r="C3" s="2">
        <v>45398</v>
      </c>
      <c r="D3" t="s">
        <v>72</v>
      </c>
      <c r="E3" t="s">
        <v>235</v>
      </c>
      <c r="F3">
        <v>0.17399999999999999</v>
      </c>
      <c r="G3" t="s">
        <v>74</v>
      </c>
      <c r="H3" t="s">
        <v>75</v>
      </c>
      <c r="I3" t="s">
        <v>76</v>
      </c>
      <c r="J3" t="s">
        <v>76</v>
      </c>
      <c r="K3">
        <v>55</v>
      </c>
      <c r="L3" t="s">
        <v>77</v>
      </c>
      <c r="M3">
        <v>320</v>
      </c>
      <c r="N3">
        <v>12</v>
      </c>
      <c r="O3" t="s">
        <v>234</v>
      </c>
      <c r="P3">
        <v>5</v>
      </c>
      <c r="Q3">
        <v>0.2</v>
      </c>
      <c r="R3">
        <v>15</v>
      </c>
      <c r="S3">
        <v>0</v>
      </c>
      <c r="T3" t="s">
        <v>78</v>
      </c>
      <c r="U3">
        <f t="shared" ref="U3:U66" si="0">SUM(Z3:CM3)</f>
        <v>16</v>
      </c>
      <c r="V3">
        <f t="shared" ref="V3:V66" si="1">COUNTIF(Z3:CM3, "&gt;0")</f>
        <v>8</v>
      </c>
      <c r="W3" cm="1">
        <f t="array" ref="W3">-SUM((IF(Z3:CM3&gt;0, (Z3:CM3/U3)*LN(Z3:CM3/U3), 0)))</f>
        <v>1.9230657843241521</v>
      </c>
      <c r="X3">
        <f t="shared" ref="X3:X66" si="2">W3/(LN(V3))</f>
        <v>0.92479915678256641</v>
      </c>
      <c r="Y3">
        <f t="shared" ref="Y3:Y66" si="3">(SUM(Z3:AK3,AS3,AT3))/U3</f>
        <v>0.25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1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4" x14ac:dyDescent="0.2">
      <c r="A4" t="s">
        <v>71</v>
      </c>
      <c r="B4">
        <v>1</v>
      </c>
      <c r="C4" s="2">
        <v>45398</v>
      </c>
      <c r="D4" t="s">
        <v>72</v>
      </c>
      <c r="E4" t="s">
        <v>236</v>
      </c>
      <c r="F4">
        <v>0.17399999999999999</v>
      </c>
      <c r="G4" t="s">
        <v>74</v>
      </c>
      <c r="H4" t="s">
        <v>75</v>
      </c>
      <c r="I4" t="s">
        <v>76</v>
      </c>
      <c r="J4" t="s">
        <v>76</v>
      </c>
      <c r="K4">
        <v>70</v>
      </c>
      <c r="L4" t="s">
        <v>77</v>
      </c>
      <c r="M4">
        <v>320</v>
      </c>
      <c r="N4">
        <v>12</v>
      </c>
      <c r="O4" t="s">
        <v>234</v>
      </c>
      <c r="P4">
        <v>5</v>
      </c>
      <c r="Q4">
        <v>0.2</v>
      </c>
      <c r="R4">
        <v>100</v>
      </c>
      <c r="S4">
        <v>20</v>
      </c>
      <c r="T4" t="s">
        <v>78</v>
      </c>
      <c r="U4">
        <f t="shared" si="0"/>
        <v>13</v>
      </c>
      <c r="V4">
        <f t="shared" si="1"/>
        <v>7</v>
      </c>
      <c r="W4" cm="1">
        <f t="array" ref="W4">-SUM((IF(Z4:CM4&gt;0, (Z4:CM4/U4)*LN(Z4:CM4/U4), 0)))</f>
        <v>1.7326587201992076</v>
      </c>
      <c r="X4">
        <f t="shared" si="2"/>
        <v>0.89041044420286652</v>
      </c>
      <c r="Y4">
        <f t="shared" si="3"/>
        <v>0.15384615384615385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4" x14ac:dyDescent="0.2">
      <c r="A5" t="s">
        <v>71</v>
      </c>
      <c r="B5">
        <v>1</v>
      </c>
      <c r="C5" s="2">
        <v>45398</v>
      </c>
      <c r="D5" t="s">
        <v>72</v>
      </c>
      <c r="E5" t="s">
        <v>237</v>
      </c>
      <c r="F5">
        <v>0.17399999999999999</v>
      </c>
      <c r="G5" t="s">
        <v>74</v>
      </c>
      <c r="H5" t="s">
        <v>75</v>
      </c>
      <c r="I5" t="s">
        <v>76</v>
      </c>
      <c r="J5" t="s">
        <v>76</v>
      </c>
      <c r="K5">
        <v>85</v>
      </c>
      <c r="L5" t="s">
        <v>77</v>
      </c>
      <c r="M5">
        <v>320</v>
      </c>
      <c r="N5">
        <v>12</v>
      </c>
      <c r="O5" t="s">
        <v>234</v>
      </c>
      <c r="P5">
        <v>5</v>
      </c>
      <c r="Q5">
        <v>0.2</v>
      </c>
      <c r="R5">
        <v>80</v>
      </c>
      <c r="S5">
        <v>5</v>
      </c>
      <c r="T5" t="s">
        <v>78</v>
      </c>
      <c r="U5">
        <f t="shared" si="0"/>
        <v>14</v>
      </c>
      <c r="V5">
        <f t="shared" si="1"/>
        <v>8</v>
      </c>
      <c r="W5" cm="1">
        <f t="array" ref="W5">-SUM((IF(Z5:CM5&gt;0, (Z5:CM5/U5)*LN(Z5:CM5/U5), 0)))</f>
        <v>1.8662160235859526</v>
      </c>
      <c r="X5">
        <f t="shared" si="2"/>
        <v>0.897460200818325</v>
      </c>
      <c r="Y5">
        <f t="shared" si="3"/>
        <v>0.5714285714285714</v>
      </c>
      <c r="Z5">
        <v>1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4" x14ac:dyDescent="0.2">
      <c r="A6" t="s">
        <v>71</v>
      </c>
      <c r="B6">
        <v>1</v>
      </c>
      <c r="C6" s="2">
        <v>45398</v>
      </c>
      <c r="D6" t="s">
        <v>72</v>
      </c>
      <c r="E6" t="s">
        <v>238</v>
      </c>
      <c r="F6">
        <v>0.17399999999999999</v>
      </c>
      <c r="G6" t="s">
        <v>74</v>
      </c>
      <c r="H6" t="s">
        <v>75</v>
      </c>
      <c r="I6" t="s">
        <v>76</v>
      </c>
      <c r="J6" t="s">
        <v>76</v>
      </c>
      <c r="K6">
        <v>100</v>
      </c>
      <c r="L6" t="s">
        <v>77</v>
      </c>
      <c r="M6">
        <v>320</v>
      </c>
      <c r="N6">
        <v>12</v>
      </c>
      <c r="O6" t="s">
        <v>234</v>
      </c>
      <c r="P6">
        <v>2</v>
      </c>
      <c r="Q6">
        <v>0.2</v>
      </c>
      <c r="R6">
        <v>10</v>
      </c>
      <c r="S6">
        <v>65</v>
      </c>
      <c r="T6" t="s">
        <v>78</v>
      </c>
      <c r="U6">
        <f t="shared" si="0"/>
        <v>14</v>
      </c>
      <c r="V6">
        <f t="shared" si="1"/>
        <v>7</v>
      </c>
      <c r="W6" cm="1">
        <f t="array" ref="W6">-SUM((IF(Z6:CM6&gt;0, (Z6:CM6/U6)*LN(Z6:CM6/U6), 0)))</f>
        <v>1.833785546820053</v>
      </c>
      <c r="X6">
        <f t="shared" si="2"/>
        <v>0.94237935277243212</v>
      </c>
      <c r="Y6">
        <f t="shared" si="3"/>
        <v>0.21428571428571427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3</v>
      </c>
      <c r="AN6">
        <v>3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4" x14ac:dyDescent="0.2">
      <c r="A7" t="s">
        <v>71</v>
      </c>
      <c r="B7">
        <v>1</v>
      </c>
      <c r="C7" s="2">
        <v>45398</v>
      </c>
      <c r="D7" t="s">
        <v>72</v>
      </c>
      <c r="E7" t="s">
        <v>239</v>
      </c>
      <c r="F7">
        <v>0.17399999999999999</v>
      </c>
      <c r="G7" t="s">
        <v>74</v>
      </c>
      <c r="H7" t="s">
        <v>75</v>
      </c>
      <c r="I7" t="s">
        <v>76</v>
      </c>
      <c r="J7" t="s">
        <v>76</v>
      </c>
      <c r="K7">
        <v>190</v>
      </c>
      <c r="L7" t="s">
        <v>77</v>
      </c>
      <c r="M7">
        <v>320</v>
      </c>
      <c r="N7">
        <v>12</v>
      </c>
      <c r="O7" t="s">
        <v>234</v>
      </c>
      <c r="P7">
        <v>2.5</v>
      </c>
      <c r="Q7">
        <f t="shared" ref="Q7:Q11" si="4">1.8/5</f>
        <v>0.36</v>
      </c>
      <c r="R7">
        <v>100</v>
      </c>
      <c r="S7">
        <v>10</v>
      </c>
      <c r="T7" t="s">
        <v>80</v>
      </c>
      <c r="U7">
        <f t="shared" si="0"/>
        <v>17</v>
      </c>
      <c r="V7">
        <f t="shared" si="1"/>
        <v>8</v>
      </c>
      <c r="W7" cm="1">
        <f t="array" ref="W7">-SUM((IF(Z7:CM7&gt;0, (Z7:CM7/U7)*LN(Z7:CM7/U7), 0)))</f>
        <v>1.8705688894156371</v>
      </c>
      <c r="X7">
        <f t="shared" si="2"/>
        <v>0.89955348680037195</v>
      </c>
      <c r="Y7">
        <f t="shared" si="3"/>
        <v>0.6470588235294118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2</v>
      </c>
      <c r="AP7">
        <v>0</v>
      </c>
      <c r="AQ7">
        <v>1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4" x14ac:dyDescent="0.2">
      <c r="A8" t="s">
        <v>71</v>
      </c>
      <c r="B8">
        <v>1</v>
      </c>
      <c r="C8" s="2">
        <v>45398</v>
      </c>
      <c r="D8" t="s">
        <v>72</v>
      </c>
      <c r="E8" t="s">
        <v>240</v>
      </c>
      <c r="F8">
        <v>0.17399999999999999</v>
      </c>
      <c r="G8" t="s">
        <v>74</v>
      </c>
      <c r="H8" t="s">
        <v>75</v>
      </c>
      <c r="I8" t="s">
        <v>76</v>
      </c>
      <c r="J8" t="s">
        <v>76</v>
      </c>
      <c r="K8">
        <v>205</v>
      </c>
      <c r="L8" t="s">
        <v>77</v>
      </c>
      <c r="M8">
        <v>320</v>
      </c>
      <c r="N8">
        <v>12</v>
      </c>
      <c r="O8" t="s">
        <v>234</v>
      </c>
      <c r="P8">
        <v>2.5</v>
      </c>
      <c r="Q8">
        <f t="shared" si="4"/>
        <v>0.36</v>
      </c>
      <c r="R8">
        <v>100</v>
      </c>
      <c r="S8">
        <v>30</v>
      </c>
      <c r="T8" t="s">
        <v>80</v>
      </c>
      <c r="U8">
        <f t="shared" si="0"/>
        <v>21</v>
      </c>
      <c r="V8">
        <f t="shared" si="1"/>
        <v>9</v>
      </c>
      <c r="W8" cm="1">
        <f t="array" ref="W8">-SUM((IF(Z8:CM8&gt;0, (Z8:CM8/U8)*LN(Z8:CM8/U8), 0)))</f>
        <v>1.8031407112125146</v>
      </c>
      <c r="X8">
        <f t="shared" si="2"/>
        <v>0.82064470323672234</v>
      </c>
      <c r="Y8">
        <f t="shared" si="3"/>
        <v>0.61904761904761907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4" x14ac:dyDescent="0.2">
      <c r="A9" t="s">
        <v>71</v>
      </c>
      <c r="B9">
        <v>1</v>
      </c>
      <c r="C9" s="2">
        <v>45398</v>
      </c>
      <c r="D9" t="s">
        <v>72</v>
      </c>
      <c r="E9" t="s">
        <v>241</v>
      </c>
      <c r="F9">
        <v>0.17399999999999999</v>
      </c>
      <c r="G9" t="s">
        <v>74</v>
      </c>
      <c r="H9" t="s">
        <v>75</v>
      </c>
      <c r="I9" t="s">
        <v>76</v>
      </c>
      <c r="J9" t="s">
        <v>76</v>
      </c>
      <c r="K9">
        <v>220</v>
      </c>
      <c r="L9" t="s">
        <v>77</v>
      </c>
      <c r="M9">
        <v>320</v>
      </c>
      <c r="N9">
        <v>12</v>
      </c>
      <c r="O9" t="s">
        <v>234</v>
      </c>
      <c r="P9">
        <v>3</v>
      </c>
      <c r="Q9">
        <f t="shared" si="4"/>
        <v>0.36</v>
      </c>
      <c r="R9">
        <v>100</v>
      </c>
      <c r="S9">
        <v>10</v>
      </c>
      <c r="T9" t="s">
        <v>80</v>
      </c>
      <c r="U9">
        <f t="shared" si="0"/>
        <v>17</v>
      </c>
      <c r="V9">
        <f t="shared" si="1"/>
        <v>8</v>
      </c>
      <c r="W9" cm="1">
        <f t="array" ref="W9">-SUM((IF(Z9:CM9&gt;0, (Z9:CM9/U9)*LN(Z9:CM9/U9), 0)))</f>
        <v>1.8397895868412522</v>
      </c>
      <c r="X9">
        <f t="shared" si="2"/>
        <v>0.88475177107167657</v>
      </c>
      <c r="Y9">
        <f t="shared" si="3"/>
        <v>0.58823529411764708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1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4" x14ac:dyDescent="0.2">
      <c r="A10" t="s">
        <v>71</v>
      </c>
      <c r="B10">
        <v>1</v>
      </c>
      <c r="C10" s="2">
        <v>45398</v>
      </c>
      <c r="D10" t="s">
        <v>72</v>
      </c>
      <c r="E10" t="s">
        <v>242</v>
      </c>
      <c r="F10">
        <v>0.17399999999999999</v>
      </c>
      <c r="G10" t="s">
        <v>74</v>
      </c>
      <c r="H10" t="s">
        <v>75</v>
      </c>
      <c r="I10" t="s">
        <v>76</v>
      </c>
      <c r="J10" t="s">
        <v>76</v>
      </c>
      <c r="K10">
        <v>235</v>
      </c>
      <c r="L10" t="s">
        <v>77</v>
      </c>
      <c r="M10">
        <v>320</v>
      </c>
      <c r="N10">
        <v>12</v>
      </c>
      <c r="O10" t="s">
        <v>234</v>
      </c>
      <c r="P10">
        <v>3</v>
      </c>
      <c r="Q10">
        <f t="shared" si="4"/>
        <v>0.36</v>
      </c>
      <c r="R10">
        <v>80</v>
      </c>
      <c r="S10">
        <v>15</v>
      </c>
      <c r="T10" t="s">
        <v>80</v>
      </c>
      <c r="U10">
        <f t="shared" si="0"/>
        <v>18</v>
      </c>
      <c r="V10">
        <f t="shared" si="1"/>
        <v>5</v>
      </c>
      <c r="W10" cm="1">
        <f t="array" ref="W10">-SUM((IF(Z10:CM10&gt;0, (Z10:CM10/U10)*LN(Z10:CM10/U10), 0)))</f>
        <v>1.4168693728155159</v>
      </c>
      <c r="X10">
        <f t="shared" si="2"/>
        <v>0.88035043903784693</v>
      </c>
      <c r="Y10">
        <f t="shared" si="3"/>
        <v>0.83333333333333337</v>
      </c>
      <c r="Z10">
        <v>8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4" x14ac:dyDescent="0.2">
      <c r="A11" t="s">
        <v>71</v>
      </c>
      <c r="B11">
        <v>1</v>
      </c>
      <c r="C11" s="2">
        <v>45398</v>
      </c>
      <c r="D11" t="s">
        <v>72</v>
      </c>
      <c r="E11" t="s">
        <v>243</v>
      </c>
      <c r="F11">
        <v>0.17399999999999999</v>
      </c>
      <c r="G11" t="s">
        <v>74</v>
      </c>
      <c r="H11" t="s">
        <v>75</v>
      </c>
      <c r="I11" t="s">
        <v>76</v>
      </c>
      <c r="J11" t="s">
        <v>76</v>
      </c>
      <c r="K11">
        <v>250</v>
      </c>
      <c r="L11" t="s">
        <v>77</v>
      </c>
      <c r="M11">
        <v>320</v>
      </c>
      <c r="N11">
        <v>12</v>
      </c>
      <c r="O11" t="s">
        <v>234</v>
      </c>
      <c r="P11">
        <v>3</v>
      </c>
      <c r="Q11">
        <f t="shared" si="4"/>
        <v>0.36</v>
      </c>
      <c r="R11">
        <v>60</v>
      </c>
      <c r="S11">
        <v>20</v>
      </c>
      <c r="T11" t="s">
        <v>80</v>
      </c>
      <c r="U11">
        <f t="shared" si="0"/>
        <v>7</v>
      </c>
      <c r="V11">
        <f t="shared" si="1"/>
        <v>6</v>
      </c>
      <c r="W11" cm="1">
        <f t="array" ref="W11">-SUM((IF(Z11:CM11&gt;0, (Z11:CM11/U11)*LN(Z11:CM11/U11), 0)))</f>
        <v>1.7478680974667573</v>
      </c>
      <c r="X11">
        <f t="shared" si="2"/>
        <v>0.97550375900610842</v>
      </c>
      <c r="Y11">
        <f t="shared" si="3"/>
        <v>0.2857142857142857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4" x14ac:dyDescent="0.2">
      <c r="A12" t="s">
        <v>71</v>
      </c>
      <c r="B12">
        <v>1</v>
      </c>
      <c r="C12" s="2">
        <v>45402</v>
      </c>
      <c r="D12" t="s">
        <v>81</v>
      </c>
      <c r="E12" t="s">
        <v>244</v>
      </c>
      <c r="F12">
        <v>0.13600000000000001</v>
      </c>
      <c r="G12" t="s">
        <v>83</v>
      </c>
      <c r="H12" t="s">
        <v>75</v>
      </c>
      <c r="I12" t="s">
        <v>76</v>
      </c>
      <c r="J12" t="s">
        <v>76</v>
      </c>
      <c r="K12">
        <v>10</v>
      </c>
      <c r="L12" t="s">
        <v>77</v>
      </c>
      <c r="M12">
        <v>320</v>
      </c>
      <c r="N12">
        <v>12</v>
      </c>
      <c r="O12" t="s">
        <v>234</v>
      </c>
      <c r="P12">
        <v>3</v>
      </c>
      <c r="Q12">
        <f t="shared" ref="Q12:Q16" si="5">3/5</f>
        <v>0.6</v>
      </c>
      <c r="R12">
        <v>100</v>
      </c>
      <c r="S12">
        <v>100</v>
      </c>
      <c r="T12" t="s">
        <v>406</v>
      </c>
      <c r="U12">
        <f t="shared" si="0"/>
        <v>14</v>
      </c>
      <c r="V12">
        <f t="shared" si="1"/>
        <v>8</v>
      </c>
      <c r="W12" cm="1">
        <f t="array" ref="W12">-SUM((IF(Z12:CM12&gt;0, (Z12:CM12/U12)*LN(Z12:CM12/U12), 0)))</f>
        <v>1.8288411561741993</v>
      </c>
      <c r="X12">
        <f t="shared" si="2"/>
        <v>0.87948668886205195</v>
      </c>
      <c r="Y12">
        <f t="shared" si="3"/>
        <v>0.6428571428571429</v>
      </c>
      <c r="Z12">
        <v>5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4" x14ac:dyDescent="0.2">
      <c r="A13" t="s">
        <v>71</v>
      </c>
      <c r="B13">
        <v>1</v>
      </c>
      <c r="C13" s="2">
        <v>45402</v>
      </c>
      <c r="D13" t="s">
        <v>81</v>
      </c>
      <c r="E13" t="s">
        <v>245</v>
      </c>
      <c r="F13">
        <v>0.13600000000000001</v>
      </c>
      <c r="G13" t="s">
        <v>83</v>
      </c>
      <c r="H13" t="s">
        <v>75</v>
      </c>
      <c r="I13" t="s">
        <v>76</v>
      </c>
      <c r="J13" t="s">
        <v>76</v>
      </c>
      <c r="K13">
        <v>25</v>
      </c>
      <c r="L13" t="s">
        <v>77</v>
      </c>
      <c r="M13">
        <v>320</v>
      </c>
      <c r="N13">
        <v>12</v>
      </c>
      <c r="O13" t="s">
        <v>234</v>
      </c>
      <c r="P13">
        <v>3</v>
      </c>
      <c r="Q13">
        <f t="shared" si="5"/>
        <v>0.6</v>
      </c>
      <c r="R13">
        <v>50</v>
      </c>
      <c r="S13">
        <v>80</v>
      </c>
      <c r="T13" t="s">
        <v>406</v>
      </c>
      <c r="U13">
        <f t="shared" si="0"/>
        <v>12</v>
      </c>
      <c r="V13">
        <f t="shared" si="1"/>
        <v>8</v>
      </c>
      <c r="W13" cm="1">
        <f t="array" ref="W13">-SUM((IF(Z13:CM13&gt;0, (Z13:CM13/U13)*LN(Z13:CM13/U13), 0)))</f>
        <v>1.9792045174343249</v>
      </c>
      <c r="X13">
        <f t="shared" si="2"/>
        <v>0.95179618073584493</v>
      </c>
      <c r="Y13">
        <f t="shared" si="3"/>
        <v>0.5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4" x14ac:dyDescent="0.2">
      <c r="A14" t="s">
        <v>71</v>
      </c>
      <c r="B14">
        <v>1</v>
      </c>
      <c r="C14" s="2">
        <v>45402</v>
      </c>
      <c r="D14" t="s">
        <v>81</v>
      </c>
      <c r="E14" t="s">
        <v>246</v>
      </c>
      <c r="F14">
        <v>0.13600000000000001</v>
      </c>
      <c r="G14" t="s">
        <v>83</v>
      </c>
      <c r="H14" t="s">
        <v>75</v>
      </c>
      <c r="I14" t="s">
        <v>76</v>
      </c>
      <c r="J14" t="s">
        <v>76</v>
      </c>
      <c r="K14">
        <v>40</v>
      </c>
      <c r="L14" t="s">
        <v>77</v>
      </c>
      <c r="M14">
        <v>320</v>
      </c>
      <c r="N14">
        <v>12</v>
      </c>
      <c r="O14" t="s">
        <v>234</v>
      </c>
      <c r="P14">
        <v>2.5</v>
      </c>
      <c r="Q14">
        <f t="shared" si="5"/>
        <v>0.6</v>
      </c>
      <c r="R14">
        <v>50</v>
      </c>
      <c r="S14">
        <v>90</v>
      </c>
      <c r="T14" t="s">
        <v>406</v>
      </c>
      <c r="U14">
        <f t="shared" si="0"/>
        <v>13</v>
      </c>
      <c r="V14">
        <f t="shared" si="1"/>
        <v>8</v>
      </c>
      <c r="W14" cm="1">
        <f t="array" ref="W14">-SUM((IF(Z14:CM14&gt;0, (Z14:CM14/U14)*LN(Z14:CM14/U14), 0)))</f>
        <v>1.8848713335781608</v>
      </c>
      <c r="X14">
        <f t="shared" si="2"/>
        <v>0.90643150855566001</v>
      </c>
      <c r="Y14">
        <f t="shared" si="3"/>
        <v>0.69230769230769229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4" x14ac:dyDescent="0.2">
      <c r="A15" t="s">
        <v>71</v>
      </c>
      <c r="B15">
        <v>1</v>
      </c>
      <c r="C15" s="2">
        <v>45402</v>
      </c>
      <c r="D15" t="s">
        <v>81</v>
      </c>
      <c r="E15" t="s">
        <v>247</v>
      </c>
      <c r="F15">
        <v>0.13600000000000001</v>
      </c>
      <c r="G15" t="s">
        <v>83</v>
      </c>
      <c r="H15" t="s">
        <v>75</v>
      </c>
      <c r="I15" t="s">
        <v>76</v>
      </c>
      <c r="J15" t="s">
        <v>76</v>
      </c>
      <c r="K15">
        <v>55</v>
      </c>
      <c r="L15" t="s">
        <v>77</v>
      </c>
      <c r="M15">
        <v>320</v>
      </c>
      <c r="N15">
        <v>12</v>
      </c>
      <c r="O15" t="s">
        <v>234</v>
      </c>
      <c r="P15">
        <v>3</v>
      </c>
      <c r="Q15">
        <f t="shared" si="5"/>
        <v>0.6</v>
      </c>
      <c r="R15">
        <v>40</v>
      </c>
      <c r="S15">
        <v>90</v>
      </c>
      <c r="T15" t="s">
        <v>406</v>
      </c>
      <c r="U15">
        <f t="shared" si="0"/>
        <v>23</v>
      </c>
      <c r="V15">
        <f t="shared" si="1"/>
        <v>8</v>
      </c>
      <c r="W15" cm="1">
        <f t="array" ref="W15">-SUM((IF(Z15:CM15&gt;0, (Z15:CM15/U15)*LN(Z15:CM15/U15), 0)))</f>
        <v>1.7222619556978152</v>
      </c>
      <c r="X15">
        <f t="shared" si="2"/>
        <v>0.82823292753232192</v>
      </c>
      <c r="Y15">
        <f t="shared" si="3"/>
        <v>0.82608695652173914</v>
      </c>
      <c r="Z15">
        <v>5</v>
      </c>
      <c r="AA15">
        <v>0</v>
      </c>
      <c r="AB15">
        <v>9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4" x14ac:dyDescent="0.2">
      <c r="A16" t="s">
        <v>71</v>
      </c>
      <c r="B16">
        <v>1</v>
      </c>
      <c r="C16" s="2">
        <v>45402</v>
      </c>
      <c r="D16" t="s">
        <v>81</v>
      </c>
      <c r="E16" t="s">
        <v>248</v>
      </c>
      <c r="F16">
        <v>0.13600000000000001</v>
      </c>
      <c r="G16" t="s">
        <v>83</v>
      </c>
      <c r="H16" t="s">
        <v>75</v>
      </c>
      <c r="I16" t="s">
        <v>76</v>
      </c>
      <c r="J16" t="s">
        <v>76</v>
      </c>
      <c r="K16">
        <v>70</v>
      </c>
      <c r="L16" t="s">
        <v>77</v>
      </c>
      <c r="M16">
        <v>320</v>
      </c>
      <c r="N16">
        <v>12</v>
      </c>
      <c r="O16" t="s">
        <v>234</v>
      </c>
      <c r="P16">
        <v>1.5</v>
      </c>
      <c r="Q16">
        <f t="shared" si="5"/>
        <v>0.6</v>
      </c>
      <c r="R16">
        <v>20</v>
      </c>
      <c r="S16">
        <v>100</v>
      </c>
      <c r="T16" t="s">
        <v>406</v>
      </c>
      <c r="U16">
        <f t="shared" si="0"/>
        <v>14</v>
      </c>
      <c r="V16">
        <f t="shared" si="1"/>
        <v>8</v>
      </c>
      <c r="W16" cm="1">
        <f t="array" ref="W16">-SUM((IF(Z16:CM16&gt;0, (Z16:CM16/U16)*LN(Z16:CM16/U16), 0)))</f>
        <v>1.8662160235859526</v>
      </c>
      <c r="X16">
        <f t="shared" si="2"/>
        <v>0.897460200818325</v>
      </c>
      <c r="Y16">
        <f t="shared" si="3"/>
        <v>0.5714285714285714</v>
      </c>
      <c r="Z16">
        <v>5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">
      <c r="A17" t="s">
        <v>71</v>
      </c>
      <c r="B17">
        <v>1</v>
      </c>
      <c r="C17" s="2">
        <v>45402</v>
      </c>
      <c r="D17" t="s">
        <v>77</v>
      </c>
      <c r="E17" t="s">
        <v>249</v>
      </c>
      <c r="F17">
        <v>0.13600000000000001</v>
      </c>
      <c r="G17" t="s">
        <v>74</v>
      </c>
      <c r="H17" t="s">
        <v>75</v>
      </c>
      <c r="I17" t="s">
        <v>76</v>
      </c>
      <c r="J17" t="s">
        <v>76</v>
      </c>
      <c r="K17">
        <v>25</v>
      </c>
      <c r="L17" t="s">
        <v>81</v>
      </c>
      <c r="M17">
        <v>320</v>
      </c>
      <c r="N17">
        <v>12</v>
      </c>
      <c r="O17" t="s">
        <v>234</v>
      </c>
      <c r="P17">
        <v>3</v>
      </c>
      <c r="Q17">
        <f t="shared" ref="Q17:Q21" si="6">1.8/5</f>
        <v>0.36</v>
      </c>
      <c r="R17">
        <v>20</v>
      </c>
      <c r="S17">
        <v>70</v>
      </c>
      <c r="T17" t="s">
        <v>406</v>
      </c>
      <c r="U17">
        <f t="shared" si="0"/>
        <v>11</v>
      </c>
      <c r="V17">
        <f t="shared" si="1"/>
        <v>6</v>
      </c>
      <c r="W17" cm="1">
        <f t="array" ref="W17">-SUM((IF(Z17:CM17&gt;0, (Z17:CM17/U17)*LN(Z17:CM17/U17), 0)))</f>
        <v>1.6417347121875214</v>
      </c>
      <c r="X17">
        <f t="shared" si="2"/>
        <v>0.91626958884990917</v>
      </c>
      <c r="Y17">
        <f t="shared" si="3"/>
        <v>0.54545454545454541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2">
      <c r="A18" t="s">
        <v>71</v>
      </c>
      <c r="B18">
        <v>1</v>
      </c>
      <c r="C18" s="2">
        <v>45402</v>
      </c>
      <c r="D18" t="s">
        <v>77</v>
      </c>
      <c r="E18" t="s">
        <v>250</v>
      </c>
      <c r="F18">
        <v>0.13600000000000001</v>
      </c>
      <c r="G18" t="s">
        <v>74</v>
      </c>
      <c r="H18" t="s">
        <v>75</v>
      </c>
      <c r="I18" t="s">
        <v>76</v>
      </c>
      <c r="J18" t="s">
        <v>76</v>
      </c>
      <c r="K18">
        <v>40</v>
      </c>
      <c r="L18" t="s">
        <v>81</v>
      </c>
      <c r="M18">
        <v>320</v>
      </c>
      <c r="N18">
        <v>12</v>
      </c>
      <c r="O18" t="s">
        <v>234</v>
      </c>
      <c r="P18">
        <v>3</v>
      </c>
      <c r="Q18">
        <f t="shared" si="6"/>
        <v>0.36</v>
      </c>
      <c r="R18">
        <v>40</v>
      </c>
      <c r="S18">
        <v>60</v>
      </c>
      <c r="T18" t="s">
        <v>406</v>
      </c>
      <c r="U18">
        <f t="shared" si="0"/>
        <v>26</v>
      </c>
      <c r="V18">
        <f t="shared" si="1"/>
        <v>7</v>
      </c>
      <c r="W18" cm="1">
        <f t="array" ref="W18">-SUM((IF(Z18:CM18&gt;0, (Z18:CM18/U18)*LN(Z18:CM18/U18), 0)))</f>
        <v>1.443707642397736</v>
      </c>
      <c r="X18">
        <f t="shared" si="2"/>
        <v>0.74191896429473736</v>
      </c>
      <c r="Y18">
        <f t="shared" si="3"/>
        <v>0.73076923076923073</v>
      </c>
      <c r="Z18">
        <v>14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">
      <c r="A19" t="s">
        <v>71</v>
      </c>
      <c r="B19">
        <v>1</v>
      </c>
      <c r="C19" s="2">
        <v>45402</v>
      </c>
      <c r="D19" t="s">
        <v>77</v>
      </c>
      <c r="E19" t="s">
        <v>251</v>
      </c>
      <c r="F19">
        <v>0.13600000000000001</v>
      </c>
      <c r="G19" t="s">
        <v>74</v>
      </c>
      <c r="H19" t="s">
        <v>75</v>
      </c>
      <c r="I19" t="s">
        <v>76</v>
      </c>
      <c r="J19" t="s">
        <v>76</v>
      </c>
      <c r="K19">
        <v>55</v>
      </c>
      <c r="L19" t="s">
        <v>81</v>
      </c>
      <c r="M19">
        <v>320</v>
      </c>
      <c r="N19">
        <v>12</v>
      </c>
      <c r="O19" t="s">
        <v>234</v>
      </c>
      <c r="P19">
        <v>3</v>
      </c>
      <c r="Q19">
        <f t="shared" si="6"/>
        <v>0.36</v>
      </c>
      <c r="R19">
        <v>70</v>
      </c>
      <c r="S19">
        <v>80</v>
      </c>
      <c r="T19" t="s">
        <v>406</v>
      </c>
      <c r="U19">
        <f t="shared" si="0"/>
        <v>22</v>
      </c>
      <c r="V19">
        <f t="shared" si="1"/>
        <v>8</v>
      </c>
      <c r="W19" cm="1">
        <f t="array" ref="W19">-SUM((IF(Z19:CM19&gt;0, (Z19:CM19/U19)*LN(Z19:CM19/U19), 0)))</f>
        <v>1.9215325359429394</v>
      </c>
      <c r="X19">
        <f t="shared" si="2"/>
        <v>0.9240618201705576</v>
      </c>
      <c r="Y19">
        <f t="shared" si="3"/>
        <v>0.40909090909090912</v>
      </c>
      <c r="Z19">
        <v>4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2">
      <c r="A20" t="s">
        <v>71</v>
      </c>
      <c r="B20">
        <v>1</v>
      </c>
      <c r="C20" s="2">
        <v>45402</v>
      </c>
      <c r="D20" t="s">
        <v>77</v>
      </c>
      <c r="E20" t="s">
        <v>252</v>
      </c>
      <c r="F20">
        <v>0.13600000000000001</v>
      </c>
      <c r="G20" t="s">
        <v>74</v>
      </c>
      <c r="H20" t="s">
        <v>75</v>
      </c>
      <c r="I20" t="s">
        <v>76</v>
      </c>
      <c r="J20" t="s">
        <v>76</v>
      </c>
      <c r="K20">
        <v>70</v>
      </c>
      <c r="L20" t="s">
        <v>81</v>
      </c>
      <c r="M20">
        <v>320</v>
      </c>
      <c r="N20">
        <v>12</v>
      </c>
      <c r="O20" t="s">
        <v>234</v>
      </c>
      <c r="P20">
        <v>3</v>
      </c>
      <c r="Q20">
        <f t="shared" si="6"/>
        <v>0.36</v>
      </c>
      <c r="R20">
        <v>60</v>
      </c>
      <c r="S20">
        <v>60</v>
      </c>
      <c r="T20" t="s">
        <v>406</v>
      </c>
      <c r="U20">
        <f t="shared" si="0"/>
        <v>20</v>
      </c>
      <c r="V20">
        <f t="shared" si="1"/>
        <v>7</v>
      </c>
      <c r="W20" cm="1">
        <f t="array" ref="W20">-SUM((IF(Z20:CM20&gt;0, (Z20:CM20/U20)*LN(Z20:CM20/U20), 0)))</f>
        <v>1.6908312588806806</v>
      </c>
      <c r="X20">
        <f t="shared" si="2"/>
        <v>0.86891538116574063</v>
      </c>
      <c r="Y20">
        <f t="shared" si="3"/>
        <v>0.5</v>
      </c>
      <c r="Z20">
        <v>4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">
      <c r="A21" t="s">
        <v>71</v>
      </c>
      <c r="B21">
        <v>1</v>
      </c>
      <c r="C21" s="2">
        <v>45402</v>
      </c>
      <c r="D21" t="s">
        <v>77</v>
      </c>
      <c r="E21" t="s">
        <v>253</v>
      </c>
      <c r="F21">
        <v>0.13600000000000001</v>
      </c>
      <c r="G21" t="s">
        <v>74</v>
      </c>
      <c r="H21" t="s">
        <v>75</v>
      </c>
      <c r="I21" t="s">
        <v>76</v>
      </c>
      <c r="J21" t="s">
        <v>76</v>
      </c>
      <c r="K21">
        <v>85</v>
      </c>
      <c r="L21" t="s">
        <v>81</v>
      </c>
      <c r="M21">
        <v>320</v>
      </c>
      <c r="N21">
        <v>12</v>
      </c>
      <c r="O21" t="s">
        <v>234</v>
      </c>
      <c r="P21">
        <v>3</v>
      </c>
      <c r="Q21">
        <f t="shared" si="6"/>
        <v>0.36</v>
      </c>
      <c r="R21">
        <v>80</v>
      </c>
      <c r="S21">
        <v>60</v>
      </c>
      <c r="T21" t="s">
        <v>406</v>
      </c>
      <c r="U21">
        <f t="shared" si="0"/>
        <v>22</v>
      </c>
      <c r="V21">
        <f t="shared" si="1"/>
        <v>8</v>
      </c>
      <c r="W21" cm="1">
        <f t="array" ref="W21">-SUM((IF(Z21:CM21&gt;0, (Z21:CM21/U21)*LN(Z21:CM21/U21), 0)))</f>
        <v>1.6663325853283246</v>
      </c>
      <c r="X21">
        <f t="shared" si="2"/>
        <v>0.80133658577495315</v>
      </c>
      <c r="Y21">
        <f t="shared" si="3"/>
        <v>0.81818181818181823</v>
      </c>
      <c r="Z21">
        <v>10</v>
      </c>
      <c r="AA21">
        <v>0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">
      <c r="A22" t="s">
        <v>87</v>
      </c>
      <c r="B22">
        <v>2</v>
      </c>
      <c r="C22" s="2">
        <v>45408</v>
      </c>
      <c r="D22" t="s">
        <v>81</v>
      </c>
      <c r="E22" t="s">
        <v>254</v>
      </c>
      <c r="F22">
        <v>0.13</v>
      </c>
      <c r="G22" t="s">
        <v>83</v>
      </c>
      <c r="H22" t="s">
        <v>75</v>
      </c>
      <c r="I22" t="s">
        <v>76</v>
      </c>
      <c r="J22" t="s">
        <v>76</v>
      </c>
      <c r="K22">
        <v>90</v>
      </c>
      <c r="L22" t="s">
        <v>72</v>
      </c>
      <c r="M22">
        <v>320</v>
      </c>
      <c r="N22">
        <v>9</v>
      </c>
      <c r="O22" t="s">
        <v>234</v>
      </c>
      <c r="P22">
        <v>4</v>
      </c>
      <c r="Q22">
        <v>0.2</v>
      </c>
      <c r="R22">
        <v>80</v>
      </c>
      <c r="S22">
        <v>80</v>
      </c>
      <c r="T22" t="s">
        <v>406</v>
      </c>
      <c r="U22">
        <f t="shared" si="0"/>
        <v>23</v>
      </c>
      <c r="V22">
        <f t="shared" si="1"/>
        <v>7</v>
      </c>
      <c r="W22" cm="1">
        <f t="array" ref="W22">-SUM((IF(Z22:CM22&gt;0, (Z22:CM22/U22)*LN(Z22:CM22/U22), 0)))</f>
        <v>1.7972267585121744</v>
      </c>
      <c r="X22">
        <f t="shared" si="2"/>
        <v>0.9235918520619667</v>
      </c>
      <c r="Y22">
        <f t="shared" si="3"/>
        <v>0.52173913043478259</v>
      </c>
      <c r="Z22">
        <v>4</v>
      </c>
      <c r="AA22">
        <v>0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">
      <c r="A23" t="s">
        <v>87</v>
      </c>
      <c r="B23">
        <v>2</v>
      </c>
      <c r="C23" s="2">
        <v>45408</v>
      </c>
      <c r="D23" t="s">
        <v>81</v>
      </c>
      <c r="E23" t="s">
        <v>255</v>
      </c>
      <c r="F23">
        <v>0.13</v>
      </c>
      <c r="G23" t="s">
        <v>83</v>
      </c>
      <c r="H23" t="s">
        <v>75</v>
      </c>
      <c r="I23" t="s">
        <v>76</v>
      </c>
      <c r="J23" t="s">
        <v>76</v>
      </c>
      <c r="K23">
        <v>75</v>
      </c>
      <c r="L23" t="s">
        <v>72</v>
      </c>
      <c r="M23">
        <v>320</v>
      </c>
      <c r="N23">
        <v>9</v>
      </c>
      <c r="O23" t="s">
        <v>234</v>
      </c>
      <c r="P23">
        <v>4</v>
      </c>
      <c r="Q23">
        <v>0.2</v>
      </c>
      <c r="R23">
        <v>100</v>
      </c>
      <c r="S23">
        <v>20</v>
      </c>
      <c r="T23" t="s">
        <v>406</v>
      </c>
      <c r="U23">
        <f t="shared" si="0"/>
        <v>24</v>
      </c>
      <c r="V23">
        <f t="shared" si="1"/>
        <v>10</v>
      </c>
      <c r="W23" cm="1">
        <f t="array" ref="W23">-SUM((IF(Z23:CM23&gt;0, (Z23:CM23/U23)*LN(Z23:CM23/U23), 0)))</f>
        <v>1.9863858132163974</v>
      </c>
      <c r="X23">
        <f t="shared" si="2"/>
        <v>0.86267639761078474</v>
      </c>
      <c r="Y23">
        <f t="shared" si="3"/>
        <v>0.79166666666666663</v>
      </c>
      <c r="Z23">
        <v>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4</v>
      </c>
      <c r="AJ23">
        <v>2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">
      <c r="A24" t="s">
        <v>87</v>
      </c>
      <c r="B24">
        <v>2</v>
      </c>
      <c r="C24" s="2">
        <v>45408</v>
      </c>
      <c r="D24" t="s">
        <v>81</v>
      </c>
      <c r="E24" t="s">
        <v>256</v>
      </c>
      <c r="F24">
        <v>0.13</v>
      </c>
      <c r="G24" t="s">
        <v>83</v>
      </c>
      <c r="H24" t="s">
        <v>75</v>
      </c>
      <c r="I24" t="s">
        <v>76</v>
      </c>
      <c r="J24" t="s">
        <v>76</v>
      </c>
      <c r="K24">
        <v>60</v>
      </c>
      <c r="L24" t="s">
        <v>72</v>
      </c>
      <c r="M24">
        <v>320</v>
      </c>
      <c r="N24">
        <v>9</v>
      </c>
      <c r="O24" t="s">
        <v>234</v>
      </c>
      <c r="P24">
        <v>2</v>
      </c>
      <c r="Q24">
        <v>0.2</v>
      </c>
      <c r="R24">
        <v>100</v>
      </c>
      <c r="S24">
        <v>60</v>
      </c>
      <c r="T24" t="s">
        <v>406</v>
      </c>
      <c r="U24">
        <f t="shared" si="0"/>
        <v>26</v>
      </c>
      <c r="V24">
        <f t="shared" si="1"/>
        <v>11</v>
      </c>
      <c r="W24" cm="1">
        <f t="array" ref="W24">-SUM((IF(Z24:CM24&gt;0, (Z24:CM24/U24)*LN(Z24:CM24/U24), 0)))</f>
        <v>2.0421660110519189</v>
      </c>
      <c r="X24">
        <f t="shared" si="2"/>
        <v>0.85164937527429552</v>
      </c>
      <c r="Y24">
        <f t="shared" si="3"/>
        <v>0.76923076923076927</v>
      </c>
      <c r="Z24">
        <v>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4</v>
      </c>
      <c r="AJ24">
        <v>2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">
      <c r="A25" t="s">
        <v>87</v>
      </c>
      <c r="B25">
        <v>2</v>
      </c>
      <c r="C25" s="2">
        <v>45408</v>
      </c>
      <c r="D25" t="s">
        <v>81</v>
      </c>
      <c r="E25" t="s">
        <v>257</v>
      </c>
      <c r="F25">
        <v>0.13</v>
      </c>
      <c r="G25" t="s">
        <v>83</v>
      </c>
      <c r="H25" t="s">
        <v>75</v>
      </c>
      <c r="I25" t="s">
        <v>76</v>
      </c>
      <c r="J25" t="s">
        <v>76</v>
      </c>
      <c r="K25">
        <v>45</v>
      </c>
      <c r="L25" t="s">
        <v>72</v>
      </c>
      <c r="M25">
        <v>320</v>
      </c>
      <c r="N25">
        <v>9</v>
      </c>
      <c r="O25" t="s">
        <v>234</v>
      </c>
      <c r="P25">
        <v>4.5</v>
      </c>
      <c r="Q25">
        <v>0.2</v>
      </c>
      <c r="R25">
        <v>100</v>
      </c>
      <c r="S25">
        <v>5</v>
      </c>
      <c r="T25" t="s">
        <v>406</v>
      </c>
      <c r="U25">
        <f t="shared" si="0"/>
        <v>23</v>
      </c>
      <c r="V25">
        <f t="shared" si="1"/>
        <v>9</v>
      </c>
      <c r="W25" cm="1">
        <f t="array" ref="W25">-SUM((IF(Z25:CM25&gt;0, (Z25:CM25/U25)*LN(Z25:CM25/U25), 0)))</f>
        <v>1.8587614714624796</v>
      </c>
      <c r="X25">
        <f t="shared" si="2"/>
        <v>0.84595880213388475</v>
      </c>
      <c r="Y25">
        <f t="shared" si="3"/>
        <v>0.78260869565217395</v>
      </c>
      <c r="Z25">
        <v>8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2">
      <c r="A26" t="s">
        <v>87</v>
      </c>
      <c r="B26">
        <v>2</v>
      </c>
      <c r="C26" s="2">
        <v>45408</v>
      </c>
      <c r="D26" t="s">
        <v>81</v>
      </c>
      <c r="E26" t="s">
        <v>258</v>
      </c>
      <c r="F26">
        <v>0.13</v>
      </c>
      <c r="G26" t="s">
        <v>83</v>
      </c>
      <c r="H26" t="s">
        <v>75</v>
      </c>
      <c r="I26" t="s">
        <v>76</v>
      </c>
      <c r="J26" t="s">
        <v>76</v>
      </c>
      <c r="K26">
        <v>30</v>
      </c>
      <c r="L26" t="s">
        <v>72</v>
      </c>
      <c r="M26">
        <v>320</v>
      </c>
      <c r="N26">
        <v>9</v>
      </c>
      <c r="O26" t="s">
        <v>234</v>
      </c>
      <c r="P26">
        <v>4</v>
      </c>
      <c r="Q26">
        <v>0.2</v>
      </c>
      <c r="R26">
        <v>100</v>
      </c>
      <c r="S26">
        <v>20</v>
      </c>
      <c r="T26" t="s">
        <v>406</v>
      </c>
      <c r="U26">
        <f t="shared" si="0"/>
        <v>28</v>
      </c>
      <c r="V26">
        <f t="shared" si="1"/>
        <v>11</v>
      </c>
      <c r="W26" cm="1">
        <f t="array" ref="W26">-SUM((IF(Z26:CM26&gt;0, (Z26:CM26/U26)*LN(Z26:CM26/U26), 0)))</f>
        <v>2.1273405704250625</v>
      </c>
      <c r="X26">
        <f t="shared" si="2"/>
        <v>0.88716992545818407</v>
      </c>
      <c r="Y26">
        <f t="shared" si="3"/>
        <v>0.7857142857142857</v>
      </c>
      <c r="Z26">
        <v>7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</v>
      </c>
      <c r="AJ26">
        <v>1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">
      <c r="A27" t="s">
        <v>87</v>
      </c>
      <c r="B27">
        <v>2</v>
      </c>
      <c r="C27" s="2">
        <v>45408</v>
      </c>
      <c r="D27" t="s">
        <v>72</v>
      </c>
      <c r="E27" t="s">
        <v>259</v>
      </c>
      <c r="F27">
        <v>0.13</v>
      </c>
      <c r="G27" t="s">
        <v>90</v>
      </c>
      <c r="H27" t="s">
        <v>76</v>
      </c>
      <c r="I27" t="s">
        <v>76</v>
      </c>
      <c r="J27" t="s">
        <v>75</v>
      </c>
      <c r="K27">
        <v>360</v>
      </c>
      <c r="L27" t="s">
        <v>77</v>
      </c>
      <c r="M27">
        <v>500</v>
      </c>
      <c r="N27">
        <v>9</v>
      </c>
      <c r="O27" t="s">
        <v>234</v>
      </c>
      <c r="P27">
        <v>3.5</v>
      </c>
      <c r="Q27">
        <v>0.5</v>
      </c>
      <c r="R27">
        <v>0</v>
      </c>
      <c r="S27">
        <v>5</v>
      </c>
      <c r="T27" t="s">
        <v>406</v>
      </c>
      <c r="U27">
        <f t="shared" si="0"/>
        <v>26</v>
      </c>
      <c r="V27">
        <f t="shared" si="1"/>
        <v>8</v>
      </c>
      <c r="W27" cm="1">
        <f t="array" ref="W27">-SUM((IF(Z27:CM27&gt;0, (Z27:CM27/U27)*LN(Z27:CM27/U27), 0)))</f>
        <v>1.7963845265710818</v>
      </c>
      <c r="X27">
        <f t="shared" si="2"/>
        <v>0.86387834933792274</v>
      </c>
      <c r="Y27">
        <f t="shared" si="3"/>
        <v>0.34615384615384615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2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2">
      <c r="A28" t="s">
        <v>87</v>
      </c>
      <c r="B28">
        <v>2</v>
      </c>
      <c r="C28" s="2">
        <v>45408</v>
      </c>
      <c r="D28" t="s">
        <v>72</v>
      </c>
      <c r="E28" t="s">
        <v>260</v>
      </c>
      <c r="F28">
        <v>0.13</v>
      </c>
      <c r="G28" t="s">
        <v>90</v>
      </c>
      <c r="H28" t="s">
        <v>76</v>
      </c>
      <c r="I28" t="s">
        <v>76</v>
      </c>
      <c r="J28" t="s">
        <v>75</v>
      </c>
      <c r="K28">
        <v>345</v>
      </c>
      <c r="L28" t="s">
        <v>77</v>
      </c>
      <c r="M28">
        <v>500</v>
      </c>
      <c r="N28">
        <v>9</v>
      </c>
      <c r="O28" t="s">
        <v>234</v>
      </c>
      <c r="P28">
        <v>3</v>
      </c>
      <c r="Q28">
        <v>0.5</v>
      </c>
      <c r="R28">
        <v>0</v>
      </c>
      <c r="S28">
        <v>0</v>
      </c>
      <c r="T28" t="s">
        <v>406</v>
      </c>
      <c r="U28">
        <f t="shared" si="0"/>
        <v>48</v>
      </c>
      <c r="V28">
        <f t="shared" si="1"/>
        <v>10</v>
      </c>
      <c r="W28" cm="1">
        <f t="array" ref="W28">-SUM((IF(Z28:CM28&gt;0, (Z28:CM28/U28)*LN(Z28:CM28/U28), 0)))</f>
        <v>1.6758517307420822</v>
      </c>
      <c r="X28">
        <f t="shared" si="2"/>
        <v>0.72781315914930034</v>
      </c>
      <c r="Y28">
        <f t="shared" si="3"/>
        <v>0.83333333333333337</v>
      </c>
      <c r="Z28">
        <v>15</v>
      </c>
      <c r="AA28">
        <v>0</v>
      </c>
      <c r="AB28">
        <v>18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</v>
      </c>
      <c r="AI28">
        <v>1</v>
      </c>
      <c r="AJ28">
        <v>3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5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">
      <c r="A29" t="s">
        <v>87</v>
      </c>
      <c r="B29">
        <v>2</v>
      </c>
      <c r="C29" s="2">
        <v>45408</v>
      </c>
      <c r="D29" t="s">
        <v>72</v>
      </c>
      <c r="E29" t="s">
        <v>261</v>
      </c>
      <c r="F29">
        <v>0.13</v>
      </c>
      <c r="G29" t="s">
        <v>90</v>
      </c>
      <c r="H29" t="s">
        <v>76</v>
      </c>
      <c r="I29" t="s">
        <v>76</v>
      </c>
      <c r="J29" t="s">
        <v>75</v>
      </c>
      <c r="K29">
        <v>330</v>
      </c>
      <c r="L29" t="s">
        <v>77</v>
      </c>
      <c r="M29">
        <v>500</v>
      </c>
      <c r="N29">
        <v>9</v>
      </c>
      <c r="O29" t="s">
        <v>234</v>
      </c>
      <c r="P29">
        <v>3</v>
      </c>
      <c r="Q29">
        <v>0.5</v>
      </c>
      <c r="R29">
        <v>0</v>
      </c>
      <c r="S29">
        <v>0</v>
      </c>
      <c r="T29" t="s">
        <v>406</v>
      </c>
      <c r="U29">
        <f t="shared" si="0"/>
        <v>40</v>
      </c>
      <c r="V29">
        <f t="shared" si="1"/>
        <v>12</v>
      </c>
      <c r="W29" cm="1">
        <f t="array" ref="W29">-SUM((IF(Z29:CM29&gt;0, (Z29:CM29/U29)*LN(Z29:CM29/U29), 0)))</f>
        <v>1.8699517320578345</v>
      </c>
      <c r="X29">
        <f t="shared" si="2"/>
        <v>0.75252393574517951</v>
      </c>
      <c r="Y29">
        <f t="shared" si="3"/>
        <v>0.9</v>
      </c>
      <c r="Z29">
        <v>13</v>
      </c>
      <c r="AA29">
        <v>1</v>
      </c>
      <c r="AB29">
        <v>13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3</v>
      </c>
      <c r="AI29">
        <v>1</v>
      </c>
      <c r="AJ29">
        <v>2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2">
      <c r="A30" t="s">
        <v>87</v>
      </c>
      <c r="B30">
        <v>2</v>
      </c>
      <c r="C30" s="2">
        <v>45408</v>
      </c>
      <c r="D30" t="s">
        <v>72</v>
      </c>
      <c r="E30" t="s">
        <v>262</v>
      </c>
      <c r="F30">
        <v>0.13</v>
      </c>
      <c r="G30" t="s">
        <v>90</v>
      </c>
      <c r="H30" t="s">
        <v>76</v>
      </c>
      <c r="I30" t="s">
        <v>76</v>
      </c>
      <c r="J30" t="s">
        <v>75</v>
      </c>
      <c r="K30">
        <v>315</v>
      </c>
      <c r="L30" t="s">
        <v>77</v>
      </c>
      <c r="M30">
        <v>500</v>
      </c>
      <c r="N30">
        <v>9</v>
      </c>
      <c r="O30" t="s">
        <v>234</v>
      </c>
      <c r="P30">
        <v>3</v>
      </c>
      <c r="Q30">
        <v>0.5</v>
      </c>
      <c r="R30">
        <v>0</v>
      </c>
      <c r="S30">
        <v>0</v>
      </c>
      <c r="T30" t="s">
        <v>406</v>
      </c>
      <c r="U30">
        <f t="shared" si="0"/>
        <v>29</v>
      </c>
      <c r="V30">
        <f t="shared" si="1"/>
        <v>10</v>
      </c>
      <c r="W30" cm="1">
        <f t="array" ref="W30">-SUM((IF(Z30:CM30&gt;0, (Z30:CM30/U30)*LN(Z30:CM30/U30), 0)))</f>
        <v>2.0191573569751169</v>
      </c>
      <c r="X30">
        <f t="shared" si="2"/>
        <v>0.87690889822864759</v>
      </c>
      <c r="Y30">
        <f t="shared" si="3"/>
        <v>0.44827586206896552</v>
      </c>
      <c r="Z30">
        <v>5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0</v>
      </c>
      <c r="AK30">
        <v>1</v>
      </c>
      <c r="AL30">
        <v>0</v>
      </c>
      <c r="AM30">
        <v>3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">
      <c r="A31" t="s">
        <v>87</v>
      </c>
      <c r="B31">
        <v>2</v>
      </c>
      <c r="C31" s="2">
        <v>45408</v>
      </c>
      <c r="D31" t="s">
        <v>72</v>
      </c>
      <c r="E31" t="s">
        <v>263</v>
      </c>
      <c r="F31">
        <v>0.13</v>
      </c>
      <c r="G31" t="s">
        <v>90</v>
      </c>
      <c r="H31" t="s">
        <v>76</v>
      </c>
      <c r="I31" t="s">
        <v>76</v>
      </c>
      <c r="J31" t="s">
        <v>75</v>
      </c>
      <c r="K31">
        <v>300</v>
      </c>
      <c r="L31" t="s">
        <v>77</v>
      </c>
      <c r="M31">
        <v>500</v>
      </c>
      <c r="N31">
        <v>9</v>
      </c>
      <c r="O31" t="s">
        <v>234</v>
      </c>
      <c r="P31">
        <v>2</v>
      </c>
      <c r="Q31">
        <v>0.5</v>
      </c>
      <c r="R31">
        <v>0</v>
      </c>
      <c r="S31">
        <v>5</v>
      </c>
      <c r="T31" t="s">
        <v>406</v>
      </c>
      <c r="U31">
        <f t="shared" si="0"/>
        <v>16</v>
      </c>
      <c r="V31">
        <f t="shared" si="1"/>
        <v>7</v>
      </c>
      <c r="W31" cm="1">
        <f t="array" ref="W31">-SUM((IF(Z31:CM31&gt;0, (Z31:CM31/U31)*LN(Z31:CM31/U31), 0)))</f>
        <v>1.4500064999181648</v>
      </c>
      <c r="X31">
        <f t="shared" si="2"/>
        <v>0.74515593673330893</v>
      </c>
      <c r="Y31">
        <f t="shared" si="3"/>
        <v>0.8125</v>
      </c>
      <c r="Z31">
        <v>9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2">
      <c r="A32" t="s">
        <v>87</v>
      </c>
      <c r="B32">
        <v>2</v>
      </c>
      <c r="C32" s="2">
        <v>45408</v>
      </c>
      <c r="D32" t="s">
        <v>77</v>
      </c>
      <c r="E32" t="s">
        <v>264</v>
      </c>
      <c r="F32">
        <v>0.13</v>
      </c>
      <c r="G32" t="s">
        <v>90</v>
      </c>
      <c r="H32" t="s">
        <v>76</v>
      </c>
      <c r="I32" t="s">
        <v>76</v>
      </c>
      <c r="J32" t="s">
        <v>75</v>
      </c>
      <c r="K32">
        <v>70</v>
      </c>
      <c r="L32" t="s">
        <v>81</v>
      </c>
      <c r="M32">
        <v>500</v>
      </c>
      <c r="N32">
        <v>9</v>
      </c>
      <c r="O32" t="s">
        <v>234</v>
      </c>
      <c r="P32">
        <v>2</v>
      </c>
      <c r="Q32">
        <v>0.6</v>
      </c>
      <c r="R32">
        <v>100</v>
      </c>
      <c r="S32">
        <v>0</v>
      </c>
      <c r="T32" t="s">
        <v>406</v>
      </c>
      <c r="U32">
        <f t="shared" si="0"/>
        <v>31</v>
      </c>
      <c r="V32">
        <f t="shared" si="1"/>
        <v>8</v>
      </c>
      <c r="W32" cm="1">
        <f t="array" ref="W32">-SUM((IF(Z32:CM32&gt;0, (Z32:CM32/U32)*LN(Z32:CM32/U32), 0)))</f>
        <v>1.7275391098969608</v>
      </c>
      <c r="X32">
        <f t="shared" si="2"/>
        <v>0.83077070226335981</v>
      </c>
      <c r="Y32">
        <f t="shared" si="3"/>
        <v>0.93548387096774188</v>
      </c>
      <c r="Z32">
        <v>11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">
      <c r="A33" t="s">
        <v>87</v>
      </c>
      <c r="B33">
        <v>2</v>
      </c>
      <c r="C33" s="2">
        <v>45408</v>
      </c>
      <c r="D33" t="s">
        <v>77</v>
      </c>
      <c r="E33" t="s">
        <v>265</v>
      </c>
      <c r="F33">
        <v>0.13</v>
      </c>
      <c r="G33" t="s">
        <v>90</v>
      </c>
      <c r="H33" t="s">
        <v>76</v>
      </c>
      <c r="I33" t="s">
        <v>76</v>
      </c>
      <c r="J33" t="s">
        <v>75</v>
      </c>
      <c r="K33">
        <v>55</v>
      </c>
      <c r="L33" t="s">
        <v>81</v>
      </c>
      <c r="M33">
        <v>500</v>
      </c>
      <c r="N33">
        <v>9</v>
      </c>
      <c r="O33" t="s">
        <v>234</v>
      </c>
      <c r="P33">
        <v>2.5</v>
      </c>
      <c r="Q33">
        <v>0.6</v>
      </c>
      <c r="R33">
        <v>40</v>
      </c>
      <c r="S33">
        <v>0</v>
      </c>
      <c r="T33" t="s">
        <v>406</v>
      </c>
      <c r="U33">
        <f t="shared" si="0"/>
        <v>17</v>
      </c>
      <c r="V33">
        <f t="shared" si="1"/>
        <v>6</v>
      </c>
      <c r="W33" cm="1">
        <f t="array" ref="W33">-SUM((IF(Z33:CM33&gt;0, (Z33:CM33/U33)*LN(Z33:CM33/U33), 0)))</f>
        <v>1.4770454048398876</v>
      </c>
      <c r="X33">
        <f t="shared" si="2"/>
        <v>0.82435473633983036</v>
      </c>
      <c r="Y33">
        <f t="shared" si="3"/>
        <v>0.47058823529411764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">
      <c r="A34" t="s">
        <v>87</v>
      </c>
      <c r="B34">
        <v>2</v>
      </c>
      <c r="C34" s="2">
        <v>45408</v>
      </c>
      <c r="D34" t="s">
        <v>77</v>
      </c>
      <c r="E34" t="s">
        <v>266</v>
      </c>
      <c r="F34">
        <v>0.13</v>
      </c>
      <c r="G34" t="s">
        <v>90</v>
      </c>
      <c r="H34" t="s">
        <v>76</v>
      </c>
      <c r="I34" t="s">
        <v>76</v>
      </c>
      <c r="J34" t="s">
        <v>75</v>
      </c>
      <c r="K34">
        <v>40</v>
      </c>
      <c r="L34" t="s">
        <v>81</v>
      </c>
      <c r="M34">
        <v>500</v>
      </c>
      <c r="N34">
        <v>9</v>
      </c>
      <c r="O34" t="s">
        <v>234</v>
      </c>
      <c r="P34">
        <v>3.5</v>
      </c>
      <c r="Q34">
        <v>0.6</v>
      </c>
      <c r="R34">
        <v>70</v>
      </c>
      <c r="S34">
        <v>0</v>
      </c>
      <c r="T34" t="s">
        <v>406</v>
      </c>
      <c r="U34">
        <f t="shared" si="0"/>
        <v>32</v>
      </c>
      <c r="V34">
        <f t="shared" si="1"/>
        <v>9</v>
      </c>
      <c r="W34" cm="1">
        <f t="array" ref="W34">-SUM((IF(Z34:CM34&gt;0, (Z34:CM34/U34)*LN(Z34:CM34/U34), 0)))</f>
        <v>1.8548103274330918</v>
      </c>
      <c r="X34">
        <f t="shared" si="2"/>
        <v>0.84416055899108422</v>
      </c>
      <c r="Y34">
        <f t="shared" si="3"/>
        <v>0.8125</v>
      </c>
      <c r="Z34">
        <v>2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4</v>
      </c>
      <c r="AJ34">
        <v>2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">
      <c r="A35" t="s">
        <v>87</v>
      </c>
      <c r="B35">
        <v>2</v>
      </c>
      <c r="C35" s="2">
        <v>45408</v>
      </c>
      <c r="D35" t="s">
        <v>77</v>
      </c>
      <c r="E35" t="s">
        <v>267</v>
      </c>
      <c r="F35">
        <v>0.13</v>
      </c>
      <c r="G35" t="s">
        <v>90</v>
      </c>
      <c r="H35" t="s">
        <v>76</v>
      </c>
      <c r="I35" t="s">
        <v>76</v>
      </c>
      <c r="J35" t="s">
        <v>75</v>
      </c>
      <c r="K35">
        <v>25</v>
      </c>
      <c r="L35" t="s">
        <v>81</v>
      </c>
      <c r="M35">
        <v>500</v>
      </c>
      <c r="N35">
        <v>9</v>
      </c>
      <c r="O35" t="s">
        <v>234</v>
      </c>
      <c r="P35">
        <v>2.5</v>
      </c>
      <c r="Q35">
        <v>0.6</v>
      </c>
      <c r="R35">
        <v>90</v>
      </c>
      <c r="S35">
        <v>20</v>
      </c>
      <c r="T35" t="s">
        <v>406</v>
      </c>
      <c r="U35">
        <f t="shared" si="0"/>
        <v>33</v>
      </c>
      <c r="V35">
        <f t="shared" si="1"/>
        <v>7</v>
      </c>
      <c r="W35" cm="1">
        <f t="array" ref="W35">-SUM((IF(Z35:CM35&gt;0, (Z35:CM35/U35)*LN(Z35:CM35/U35), 0)))</f>
        <v>1.7053073394301554</v>
      </c>
      <c r="X35">
        <f t="shared" si="2"/>
        <v>0.8763546149641267</v>
      </c>
      <c r="Y35">
        <f t="shared" si="3"/>
        <v>0.84848484848484851</v>
      </c>
      <c r="Z35">
        <v>10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7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2">
      <c r="A36" t="s">
        <v>87</v>
      </c>
      <c r="B36">
        <v>2</v>
      </c>
      <c r="C36" s="2">
        <v>45408</v>
      </c>
      <c r="D36" t="s">
        <v>77</v>
      </c>
      <c r="E36" t="s">
        <v>268</v>
      </c>
      <c r="F36">
        <v>0.13</v>
      </c>
      <c r="G36" t="s">
        <v>90</v>
      </c>
      <c r="H36" t="s">
        <v>76</v>
      </c>
      <c r="I36" t="s">
        <v>76</v>
      </c>
      <c r="J36" t="s">
        <v>75</v>
      </c>
      <c r="K36">
        <v>10</v>
      </c>
      <c r="L36" t="s">
        <v>81</v>
      </c>
      <c r="M36">
        <v>500</v>
      </c>
      <c r="N36">
        <v>9</v>
      </c>
      <c r="O36" t="s">
        <v>234</v>
      </c>
      <c r="P36">
        <v>2.5</v>
      </c>
      <c r="Q36">
        <v>0.6</v>
      </c>
      <c r="R36">
        <v>50</v>
      </c>
      <c r="S36">
        <v>20</v>
      </c>
      <c r="T36" t="s">
        <v>406</v>
      </c>
      <c r="U36">
        <f t="shared" si="0"/>
        <v>28</v>
      </c>
      <c r="V36">
        <f t="shared" si="1"/>
        <v>7</v>
      </c>
      <c r="W36" cm="1">
        <f t="array" ref="W36">-SUM((IF(Z36:CM36&gt;0, (Z36:CM36/U36)*LN(Z36:CM36/U36), 0)))</f>
        <v>1.5788163963655777</v>
      </c>
      <c r="X36">
        <f t="shared" si="2"/>
        <v>0.81135112899845374</v>
      </c>
      <c r="Y36">
        <f t="shared" si="3"/>
        <v>0.9285714285714286</v>
      </c>
      <c r="Z36">
        <v>5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1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">
      <c r="A37" t="s">
        <v>92</v>
      </c>
      <c r="B37">
        <v>3</v>
      </c>
      <c r="C37" s="2">
        <v>45410</v>
      </c>
      <c r="D37" t="s">
        <v>77</v>
      </c>
      <c r="E37" t="s">
        <v>269</v>
      </c>
      <c r="F37" t="s">
        <v>94</v>
      </c>
      <c r="G37" t="s">
        <v>95</v>
      </c>
      <c r="H37" t="s">
        <v>75</v>
      </c>
      <c r="I37" t="s">
        <v>75</v>
      </c>
      <c r="J37" t="s">
        <v>76</v>
      </c>
      <c r="K37">
        <v>1000</v>
      </c>
      <c r="L37" t="s">
        <v>81</v>
      </c>
      <c r="M37">
        <v>500</v>
      </c>
      <c r="N37">
        <v>2</v>
      </c>
      <c r="O37" t="s">
        <v>234</v>
      </c>
      <c r="P37">
        <v>2.5</v>
      </c>
      <c r="Q37">
        <v>0.4</v>
      </c>
      <c r="R37">
        <v>0</v>
      </c>
      <c r="S37">
        <v>50</v>
      </c>
      <c r="T37" t="s">
        <v>406</v>
      </c>
      <c r="U37">
        <f t="shared" si="0"/>
        <v>31</v>
      </c>
      <c r="V37">
        <f t="shared" si="1"/>
        <v>6</v>
      </c>
      <c r="W37" cm="1">
        <f t="array" ref="W37">-SUM((IF(Z37:CM37&gt;0, (Z37:CM37/U37)*LN(Z37:CM37/U37), 0)))</f>
        <v>1.1743575807209674</v>
      </c>
      <c r="X37">
        <f t="shared" si="2"/>
        <v>0.65542144517138601</v>
      </c>
      <c r="Y37">
        <f t="shared" si="3"/>
        <v>0.90322580645161288</v>
      </c>
      <c r="Z37">
        <v>8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">
      <c r="A38" t="s">
        <v>92</v>
      </c>
      <c r="B38">
        <v>3</v>
      </c>
      <c r="C38" s="2">
        <v>45410</v>
      </c>
      <c r="D38" t="s">
        <v>77</v>
      </c>
      <c r="E38" t="s">
        <v>270</v>
      </c>
      <c r="F38" t="s">
        <v>94</v>
      </c>
      <c r="G38" t="s">
        <v>95</v>
      </c>
      <c r="H38" t="s">
        <v>75</v>
      </c>
      <c r="I38" t="s">
        <v>75</v>
      </c>
      <c r="J38" t="s">
        <v>76</v>
      </c>
      <c r="K38">
        <v>985</v>
      </c>
      <c r="L38" t="s">
        <v>81</v>
      </c>
      <c r="M38">
        <v>500</v>
      </c>
      <c r="N38">
        <v>2</v>
      </c>
      <c r="O38" t="s">
        <v>234</v>
      </c>
      <c r="P38">
        <v>2.5</v>
      </c>
      <c r="Q38">
        <v>0.4</v>
      </c>
      <c r="R38">
        <v>0</v>
      </c>
      <c r="S38">
        <v>40</v>
      </c>
      <c r="T38" t="s">
        <v>406</v>
      </c>
      <c r="U38">
        <f t="shared" si="0"/>
        <v>41</v>
      </c>
      <c r="V38">
        <f t="shared" si="1"/>
        <v>5</v>
      </c>
      <c r="W38" cm="1">
        <f t="array" ref="W38">-SUM((IF(Z38:CM38&gt;0, (Z38:CM38/U38)*LN(Z38:CM38/U38), 0)))</f>
        <v>1.1773956714166298</v>
      </c>
      <c r="X38">
        <f t="shared" si="2"/>
        <v>0.73155706245042196</v>
      </c>
      <c r="Y38">
        <f t="shared" si="3"/>
        <v>1</v>
      </c>
      <c r="Z38">
        <v>10</v>
      </c>
      <c r="AA38">
        <v>0</v>
      </c>
      <c r="AB38">
        <v>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">
      <c r="A39" t="s">
        <v>92</v>
      </c>
      <c r="B39">
        <v>3</v>
      </c>
      <c r="C39" s="2">
        <v>45410</v>
      </c>
      <c r="D39" t="s">
        <v>77</v>
      </c>
      <c r="E39" t="s">
        <v>271</v>
      </c>
      <c r="F39" t="s">
        <v>94</v>
      </c>
      <c r="G39" t="s">
        <v>95</v>
      </c>
      <c r="H39" t="s">
        <v>75</v>
      </c>
      <c r="I39" t="s">
        <v>75</v>
      </c>
      <c r="J39" t="s">
        <v>76</v>
      </c>
      <c r="K39">
        <v>970</v>
      </c>
      <c r="L39" t="s">
        <v>81</v>
      </c>
      <c r="M39">
        <v>500</v>
      </c>
      <c r="N39">
        <v>2</v>
      </c>
      <c r="O39" t="s">
        <v>234</v>
      </c>
      <c r="P39">
        <v>3</v>
      </c>
      <c r="Q39">
        <v>0.4</v>
      </c>
      <c r="R39">
        <v>0</v>
      </c>
      <c r="S39">
        <v>30</v>
      </c>
      <c r="T39" t="s">
        <v>406</v>
      </c>
      <c r="U39">
        <f t="shared" si="0"/>
        <v>23</v>
      </c>
      <c r="V39">
        <f t="shared" si="1"/>
        <v>6</v>
      </c>
      <c r="W39" cm="1">
        <f t="array" ref="W39">-SUM((IF(Z39:CM39&gt;0, (Z39:CM39/U39)*LN(Z39:CM39/U39), 0)))</f>
        <v>1.5444505811622622</v>
      </c>
      <c r="X39">
        <f t="shared" si="2"/>
        <v>0.86197428152990807</v>
      </c>
      <c r="Y39">
        <f t="shared" si="3"/>
        <v>0.34782608695652173</v>
      </c>
      <c r="Z39">
        <v>6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2">
      <c r="A40" t="s">
        <v>92</v>
      </c>
      <c r="B40">
        <v>3</v>
      </c>
      <c r="C40" s="2">
        <v>45410</v>
      </c>
      <c r="D40" t="s">
        <v>77</v>
      </c>
      <c r="E40" t="s">
        <v>272</v>
      </c>
      <c r="F40" t="s">
        <v>94</v>
      </c>
      <c r="G40" t="s">
        <v>95</v>
      </c>
      <c r="H40" t="s">
        <v>75</v>
      </c>
      <c r="I40" t="s">
        <v>75</v>
      </c>
      <c r="J40" t="s">
        <v>76</v>
      </c>
      <c r="K40">
        <v>955</v>
      </c>
      <c r="L40" t="s">
        <v>81</v>
      </c>
      <c r="M40">
        <v>500</v>
      </c>
      <c r="N40">
        <v>2</v>
      </c>
      <c r="O40" t="s">
        <v>234</v>
      </c>
      <c r="P40">
        <v>2</v>
      </c>
      <c r="Q40">
        <v>0.4</v>
      </c>
      <c r="R40">
        <v>0</v>
      </c>
      <c r="S40">
        <v>40</v>
      </c>
      <c r="T40" t="s">
        <v>406</v>
      </c>
      <c r="U40">
        <f t="shared" si="0"/>
        <v>28</v>
      </c>
      <c r="V40">
        <f t="shared" si="1"/>
        <v>6</v>
      </c>
      <c r="W40" cm="1">
        <f t="array" ref="W40">-SUM((IF(Z40:CM40&gt;0, (Z40:CM40/U40)*LN(Z40:CM40/U40), 0)))</f>
        <v>1.5106184497625619</v>
      </c>
      <c r="X40">
        <f t="shared" si="2"/>
        <v>0.84309220947685726</v>
      </c>
      <c r="Y40">
        <f t="shared" si="3"/>
        <v>0.7857142857142857</v>
      </c>
      <c r="Z40">
        <v>8</v>
      </c>
      <c r="AA40">
        <v>1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">
      <c r="A41" t="s">
        <v>92</v>
      </c>
      <c r="B41">
        <v>3</v>
      </c>
      <c r="C41" s="2">
        <v>45410</v>
      </c>
      <c r="D41" t="s">
        <v>77</v>
      </c>
      <c r="E41" t="s">
        <v>273</v>
      </c>
      <c r="F41" t="s">
        <v>94</v>
      </c>
      <c r="G41" t="s">
        <v>95</v>
      </c>
      <c r="H41" t="s">
        <v>75</v>
      </c>
      <c r="I41" t="s">
        <v>75</v>
      </c>
      <c r="J41" t="s">
        <v>76</v>
      </c>
      <c r="K41">
        <v>940</v>
      </c>
      <c r="L41" t="s">
        <v>81</v>
      </c>
      <c r="M41">
        <v>500</v>
      </c>
      <c r="N41">
        <v>2</v>
      </c>
      <c r="O41" t="s">
        <v>234</v>
      </c>
      <c r="P41">
        <v>2.5</v>
      </c>
      <c r="Q41">
        <v>0.4</v>
      </c>
      <c r="R41">
        <v>0</v>
      </c>
      <c r="S41">
        <v>80</v>
      </c>
      <c r="T41" t="s">
        <v>406</v>
      </c>
      <c r="U41">
        <f t="shared" si="0"/>
        <v>33</v>
      </c>
      <c r="V41">
        <f t="shared" si="1"/>
        <v>5</v>
      </c>
      <c r="W41" cm="1">
        <f t="array" ref="W41">-SUM((IF(Z41:CM41&gt;0, (Z41:CM41/U41)*LN(Z41:CM41/U41), 0)))</f>
        <v>1.4074436265653452</v>
      </c>
      <c r="X41">
        <f t="shared" si="2"/>
        <v>0.87449389360832153</v>
      </c>
      <c r="Y41">
        <f t="shared" si="3"/>
        <v>0.60606060606060608</v>
      </c>
      <c r="Z41">
        <v>10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">
      <c r="A42" t="s">
        <v>92</v>
      </c>
      <c r="B42">
        <v>3</v>
      </c>
      <c r="C42" s="2">
        <v>45410</v>
      </c>
      <c r="D42" t="s">
        <v>72</v>
      </c>
      <c r="E42" t="s">
        <v>274</v>
      </c>
      <c r="F42" t="s">
        <v>94</v>
      </c>
      <c r="G42" t="s">
        <v>98</v>
      </c>
      <c r="H42" t="s">
        <v>75</v>
      </c>
      <c r="I42" t="s">
        <v>76</v>
      </c>
      <c r="J42" t="s">
        <v>76</v>
      </c>
      <c r="K42">
        <v>30</v>
      </c>
      <c r="L42" t="s">
        <v>77</v>
      </c>
      <c r="M42">
        <v>600</v>
      </c>
      <c r="N42">
        <v>2</v>
      </c>
      <c r="O42" t="s">
        <v>234</v>
      </c>
      <c r="P42">
        <v>2.5</v>
      </c>
      <c r="Q42">
        <v>0.3</v>
      </c>
      <c r="R42">
        <v>0</v>
      </c>
      <c r="S42">
        <v>5</v>
      </c>
      <c r="T42" t="s">
        <v>99</v>
      </c>
      <c r="U42">
        <f t="shared" si="0"/>
        <v>30</v>
      </c>
      <c r="V42">
        <f t="shared" si="1"/>
        <v>5</v>
      </c>
      <c r="W42" cm="1">
        <f t="array" ref="W42">-SUM((IF(Z42:CM42&gt;0, (Z42:CM42/U42)*LN(Z42:CM42/U42), 0)))</f>
        <v>1.246037889272879</v>
      </c>
      <c r="X42">
        <f t="shared" si="2"/>
        <v>0.77420687039016112</v>
      </c>
      <c r="Y42">
        <f t="shared" si="3"/>
        <v>0.9</v>
      </c>
      <c r="Z42">
        <v>10</v>
      </c>
      <c r="AA42">
        <v>0</v>
      </c>
      <c r="AB42">
        <v>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">
      <c r="A43" t="s">
        <v>92</v>
      </c>
      <c r="B43">
        <v>3</v>
      </c>
      <c r="C43" s="2">
        <v>45410</v>
      </c>
      <c r="D43" t="s">
        <v>72</v>
      </c>
      <c r="E43" t="s">
        <v>275</v>
      </c>
      <c r="F43" t="s">
        <v>94</v>
      </c>
      <c r="G43" t="s">
        <v>98</v>
      </c>
      <c r="H43" t="s">
        <v>75</v>
      </c>
      <c r="I43" t="s">
        <v>76</v>
      </c>
      <c r="J43" t="s">
        <v>76</v>
      </c>
      <c r="K43">
        <v>45</v>
      </c>
      <c r="L43" t="s">
        <v>77</v>
      </c>
      <c r="M43">
        <v>600</v>
      </c>
      <c r="N43">
        <v>2</v>
      </c>
      <c r="O43" t="s">
        <v>234</v>
      </c>
      <c r="P43">
        <v>2</v>
      </c>
      <c r="Q43">
        <v>0.3</v>
      </c>
      <c r="R43">
        <v>0</v>
      </c>
      <c r="S43">
        <v>0</v>
      </c>
      <c r="T43" t="s">
        <v>99</v>
      </c>
      <c r="U43">
        <f t="shared" si="0"/>
        <v>32</v>
      </c>
      <c r="V43">
        <f t="shared" si="1"/>
        <v>11</v>
      </c>
      <c r="W43" cm="1">
        <f t="array" ref="W43">-SUM((IF(Z43:CM43&gt;0, (Z43:CM43/U43)*LN(Z43:CM43/U43), 0)))</f>
        <v>1.9628178393237805</v>
      </c>
      <c r="X43">
        <f t="shared" si="2"/>
        <v>0.81855861746336822</v>
      </c>
      <c r="Y43">
        <f t="shared" si="3"/>
        <v>0.65625</v>
      </c>
      <c r="Z43">
        <v>12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</v>
      </c>
      <c r="AJ43">
        <v>0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1</v>
      </c>
      <c r="AV43">
        <v>0</v>
      </c>
      <c r="AW43">
        <v>0</v>
      </c>
      <c r="AX43">
        <v>4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">
      <c r="A44" t="s">
        <v>92</v>
      </c>
      <c r="B44">
        <v>3</v>
      </c>
      <c r="C44" s="2">
        <v>45410</v>
      </c>
      <c r="D44" t="s">
        <v>72</v>
      </c>
      <c r="E44" t="s">
        <v>276</v>
      </c>
      <c r="F44" t="s">
        <v>94</v>
      </c>
      <c r="G44" t="s">
        <v>98</v>
      </c>
      <c r="H44" t="s">
        <v>75</v>
      </c>
      <c r="I44" t="s">
        <v>76</v>
      </c>
      <c r="J44" t="s">
        <v>76</v>
      </c>
      <c r="K44">
        <v>60</v>
      </c>
      <c r="L44" t="s">
        <v>77</v>
      </c>
      <c r="M44">
        <v>600</v>
      </c>
      <c r="N44">
        <v>2</v>
      </c>
      <c r="O44" t="s">
        <v>234</v>
      </c>
      <c r="P44">
        <v>1.5</v>
      </c>
      <c r="Q44">
        <v>0.3</v>
      </c>
      <c r="R44">
        <v>0</v>
      </c>
      <c r="S44">
        <v>0</v>
      </c>
      <c r="T44" t="s">
        <v>99</v>
      </c>
      <c r="U44">
        <f t="shared" si="0"/>
        <v>41</v>
      </c>
      <c r="V44">
        <f t="shared" si="1"/>
        <v>8</v>
      </c>
      <c r="W44" cm="1">
        <f t="array" ref="W44">-SUM((IF(Z44:CM44&gt;0, (Z44:CM44/U44)*LN(Z44:CM44/U44), 0)))</f>
        <v>1.5450212847696343</v>
      </c>
      <c r="X44">
        <f t="shared" si="2"/>
        <v>0.74299818186834887</v>
      </c>
      <c r="Y44">
        <f t="shared" si="3"/>
        <v>0.82926829268292679</v>
      </c>
      <c r="Z44">
        <v>15</v>
      </c>
      <c r="AA44">
        <v>0</v>
      </c>
      <c r="AB44">
        <v>14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">
      <c r="A45" t="s">
        <v>92</v>
      </c>
      <c r="B45">
        <v>3</v>
      </c>
      <c r="C45" s="2">
        <v>45410</v>
      </c>
      <c r="D45" t="s">
        <v>72</v>
      </c>
      <c r="E45" t="s">
        <v>277</v>
      </c>
      <c r="F45" t="s">
        <v>94</v>
      </c>
      <c r="G45" t="s">
        <v>98</v>
      </c>
      <c r="H45" t="s">
        <v>75</v>
      </c>
      <c r="I45" t="s">
        <v>76</v>
      </c>
      <c r="J45" t="s">
        <v>76</v>
      </c>
      <c r="K45">
        <v>75</v>
      </c>
      <c r="L45" t="s">
        <v>77</v>
      </c>
      <c r="M45">
        <v>600</v>
      </c>
      <c r="N45">
        <v>2</v>
      </c>
      <c r="O45" t="s">
        <v>234</v>
      </c>
      <c r="P45">
        <v>2.5</v>
      </c>
      <c r="Q45">
        <v>0.3</v>
      </c>
      <c r="R45">
        <v>0</v>
      </c>
      <c r="S45">
        <v>0</v>
      </c>
      <c r="T45" t="s">
        <v>99</v>
      </c>
      <c r="U45">
        <f t="shared" si="0"/>
        <v>42</v>
      </c>
      <c r="V45">
        <f t="shared" si="1"/>
        <v>10</v>
      </c>
      <c r="W45" cm="1">
        <f t="array" ref="W45">-SUM((IF(Z45:CM45&gt;0, (Z45:CM45/U45)*LN(Z45:CM45/U45), 0)))</f>
        <v>1.8975749019687609</v>
      </c>
      <c r="X45">
        <f t="shared" si="2"/>
        <v>0.82410630892313685</v>
      </c>
      <c r="Y45">
        <f t="shared" si="3"/>
        <v>0.76190476190476186</v>
      </c>
      <c r="Z45">
        <v>9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">
      <c r="A46" t="s">
        <v>92</v>
      </c>
      <c r="B46">
        <v>3</v>
      </c>
      <c r="C46" s="2">
        <v>45410</v>
      </c>
      <c r="D46" t="s">
        <v>72</v>
      </c>
      <c r="E46" t="s">
        <v>278</v>
      </c>
      <c r="F46" t="s">
        <v>94</v>
      </c>
      <c r="G46" t="s">
        <v>98</v>
      </c>
      <c r="H46" t="s">
        <v>75</v>
      </c>
      <c r="I46" t="s">
        <v>76</v>
      </c>
      <c r="J46" t="s">
        <v>76</v>
      </c>
      <c r="K46">
        <v>90</v>
      </c>
      <c r="L46" t="s">
        <v>77</v>
      </c>
      <c r="M46">
        <v>600</v>
      </c>
      <c r="N46">
        <v>2</v>
      </c>
      <c r="O46" t="s">
        <v>234</v>
      </c>
      <c r="P46">
        <v>3</v>
      </c>
      <c r="Q46">
        <v>0.3</v>
      </c>
      <c r="R46">
        <v>0</v>
      </c>
      <c r="S46">
        <v>5</v>
      </c>
      <c r="T46" t="s">
        <v>99</v>
      </c>
      <c r="U46">
        <f t="shared" si="0"/>
        <v>38</v>
      </c>
      <c r="V46">
        <f t="shared" si="1"/>
        <v>10</v>
      </c>
      <c r="W46" cm="1">
        <f t="array" ref="W46">-SUM((IF(Z46:CM46&gt;0, (Z46:CM46/U46)*LN(Z46:CM46/U46), 0)))</f>
        <v>2.0619433166007282</v>
      </c>
      <c r="X46">
        <f t="shared" si="2"/>
        <v>0.89549060439698591</v>
      </c>
      <c r="Y46">
        <f t="shared" si="3"/>
        <v>0.52631578947368418</v>
      </c>
      <c r="Z46">
        <v>8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">
      <c r="A47" t="s">
        <v>92</v>
      </c>
      <c r="B47">
        <v>3</v>
      </c>
      <c r="C47" s="2">
        <v>45410</v>
      </c>
      <c r="D47" t="s">
        <v>72</v>
      </c>
      <c r="E47" t="s">
        <v>279</v>
      </c>
      <c r="F47" t="s">
        <v>94</v>
      </c>
      <c r="G47" t="s">
        <v>98</v>
      </c>
      <c r="H47" t="s">
        <v>75</v>
      </c>
      <c r="I47" t="s">
        <v>76</v>
      </c>
      <c r="J47" t="s">
        <v>76</v>
      </c>
      <c r="K47">
        <v>240</v>
      </c>
      <c r="L47" t="s">
        <v>77</v>
      </c>
      <c r="M47">
        <v>600</v>
      </c>
      <c r="N47">
        <v>2</v>
      </c>
      <c r="O47" t="s">
        <v>234</v>
      </c>
      <c r="P47">
        <v>3</v>
      </c>
      <c r="Q47">
        <v>0.1</v>
      </c>
      <c r="R47">
        <v>0</v>
      </c>
      <c r="S47">
        <v>5</v>
      </c>
      <c r="T47" t="s">
        <v>99</v>
      </c>
      <c r="U47">
        <f t="shared" si="0"/>
        <v>14</v>
      </c>
      <c r="V47">
        <f t="shared" si="1"/>
        <v>9</v>
      </c>
      <c r="W47" cm="1">
        <f t="array" ref="W47">-SUM((IF(Z47:CM47&gt;0, (Z47:CM47/U47)*LN(Z47:CM47/U47), 0)))</f>
        <v>2.0449311748495913</v>
      </c>
      <c r="X47">
        <f t="shared" si="2"/>
        <v>0.93068828555010097</v>
      </c>
      <c r="Y47">
        <f t="shared" si="3"/>
        <v>0.5714285714285714</v>
      </c>
      <c r="Z47">
        <v>4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">
      <c r="A48" t="s">
        <v>92</v>
      </c>
      <c r="B48">
        <v>3</v>
      </c>
      <c r="C48" s="2">
        <v>45410</v>
      </c>
      <c r="D48" t="s">
        <v>72</v>
      </c>
      <c r="E48" t="s">
        <v>280</v>
      </c>
      <c r="F48" t="s">
        <v>94</v>
      </c>
      <c r="G48" t="s">
        <v>98</v>
      </c>
      <c r="H48" t="s">
        <v>75</v>
      </c>
      <c r="I48" t="s">
        <v>76</v>
      </c>
      <c r="J48" t="s">
        <v>76</v>
      </c>
      <c r="K48">
        <v>255</v>
      </c>
      <c r="L48" t="s">
        <v>77</v>
      </c>
      <c r="M48">
        <v>600</v>
      </c>
      <c r="N48">
        <v>2</v>
      </c>
      <c r="O48" t="s">
        <v>234</v>
      </c>
      <c r="P48">
        <v>3</v>
      </c>
      <c r="Q48">
        <v>0.1</v>
      </c>
      <c r="R48">
        <v>0</v>
      </c>
      <c r="S48">
        <v>0</v>
      </c>
      <c r="T48" t="s">
        <v>99</v>
      </c>
      <c r="U48">
        <f t="shared" si="0"/>
        <v>25</v>
      </c>
      <c r="V48">
        <f t="shared" si="1"/>
        <v>14</v>
      </c>
      <c r="W48" cm="1">
        <f t="array" ref="W48">-SUM((IF(Z48:CM48&gt;0, (Z48:CM48/U48)*LN(Z48:CM48/U48), 0)))</f>
        <v>2.4561429055846942</v>
      </c>
      <c r="X48">
        <f t="shared" si="2"/>
        <v>0.93068948446935373</v>
      </c>
      <c r="Y48">
        <f t="shared" si="3"/>
        <v>0.4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">
      <c r="A49" t="s">
        <v>92</v>
      </c>
      <c r="B49">
        <v>3</v>
      </c>
      <c r="C49" s="2">
        <v>45410</v>
      </c>
      <c r="D49" t="s">
        <v>72</v>
      </c>
      <c r="E49" t="s">
        <v>281</v>
      </c>
      <c r="F49" t="s">
        <v>94</v>
      </c>
      <c r="G49" t="s">
        <v>98</v>
      </c>
      <c r="H49" t="s">
        <v>75</v>
      </c>
      <c r="I49" t="s">
        <v>76</v>
      </c>
      <c r="J49" t="s">
        <v>76</v>
      </c>
      <c r="K49">
        <v>270</v>
      </c>
      <c r="L49" t="s">
        <v>77</v>
      </c>
      <c r="M49">
        <v>600</v>
      </c>
      <c r="N49">
        <v>2</v>
      </c>
      <c r="O49" t="s">
        <v>234</v>
      </c>
      <c r="P49">
        <v>3.5</v>
      </c>
      <c r="Q49">
        <v>0.1</v>
      </c>
      <c r="R49">
        <v>0</v>
      </c>
      <c r="S49">
        <v>0</v>
      </c>
      <c r="T49" t="s">
        <v>99</v>
      </c>
      <c r="U49">
        <f t="shared" si="0"/>
        <v>36</v>
      </c>
      <c r="V49">
        <f t="shared" si="1"/>
        <v>12</v>
      </c>
      <c r="W49" cm="1">
        <f t="array" ref="W49">-SUM((IF(Z49:CM49&gt;0, (Z49:CM49/U49)*LN(Z49:CM49/U49), 0)))</f>
        <v>1.7756901951686872</v>
      </c>
      <c r="X49">
        <f t="shared" si="2"/>
        <v>0.7145903027464553</v>
      </c>
      <c r="Y49">
        <f t="shared" si="3"/>
        <v>0.75</v>
      </c>
      <c r="Z49">
        <v>7</v>
      </c>
      <c r="AA49">
        <v>0</v>
      </c>
      <c r="AB49">
        <v>17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2">
      <c r="A50" t="s">
        <v>92</v>
      </c>
      <c r="B50">
        <v>3</v>
      </c>
      <c r="C50" s="2">
        <v>45410</v>
      </c>
      <c r="D50" t="s">
        <v>72</v>
      </c>
      <c r="E50" t="s">
        <v>282</v>
      </c>
      <c r="F50" t="s">
        <v>94</v>
      </c>
      <c r="G50" t="s">
        <v>98</v>
      </c>
      <c r="H50" t="s">
        <v>75</v>
      </c>
      <c r="I50" t="s">
        <v>76</v>
      </c>
      <c r="J50" t="s">
        <v>76</v>
      </c>
      <c r="K50">
        <v>285</v>
      </c>
      <c r="L50" t="s">
        <v>77</v>
      </c>
      <c r="M50">
        <v>600</v>
      </c>
      <c r="N50">
        <v>2</v>
      </c>
      <c r="O50" t="s">
        <v>234</v>
      </c>
      <c r="P50">
        <v>3</v>
      </c>
      <c r="Q50">
        <v>0.1</v>
      </c>
      <c r="R50">
        <v>0</v>
      </c>
      <c r="S50">
        <v>0</v>
      </c>
      <c r="T50" t="s">
        <v>99</v>
      </c>
      <c r="U50">
        <f t="shared" si="0"/>
        <v>29</v>
      </c>
      <c r="V50">
        <f t="shared" si="1"/>
        <v>11</v>
      </c>
      <c r="W50" cm="1">
        <f t="array" ref="W50">-SUM((IF(Z50:CM50&gt;0, (Z50:CM50/U50)*LN(Z50:CM50/U50), 0)))</f>
        <v>2.124028507209883</v>
      </c>
      <c r="X50">
        <f t="shared" si="2"/>
        <v>0.88578868781500952</v>
      </c>
      <c r="Y50">
        <f t="shared" si="3"/>
        <v>0.44827586206896552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1</v>
      </c>
      <c r="AJ50">
        <v>0</v>
      </c>
      <c r="AK50">
        <v>0</v>
      </c>
      <c r="AL50">
        <v>0</v>
      </c>
      <c r="AM50">
        <v>4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">
      <c r="A51" t="s">
        <v>92</v>
      </c>
      <c r="B51">
        <v>3</v>
      </c>
      <c r="C51" s="2">
        <v>45410</v>
      </c>
      <c r="D51" t="s">
        <v>72</v>
      </c>
      <c r="E51" t="s">
        <v>283</v>
      </c>
      <c r="F51" t="s">
        <v>94</v>
      </c>
      <c r="G51" t="s">
        <v>98</v>
      </c>
      <c r="H51" t="s">
        <v>75</v>
      </c>
      <c r="I51" t="s">
        <v>76</v>
      </c>
      <c r="J51" t="s">
        <v>76</v>
      </c>
      <c r="K51">
        <v>300</v>
      </c>
      <c r="L51" t="s">
        <v>77</v>
      </c>
      <c r="M51">
        <v>600</v>
      </c>
      <c r="N51">
        <v>2</v>
      </c>
      <c r="O51" t="s">
        <v>234</v>
      </c>
      <c r="P51">
        <v>2</v>
      </c>
      <c r="Q51">
        <v>0.1</v>
      </c>
      <c r="R51">
        <v>0</v>
      </c>
      <c r="S51">
        <v>0</v>
      </c>
      <c r="T51" t="s">
        <v>99</v>
      </c>
      <c r="U51">
        <f t="shared" si="0"/>
        <v>24</v>
      </c>
      <c r="V51">
        <f t="shared" si="1"/>
        <v>11</v>
      </c>
      <c r="W51" cm="1">
        <f t="array" ref="W51">-SUM((IF(Z51:CM51&gt;0, (Z51:CM51/U51)*LN(Z51:CM51/U51), 0)))</f>
        <v>2.1968413689435704</v>
      </c>
      <c r="X51">
        <f t="shared" si="2"/>
        <v>0.91615400967025218</v>
      </c>
      <c r="Y51">
        <f t="shared" si="3"/>
        <v>0.54166666666666663</v>
      </c>
      <c r="Z51">
        <v>5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2">
      <c r="A52" t="s">
        <v>102</v>
      </c>
      <c r="B52">
        <v>4</v>
      </c>
      <c r="C52" s="2">
        <v>45413</v>
      </c>
      <c r="D52" t="s">
        <v>77</v>
      </c>
      <c r="E52" t="s">
        <v>284</v>
      </c>
      <c r="F52" t="s">
        <v>94</v>
      </c>
      <c r="G52" t="s">
        <v>98</v>
      </c>
      <c r="H52" t="s">
        <v>75</v>
      </c>
      <c r="I52" t="s">
        <v>76</v>
      </c>
      <c r="J52" t="s">
        <v>76</v>
      </c>
      <c r="K52">
        <v>10000</v>
      </c>
      <c r="L52" t="s">
        <v>81</v>
      </c>
      <c r="M52">
        <v>800</v>
      </c>
      <c r="N52">
        <v>4</v>
      </c>
      <c r="O52" t="s">
        <v>234</v>
      </c>
      <c r="P52">
        <v>1</v>
      </c>
      <c r="Q52">
        <v>0.2</v>
      </c>
      <c r="R52">
        <v>0</v>
      </c>
      <c r="S52">
        <v>0</v>
      </c>
      <c r="T52" t="s">
        <v>406</v>
      </c>
      <c r="U52">
        <f t="shared" si="0"/>
        <v>9</v>
      </c>
      <c r="V52">
        <f t="shared" si="1"/>
        <v>5</v>
      </c>
      <c r="W52" cm="1">
        <f t="array" ref="W52">-SUM((IF(Z52:CM52&gt;0, (Z52:CM52/U52)*LN(Z52:CM52/U52), 0)))</f>
        <v>1.5229550675313184</v>
      </c>
      <c r="X52">
        <f t="shared" si="2"/>
        <v>0.94626518722180097</v>
      </c>
      <c r="Y52">
        <f t="shared" si="3"/>
        <v>0.22222222222222221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">
      <c r="A53" t="s">
        <v>102</v>
      </c>
      <c r="B53">
        <v>4</v>
      </c>
      <c r="C53" s="2">
        <v>45413</v>
      </c>
      <c r="D53" t="s">
        <v>77</v>
      </c>
      <c r="E53" t="s">
        <v>285</v>
      </c>
      <c r="F53" t="s">
        <v>94</v>
      </c>
      <c r="G53" t="s">
        <v>98</v>
      </c>
      <c r="H53" t="s">
        <v>75</v>
      </c>
      <c r="I53" t="s">
        <v>76</v>
      </c>
      <c r="J53" t="s">
        <v>76</v>
      </c>
      <c r="K53">
        <v>10015</v>
      </c>
      <c r="L53" t="s">
        <v>81</v>
      </c>
      <c r="M53">
        <v>800</v>
      </c>
      <c r="N53">
        <v>4</v>
      </c>
      <c r="O53" t="s">
        <v>234</v>
      </c>
      <c r="P53">
        <v>1</v>
      </c>
      <c r="Q53">
        <v>0.2</v>
      </c>
      <c r="R53">
        <v>10</v>
      </c>
      <c r="S53">
        <v>20</v>
      </c>
      <c r="T53" t="s">
        <v>406</v>
      </c>
      <c r="U53">
        <f t="shared" si="0"/>
        <v>2</v>
      </c>
      <c r="V53">
        <f t="shared" si="1"/>
        <v>2</v>
      </c>
      <c r="W53" cm="1">
        <f t="array" ref="W53">-SUM((IF(Z53:CM53&gt;0, (Z53:CM53/U53)*LN(Z53:CM53/U53), 0)))</f>
        <v>0.69314718055994529</v>
      </c>
      <c r="X53">
        <f t="shared" si="2"/>
        <v>1</v>
      </c>
      <c r="Y53">
        <f t="shared" si="3"/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">
      <c r="A54" t="s">
        <v>102</v>
      </c>
      <c r="B54">
        <v>4</v>
      </c>
      <c r="C54" s="2">
        <v>45413</v>
      </c>
      <c r="D54" t="s">
        <v>77</v>
      </c>
      <c r="E54" t="s">
        <v>286</v>
      </c>
      <c r="F54" t="s">
        <v>94</v>
      </c>
      <c r="G54" t="s">
        <v>98</v>
      </c>
      <c r="H54" t="s">
        <v>75</v>
      </c>
      <c r="I54" t="s">
        <v>76</v>
      </c>
      <c r="J54" t="s">
        <v>76</v>
      </c>
      <c r="K54">
        <v>10030</v>
      </c>
      <c r="L54" t="s">
        <v>81</v>
      </c>
      <c r="M54">
        <v>800</v>
      </c>
      <c r="N54">
        <v>4</v>
      </c>
      <c r="O54" t="s">
        <v>234</v>
      </c>
      <c r="P54">
        <v>1</v>
      </c>
      <c r="Q54">
        <v>0.2</v>
      </c>
      <c r="R54">
        <v>0</v>
      </c>
      <c r="S54">
        <v>5</v>
      </c>
      <c r="T54" t="s">
        <v>406</v>
      </c>
      <c r="U54">
        <f t="shared" si="0"/>
        <v>11</v>
      </c>
      <c r="V54">
        <f t="shared" si="1"/>
        <v>5</v>
      </c>
      <c r="W54" cm="1">
        <f t="array" ref="W54">-SUM((IF(Z54:CM54&gt;0, (Z54:CM54/U54)*LN(Z54:CM54/U54), 0)))</f>
        <v>1.2945451658448961</v>
      </c>
      <c r="X54">
        <f t="shared" si="2"/>
        <v>0.80434613590470039</v>
      </c>
      <c r="Y54">
        <f t="shared" si="3"/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">
      <c r="A55" t="s">
        <v>102</v>
      </c>
      <c r="B55">
        <v>4</v>
      </c>
      <c r="C55" s="2">
        <v>45413</v>
      </c>
      <c r="D55" t="s">
        <v>77</v>
      </c>
      <c r="E55" t="s">
        <v>287</v>
      </c>
      <c r="F55" t="s">
        <v>94</v>
      </c>
      <c r="G55" t="s">
        <v>98</v>
      </c>
      <c r="H55" t="s">
        <v>75</v>
      </c>
      <c r="I55" t="s">
        <v>76</v>
      </c>
      <c r="J55" t="s">
        <v>76</v>
      </c>
      <c r="K55">
        <v>10045</v>
      </c>
      <c r="L55" t="s">
        <v>81</v>
      </c>
      <c r="M55">
        <v>800</v>
      </c>
      <c r="N55">
        <v>4</v>
      </c>
      <c r="O55" t="s">
        <v>234</v>
      </c>
      <c r="P55">
        <v>1</v>
      </c>
      <c r="Q55">
        <v>0.2</v>
      </c>
      <c r="R55">
        <v>0</v>
      </c>
      <c r="S55">
        <v>5</v>
      </c>
      <c r="T55" t="s">
        <v>406</v>
      </c>
      <c r="U55">
        <f t="shared" si="0"/>
        <v>8</v>
      </c>
      <c r="V55">
        <f t="shared" si="1"/>
        <v>4</v>
      </c>
      <c r="W55" cm="1">
        <f t="array" ref="W55">-SUM((IF(Z55:CM55&gt;0, (Z55:CM55/U55)*LN(Z55:CM55/U55), 0)))</f>
        <v>1.2130075659799042</v>
      </c>
      <c r="X55">
        <f t="shared" si="2"/>
        <v>0.875</v>
      </c>
      <c r="Y55">
        <f t="shared" si="3"/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2">
      <c r="A56" t="s">
        <v>102</v>
      </c>
      <c r="B56">
        <v>4</v>
      </c>
      <c r="C56" s="2">
        <v>45413</v>
      </c>
      <c r="D56" t="s">
        <v>77</v>
      </c>
      <c r="E56" t="s">
        <v>288</v>
      </c>
      <c r="F56" t="s">
        <v>94</v>
      </c>
      <c r="G56" t="s">
        <v>98</v>
      </c>
      <c r="H56" t="s">
        <v>75</v>
      </c>
      <c r="I56" t="s">
        <v>76</v>
      </c>
      <c r="J56" t="s">
        <v>76</v>
      </c>
      <c r="K56">
        <v>10060</v>
      </c>
      <c r="L56" t="s">
        <v>81</v>
      </c>
      <c r="M56">
        <v>800</v>
      </c>
      <c r="N56">
        <v>4</v>
      </c>
      <c r="O56" t="s">
        <v>234</v>
      </c>
      <c r="P56">
        <v>1</v>
      </c>
      <c r="Q56">
        <v>0.2</v>
      </c>
      <c r="R56">
        <v>0</v>
      </c>
      <c r="S56">
        <v>20</v>
      </c>
      <c r="T56" t="s">
        <v>406</v>
      </c>
      <c r="U56">
        <f t="shared" si="0"/>
        <v>5</v>
      </c>
      <c r="V56">
        <f t="shared" si="1"/>
        <v>4</v>
      </c>
      <c r="W56" cm="1">
        <f t="array" ref="W56">-SUM((IF(Z56:CM56&gt;0, (Z56:CM56/U56)*LN(Z56:CM56/U56), 0)))</f>
        <v>1.3321790402101223</v>
      </c>
      <c r="X56">
        <f t="shared" si="2"/>
        <v>0.96096404744368125</v>
      </c>
      <c r="Y56">
        <f t="shared" si="3"/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2">
      <c r="A57" t="s">
        <v>102</v>
      </c>
      <c r="B57">
        <v>4</v>
      </c>
      <c r="C57" s="2">
        <v>45413</v>
      </c>
      <c r="D57" t="s">
        <v>72</v>
      </c>
      <c r="E57" t="s">
        <v>289</v>
      </c>
      <c r="F57" t="s">
        <v>94</v>
      </c>
      <c r="G57" t="s">
        <v>107</v>
      </c>
      <c r="H57" t="s">
        <v>76</v>
      </c>
      <c r="I57" t="s">
        <v>76</v>
      </c>
      <c r="J57" t="s">
        <v>76</v>
      </c>
      <c r="K57">
        <v>30</v>
      </c>
      <c r="L57" t="s">
        <v>77</v>
      </c>
      <c r="M57">
        <v>800</v>
      </c>
      <c r="N57">
        <v>4</v>
      </c>
      <c r="O57" t="s">
        <v>234</v>
      </c>
      <c r="P57">
        <v>1.5</v>
      </c>
      <c r="Q57">
        <v>0.2</v>
      </c>
      <c r="R57">
        <v>0</v>
      </c>
      <c r="S57">
        <v>50</v>
      </c>
      <c r="T57" t="s">
        <v>406</v>
      </c>
      <c r="U57">
        <f t="shared" si="0"/>
        <v>4</v>
      </c>
      <c r="V57">
        <f t="shared" si="1"/>
        <v>3</v>
      </c>
      <c r="W57" cm="1">
        <f t="array" ref="W57">-SUM((IF(Z57:CM57&gt;0, (Z57:CM57/U57)*LN(Z57:CM57/U57), 0)))</f>
        <v>1.0397207708399179</v>
      </c>
      <c r="X57">
        <f t="shared" si="2"/>
        <v>0.94639463035718596</v>
      </c>
      <c r="Y57">
        <f t="shared" si="3"/>
        <v>0.25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">
      <c r="A58" t="s">
        <v>102</v>
      </c>
      <c r="B58">
        <v>4</v>
      </c>
      <c r="C58" s="2">
        <v>45413</v>
      </c>
      <c r="D58" t="s">
        <v>72</v>
      </c>
      <c r="E58" t="s">
        <v>290</v>
      </c>
      <c r="F58" t="s">
        <v>94</v>
      </c>
      <c r="G58" t="s">
        <v>107</v>
      </c>
      <c r="H58" t="s">
        <v>76</v>
      </c>
      <c r="I58" t="s">
        <v>76</v>
      </c>
      <c r="J58" t="s">
        <v>76</v>
      </c>
      <c r="K58">
        <v>45</v>
      </c>
      <c r="L58" t="s">
        <v>77</v>
      </c>
      <c r="M58">
        <v>800</v>
      </c>
      <c r="N58">
        <v>4</v>
      </c>
      <c r="O58" t="s">
        <v>234</v>
      </c>
      <c r="P58">
        <v>1.5</v>
      </c>
      <c r="Q58">
        <v>0.2</v>
      </c>
      <c r="R58">
        <v>0</v>
      </c>
      <c r="S58">
        <v>50</v>
      </c>
      <c r="T58" t="s">
        <v>406</v>
      </c>
      <c r="U58">
        <f t="shared" si="0"/>
        <v>13</v>
      </c>
      <c r="V58">
        <f t="shared" si="1"/>
        <v>7</v>
      </c>
      <c r="W58" cm="1">
        <f t="array" ref="W58">-SUM((IF(Z58:CM58&gt;0, (Z58:CM58/U58)*LN(Z58:CM58/U58), 0)))</f>
        <v>1.6313454208085967</v>
      </c>
      <c r="X58">
        <f t="shared" si="2"/>
        <v>0.83834570758602123</v>
      </c>
      <c r="Y58">
        <f t="shared" si="3"/>
        <v>7.6923076923076927E-2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">
      <c r="A59" t="s">
        <v>102</v>
      </c>
      <c r="B59">
        <v>4</v>
      </c>
      <c r="C59" s="2">
        <v>45413</v>
      </c>
      <c r="D59" t="s">
        <v>72</v>
      </c>
      <c r="E59" t="s">
        <v>291</v>
      </c>
      <c r="F59" t="s">
        <v>94</v>
      </c>
      <c r="G59" t="s">
        <v>107</v>
      </c>
      <c r="H59" t="s">
        <v>76</v>
      </c>
      <c r="I59" t="s">
        <v>76</v>
      </c>
      <c r="J59" t="s">
        <v>76</v>
      </c>
      <c r="K59">
        <v>60</v>
      </c>
      <c r="L59" t="s">
        <v>77</v>
      </c>
      <c r="M59">
        <v>800</v>
      </c>
      <c r="N59">
        <v>4</v>
      </c>
      <c r="O59" t="s">
        <v>234</v>
      </c>
      <c r="P59">
        <v>1.5</v>
      </c>
      <c r="Q59">
        <v>0.2</v>
      </c>
      <c r="R59">
        <v>0</v>
      </c>
      <c r="S59">
        <v>60</v>
      </c>
      <c r="T59" t="s">
        <v>406</v>
      </c>
      <c r="U59">
        <f t="shared" si="0"/>
        <v>7</v>
      </c>
      <c r="V59">
        <f t="shared" si="1"/>
        <v>5</v>
      </c>
      <c r="W59" cm="1">
        <f t="array" ref="W59">-SUM((IF(Z59:CM59&gt;0, (Z59:CM59/U59)*LN(Z59:CM59/U59), 0)))</f>
        <v>1.5498260458782016</v>
      </c>
      <c r="X59">
        <f t="shared" si="2"/>
        <v>0.96296106479451438</v>
      </c>
      <c r="Y59">
        <f t="shared" si="3"/>
        <v>0.14285714285714285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">
      <c r="A60" t="s">
        <v>102</v>
      </c>
      <c r="B60">
        <v>4</v>
      </c>
      <c r="C60" s="2">
        <v>45413</v>
      </c>
      <c r="D60" t="s">
        <v>72</v>
      </c>
      <c r="E60" t="s">
        <v>292</v>
      </c>
      <c r="F60" t="s">
        <v>94</v>
      </c>
      <c r="G60" t="s">
        <v>107</v>
      </c>
      <c r="H60" t="s">
        <v>76</v>
      </c>
      <c r="I60" t="s">
        <v>76</v>
      </c>
      <c r="J60" t="s">
        <v>76</v>
      </c>
      <c r="K60">
        <v>75</v>
      </c>
      <c r="L60" t="s">
        <v>77</v>
      </c>
      <c r="M60">
        <v>800</v>
      </c>
      <c r="N60">
        <v>4</v>
      </c>
      <c r="O60" t="s">
        <v>234</v>
      </c>
      <c r="P60">
        <v>1.5</v>
      </c>
      <c r="Q60">
        <v>0.2</v>
      </c>
      <c r="R60">
        <v>0</v>
      </c>
      <c r="S60">
        <v>40</v>
      </c>
      <c r="T60" t="s">
        <v>406</v>
      </c>
      <c r="U60">
        <f t="shared" si="0"/>
        <v>16</v>
      </c>
      <c r="V60">
        <f t="shared" si="1"/>
        <v>8</v>
      </c>
      <c r="W60" cm="1">
        <f t="array" ref="W60">-SUM((IF(Z60:CM60&gt;0, (Z60:CM60/U60)*LN(Z60:CM60/U60), 0)))</f>
        <v>1.9273921261392744</v>
      </c>
      <c r="X60">
        <f t="shared" si="2"/>
        <v>0.9268796874098556</v>
      </c>
      <c r="Y60">
        <f t="shared" si="3"/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2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3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">
      <c r="A61" t="s">
        <v>102</v>
      </c>
      <c r="B61">
        <v>4</v>
      </c>
      <c r="C61" s="2">
        <v>45413</v>
      </c>
      <c r="D61" t="s">
        <v>72</v>
      </c>
      <c r="E61" t="s">
        <v>293</v>
      </c>
      <c r="F61" t="s">
        <v>94</v>
      </c>
      <c r="G61" t="s">
        <v>107</v>
      </c>
      <c r="H61" t="s">
        <v>76</v>
      </c>
      <c r="I61" t="s">
        <v>76</v>
      </c>
      <c r="J61" t="s">
        <v>76</v>
      </c>
      <c r="K61">
        <v>90</v>
      </c>
      <c r="L61" t="s">
        <v>77</v>
      </c>
      <c r="M61">
        <v>800</v>
      </c>
      <c r="N61">
        <v>4</v>
      </c>
      <c r="O61" t="s">
        <v>234</v>
      </c>
      <c r="P61">
        <v>1.5</v>
      </c>
      <c r="Q61">
        <v>0.2</v>
      </c>
      <c r="R61">
        <v>0</v>
      </c>
      <c r="S61">
        <v>50</v>
      </c>
      <c r="T61" t="s">
        <v>406</v>
      </c>
      <c r="U61">
        <f t="shared" si="0"/>
        <v>8</v>
      </c>
      <c r="V61">
        <f t="shared" si="1"/>
        <v>5</v>
      </c>
      <c r="W61" cm="1">
        <f t="array" ref="W61">-SUM((IF(Z61:CM61&gt;0, (Z61:CM61/U61)*LN(Z61:CM61/U61), 0)))</f>
        <v>1.4941751382893083</v>
      </c>
      <c r="X61">
        <f t="shared" si="2"/>
        <v>0.92838321176958638</v>
      </c>
      <c r="Y61">
        <f t="shared" si="3"/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2">
      <c r="A62" t="s">
        <v>109</v>
      </c>
      <c r="B62">
        <v>5</v>
      </c>
      <c r="C62" s="2">
        <v>45417</v>
      </c>
      <c r="D62" t="s">
        <v>72</v>
      </c>
      <c r="E62" t="s">
        <v>294</v>
      </c>
      <c r="F62">
        <v>0.27</v>
      </c>
      <c r="G62" t="s">
        <v>111</v>
      </c>
      <c r="H62" t="s">
        <v>75</v>
      </c>
      <c r="I62" t="s">
        <v>76</v>
      </c>
      <c r="J62" t="s">
        <v>76</v>
      </c>
      <c r="K62">
        <v>20</v>
      </c>
      <c r="L62" t="s">
        <v>77</v>
      </c>
      <c r="M62">
        <v>2000</v>
      </c>
      <c r="N62">
        <v>28</v>
      </c>
      <c r="O62" t="s">
        <v>295</v>
      </c>
      <c r="P62">
        <v>6</v>
      </c>
      <c r="Q62">
        <v>0.3</v>
      </c>
      <c r="R62">
        <v>100</v>
      </c>
      <c r="S62">
        <v>0</v>
      </c>
      <c r="T62" t="s">
        <v>406</v>
      </c>
      <c r="U62">
        <f t="shared" si="0"/>
        <v>7</v>
      </c>
      <c r="V62">
        <f t="shared" si="1"/>
        <v>4</v>
      </c>
      <c r="W62" cm="1">
        <f t="array" ref="W62">-SUM((IF(Z62:CM62&gt;0, (Z62:CM62/U62)*LN(Z62:CM62/U62), 0)))</f>
        <v>1.277034259466139</v>
      </c>
      <c r="X62">
        <f t="shared" si="2"/>
        <v>0.92118549658855431</v>
      </c>
      <c r="Y62">
        <f t="shared" si="3"/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">
      <c r="A63" t="s">
        <v>109</v>
      </c>
      <c r="B63">
        <v>5</v>
      </c>
      <c r="C63" s="2">
        <v>45417</v>
      </c>
      <c r="D63" t="s">
        <v>72</v>
      </c>
      <c r="E63" t="s">
        <v>296</v>
      </c>
      <c r="F63">
        <v>0.27</v>
      </c>
      <c r="G63" t="s">
        <v>111</v>
      </c>
      <c r="H63" t="s">
        <v>75</v>
      </c>
      <c r="I63" t="s">
        <v>76</v>
      </c>
      <c r="J63" t="s">
        <v>76</v>
      </c>
      <c r="K63">
        <v>35</v>
      </c>
      <c r="L63" t="s">
        <v>77</v>
      </c>
      <c r="M63">
        <v>2000</v>
      </c>
      <c r="N63">
        <v>28</v>
      </c>
      <c r="O63" t="s">
        <v>295</v>
      </c>
      <c r="P63">
        <v>8</v>
      </c>
      <c r="Q63">
        <v>0.3</v>
      </c>
      <c r="R63">
        <v>60</v>
      </c>
      <c r="S63">
        <v>40</v>
      </c>
      <c r="T63" t="s">
        <v>406</v>
      </c>
      <c r="U63">
        <f t="shared" si="0"/>
        <v>19</v>
      </c>
      <c r="V63">
        <f t="shared" si="1"/>
        <v>5</v>
      </c>
      <c r="W63" cm="1">
        <f t="array" ref="W63">-SUM((IF(Z63:CM63&gt;0, (Z63:CM63/U63)*LN(Z63:CM63/U63), 0)))</f>
        <v>1.2790075192745578</v>
      </c>
      <c r="X63">
        <f t="shared" si="2"/>
        <v>0.79469205328970882</v>
      </c>
      <c r="Y63">
        <f t="shared" si="3"/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">
      <c r="A64" t="s">
        <v>109</v>
      </c>
      <c r="B64">
        <v>5</v>
      </c>
      <c r="C64" s="2">
        <v>45417</v>
      </c>
      <c r="D64" t="s">
        <v>72</v>
      </c>
      <c r="E64" t="s">
        <v>297</v>
      </c>
      <c r="F64">
        <v>0.27</v>
      </c>
      <c r="G64" t="s">
        <v>111</v>
      </c>
      <c r="H64" t="s">
        <v>75</v>
      </c>
      <c r="I64" t="s">
        <v>76</v>
      </c>
      <c r="J64" t="s">
        <v>76</v>
      </c>
      <c r="K64">
        <v>50</v>
      </c>
      <c r="L64" t="s">
        <v>77</v>
      </c>
      <c r="M64">
        <v>2000</v>
      </c>
      <c r="N64">
        <v>28</v>
      </c>
      <c r="O64" t="s">
        <v>295</v>
      </c>
      <c r="P64">
        <v>6</v>
      </c>
      <c r="Q64">
        <v>0.3</v>
      </c>
      <c r="R64">
        <v>70</v>
      </c>
      <c r="S64">
        <v>50</v>
      </c>
      <c r="T64" t="s">
        <v>406</v>
      </c>
      <c r="U64">
        <f t="shared" si="0"/>
        <v>14</v>
      </c>
      <c r="V64">
        <f t="shared" si="1"/>
        <v>8</v>
      </c>
      <c r="W64" cm="1">
        <f t="array" ref="W64">-SUM((IF(Z64:CM64&gt;0, (Z64:CM64/U64)*LN(Z64:CM64/U64), 0)))</f>
        <v>1.8288411561741995</v>
      </c>
      <c r="X64">
        <f t="shared" si="2"/>
        <v>0.87948668886205206</v>
      </c>
      <c r="Y64">
        <f t="shared" si="3"/>
        <v>7.1428571428571425E-2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">
      <c r="A65" t="s">
        <v>109</v>
      </c>
      <c r="B65">
        <v>5</v>
      </c>
      <c r="C65" s="2">
        <v>45417</v>
      </c>
      <c r="D65" t="s">
        <v>72</v>
      </c>
      <c r="E65" t="s">
        <v>298</v>
      </c>
      <c r="F65">
        <v>0.27</v>
      </c>
      <c r="G65" t="s">
        <v>111</v>
      </c>
      <c r="H65" t="s">
        <v>75</v>
      </c>
      <c r="I65" t="s">
        <v>76</v>
      </c>
      <c r="J65" t="s">
        <v>76</v>
      </c>
      <c r="K65">
        <v>65</v>
      </c>
      <c r="L65" t="s">
        <v>77</v>
      </c>
      <c r="M65">
        <v>2000</v>
      </c>
      <c r="N65">
        <v>28</v>
      </c>
      <c r="O65" t="s">
        <v>295</v>
      </c>
      <c r="P65">
        <v>6</v>
      </c>
      <c r="Q65">
        <v>0.3</v>
      </c>
      <c r="R65">
        <v>100</v>
      </c>
      <c r="S65">
        <v>10</v>
      </c>
      <c r="T65" t="s">
        <v>406</v>
      </c>
      <c r="U65">
        <f t="shared" si="0"/>
        <v>29</v>
      </c>
      <c r="V65">
        <f t="shared" si="1"/>
        <v>13</v>
      </c>
      <c r="W65" cm="1">
        <f t="array" ref="W65">-SUM((IF(Z65:CM65&gt;0, (Z65:CM65/U65)*LN(Z65:CM65/U65), 0)))</f>
        <v>2.3186286089429391</v>
      </c>
      <c r="X65">
        <f t="shared" si="2"/>
        <v>0.90396662304382691</v>
      </c>
      <c r="Y65">
        <f t="shared" si="3"/>
        <v>3.4482758620689655E-2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0</v>
      </c>
      <c r="BJ65">
        <v>1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">
      <c r="A66" t="s">
        <v>109</v>
      </c>
      <c r="B66">
        <v>5</v>
      </c>
      <c r="C66" s="2">
        <v>45417</v>
      </c>
      <c r="D66" t="s">
        <v>72</v>
      </c>
      <c r="E66" t="s">
        <v>299</v>
      </c>
      <c r="F66">
        <v>0.27</v>
      </c>
      <c r="G66" t="s">
        <v>111</v>
      </c>
      <c r="H66" t="s">
        <v>75</v>
      </c>
      <c r="I66" t="s">
        <v>76</v>
      </c>
      <c r="J66" t="s">
        <v>76</v>
      </c>
      <c r="K66">
        <v>80</v>
      </c>
      <c r="L66" t="s">
        <v>77</v>
      </c>
      <c r="M66">
        <v>2000</v>
      </c>
      <c r="N66">
        <v>28</v>
      </c>
      <c r="O66" t="s">
        <v>295</v>
      </c>
      <c r="P66">
        <v>6</v>
      </c>
      <c r="Q66">
        <v>0.3</v>
      </c>
      <c r="R66">
        <v>100</v>
      </c>
      <c r="S66">
        <v>10</v>
      </c>
      <c r="T66" t="s">
        <v>406</v>
      </c>
      <c r="U66">
        <f t="shared" si="0"/>
        <v>6</v>
      </c>
      <c r="V66">
        <f t="shared" si="1"/>
        <v>3</v>
      </c>
      <c r="W66" cm="1">
        <f t="array" ref="W66">-SUM((IF(Z66:CM66&gt;0, (Z66:CM66/U66)*LN(Z66:CM66/U66), 0)))</f>
        <v>1.0114042647073516</v>
      </c>
      <c r="X66">
        <f t="shared" si="2"/>
        <v>0.92061983571430472</v>
      </c>
      <c r="Y66">
        <f t="shared" si="3"/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</row>
    <row r="67" spans="1:91" x14ac:dyDescent="0.2">
      <c r="A67" t="s">
        <v>109</v>
      </c>
      <c r="B67">
        <v>5</v>
      </c>
      <c r="C67" s="2">
        <v>45417</v>
      </c>
      <c r="D67" t="s">
        <v>72</v>
      </c>
      <c r="E67" t="s">
        <v>300</v>
      </c>
      <c r="F67">
        <v>0.27</v>
      </c>
      <c r="G67" t="s">
        <v>111</v>
      </c>
      <c r="H67" t="s">
        <v>75</v>
      </c>
      <c r="I67" t="s">
        <v>76</v>
      </c>
      <c r="J67" t="s">
        <v>76</v>
      </c>
      <c r="K67">
        <v>220</v>
      </c>
      <c r="L67" t="s">
        <v>77</v>
      </c>
      <c r="M67">
        <v>2000</v>
      </c>
      <c r="N67">
        <v>28</v>
      </c>
      <c r="O67" t="s">
        <v>295</v>
      </c>
      <c r="P67">
        <v>9</v>
      </c>
      <c r="Q67">
        <v>0.3</v>
      </c>
      <c r="R67">
        <v>100</v>
      </c>
      <c r="S67">
        <v>15</v>
      </c>
      <c r="T67" t="s">
        <v>406</v>
      </c>
      <c r="U67">
        <f t="shared" ref="U67:U130" si="7">SUM(Z67:CM67)</f>
        <v>8</v>
      </c>
      <c r="V67">
        <f t="shared" ref="V67:V130" si="8">COUNTIF(Z67:CM67, "&gt;0")</f>
        <v>4</v>
      </c>
      <c r="W67" cm="1">
        <f t="array" ref="W67">-SUM((IF(Z67:CM67&gt;0, (Z67:CM67/U67)*LN(Z67:CM67/U67), 0)))</f>
        <v>1.2130075659799042</v>
      </c>
      <c r="X67">
        <f t="shared" ref="X67:X130" si="9">W67/(LN(V67))</f>
        <v>0.875</v>
      </c>
      <c r="Y67">
        <f t="shared" ref="Y67:Y130" si="10">(SUM(Z67:AK67,AS67,AT67))/U67</f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</row>
    <row r="68" spans="1:91" x14ac:dyDescent="0.2">
      <c r="A68" t="s">
        <v>109</v>
      </c>
      <c r="B68">
        <v>5</v>
      </c>
      <c r="C68" s="2">
        <v>45417</v>
      </c>
      <c r="D68" t="s">
        <v>72</v>
      </c>
      <c r="E68" t="s">
        <v>301</v>
      </c>
      <c r="F68">
        <v>0.27</v>
      </c>
      <c r="G68" t="s">
        <v>111</v>
      </c>
      <c r="H68" t="s">
        <v>75</v>
      </c>
      <c r="I68" t="s">
        <v>76</v>
      </c>
      <c r="J68" t="s">
        <v>76</v>
      </c>
      <c r="K68">
        <v>235</v>
      </c>
      <c r="L68" t="s">
        <v>77</v>
      </c>
      <c r="M68">
        <v>2000</v>
      </c>
      <c r="N68">
        <v>28</v>
      </c>
      <c r="O68" t="s">
        <v>295</v>
      </c>
      <c r="P68">
        <v>7</v>
      </c>
      <c r="Q68">
        <v>0.3</v>
      </c>
      <c r="R68">
        <v>100</v>
      </c>
      <c r="S68">
        <v>15</v>
      </c>
      <c r="T68" t="s">
        <v>406</v>
      </c>
      <c r="U68">
        <f t="shared" si="7"/>
        <v>7</v>
      </c>
      <c r="V68">
        <f t="shared" si="8"/>
        <v>4</v>
      </c>
      <c r="W68" cm="1">
        <f t="array" ref="W68">-SUM((IF(Z68:CM68&gt;0, (Z68:CM68/U68)*LN(Z68:CM68/U68), 0)))</f>
        <v>1.15374194270109</v>
      </c>
      <c r="X68">
        <f t="shared" si="9"/>
        <v>0.83224888960023058</v>
      </c>
      <c r="Y68">
        <f t="shared" si="10"/>
        <v>0.14285714285714285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</row>
    <row r="69" spans="1:91" x14ac:dyDescent="0.2">
      <c r="A69" t="s">
        <v>109</v>
      </c>
      <c r="B69">
        <v>5</v>
      </c>
      <c r="C69" s="2">
        <v>45417</v>
      </c>
      <c r="D69" t="s">
        <v>72</v>
      </c>
      <c r="E69" t="s">
        <v>302</v>
      </c>
      <c r="F69">
        <v>0.27</v>
      </c>
      <c r="G69" t="s">
        <v>111</v>
      </c>
      <c r="H69" t="s">
        <v>75</v>
      </c>
      <c r="I69" t="s">
        <v>76</v>
      </c>
      <c r="J69" t="s">
        <v>76</v>
      </c>
      <c r="K69">
        <v>250</v>
      </c>
      <c r="L69" t="s">
        <v>77</v>
      </c>
      <c r="M69">
        <v>2000</v>
      </c>
      <c r="N69">
        <v>28</v>
      </c>
      <c r="O69" t="s">
        <v>295</v>
      </c>
      <c r="P69">
        <v>7</v>
      </c>
      <c r="Q69">
        <v>0.3</v>
      </c>
      <c r="R69">
        <v>20</v>
      </c>
      <c r="S69">
        <v>15</v>
      </c>
      <c r="T69" t="s">
        <v>406</v>
      </c>
      <c r="U69">
        <f t="shared" si="7"/>
        <v>7</v>
      </c>
      <c r="V69">
        <f t="shared" si="8"/>
        <v>5</v>
      </c>
      <c r="W69" cm="1">
        <f t="array" ref="W69">-SUM((IF(Z69:CM69&gt;0, (Z69:CM69/U69)*LN(Z69:CM69/U69), 0)))</f>
        <v>1.4750763110546947</v>
      </c>
      <c r="X69">
        <f t="shared" si="9"/>
        <v>0.91651644319960235</v>
      </c>
      <c r="Y69">
        <f t="shared" si="10"/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2">
      <c r="A70" t="s">
        <v>109</v>
      </c>
      <c r="B70">
        <v>5</v>
      </c>
      <c r="C70" s="2">
        <v>45417</v>
      </c>
      <c r="D70" t="s">
        <v>72</v>
      </c>
      <c r="E70" t="s">
        <v>303</v>
      </c>
      <c r="F70">
        <v>0.27</v>
      </c>
      <c r="G70" t="s">
        <v>111</v>
      </c>
      <c r="H70" t="s">
        <v>75</v>
      </c>
      <c r="I70" t="s">
        <v>76</v>
      </c>
      <c r="J70" t="s">
        <v>76</v>
      </c>
      <c r="K70">
        <v>265</v>
      </c>
      <c r="L70" t="s">
        <v>77</v>
      </c>
      <c r="M70">
        <v>2000</v>
      </c>
      <c r="N70">
        <v>28</v>
      </c>
      <c r="O70" t="s">
        <v>295</v>
      </c>
      <c r="P70">
        <v>7</v>
      </c>
      <c r="Q70">
        <v>0.3</v>
      </c>
      <c r="R70">
        <v>100</v>
      </c>
      <c r="S70">
        <v>15</v>
      </c>
      <c r="T70" t="s">
        <v>406</v>
      </c>
      <c r="U70">
        <f t="shared" si="7"/>
        <v>32</v>
      </c>
      <c r="V70">
        <f t="shared" si="8"/>
        <v>7</v>
      </c>
      <c r="W70" cm="1">
        <f t="array" ref="W70">-SUM((IF(Z70:CM70&gt;0, (Z70:CM70/U70)*LN(Z70:CM70/U70), 0)))</f>
        <v>1.4875588908453552</v>
      </c>
      <c r="X70">
        <f t="shared" si="9"/>
        <v>0.76445404818281293</v>
      </c>
      <c r="Y70">
        <f t="shared" si="10"/>
        <v>0.375</v>
      </c>
      <c r="Z70">
        <v>0</v>
      </c>
      <c r="AA70">
        <v>0</v>
      </c>
      <c r="AB70">
        <v>10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</row>
    <row r="71" spans="1:91" x14ac:dyDescent="0.2">
      <c r="A71" t="s">
        <v>109</v>
      </c>
      <c r="B71">
        <v>5</v>
      </c>
      <c r="C71" s="2">
        <v>45417</v>
      </c>
      <c r="D71" t="s">
        <v>72</v>
      </c>
      <c r="E71" t="s">
        <v>304</v>
      </c>
      <c r="F71">
        <v>0.27</v>
      </c>
      <c r="G71" t="s">
        <v>111</v>
      </c>
      <c r="H71" t="s">
        <v>75</v>
      </c>
      <c r="I71" t="s">
        <v>76</v>
      </c>
      <c r="J71" t="s">
        <v>76</v>
      </c>
      <c r="K71">
        <v>280</v>
      </c>
      <c r="L71" t="s">
        <v>77</v>
      </c>
      <c r="M71">
        <v>2000</v>
      </c>
      <c r="N71">
        <v>28</v>
      </c>
      <c r="O71" t="s">
        <v>295</v>
      </c>
      <c r="P71">
        <v>7</v>
      </c>
      <c r="Q71">
        <v>0.3</v>
      </c>
      <c r="R71">
        <v>100</v>
      </c>
      <c r="S71">
        <v>15</v>
      </c>
      <c r="T71">
        <f>SUM(U62:U71)</f>
        <v>143</v>
      </c>
      <c r="U71">
        <f t="shared" si="7"/>
        <v>14</v>
      </c>
      <c r="V71">
        <f t="shared" si="8"/>
        <v>6</v>
      </c>
      <c r="W71" cm="1">
        <f t="array" ref="W71">-SUM((IF(Z71:CM71&gt;0, (Z71:CM71/U71)*LN(Z71:CM71/U71), 0)))</f>
        <v>1.4750763110546949</v>
      </c>
      <c r="X71">
        <f t="shared" si="9"/>
        <v>0.82325576417363833</v>
      </c>
      <c r="Y71">
        <f t="shared" si="10"/>
        <v>7.1428571428571425E-2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2">
      <c r="A72" t="s">
        <v>109</v>
      </c>
      <c r="B72">
        <v>5</v>
      </c>
      <c r="C72" s="2">
        <v>45417</v>
      </c>
      <c r="D72" t="s">
        <v>77</v>
      </c>
      <c r="E72" t="s">
        <v>305</v>
      </c>
      <c r="F72">
        <v>0.27</v>
      </c>
      <c r="G72" t="s">
        <v>115</v>
      </c>
      <c r="H72" t="s">
        <v>75</v>
      </c>
      <c r="I72" t="s">
        <v>76</v>
      </c>
      <c r="J72" t="s">
        <v>76</v>
      </c>
      <c r="K72">
        <v>600</v>
      </c>
      <c r="L72" t="s">
        <v>72</v>
      </c>
      <c r="M72">
        <v>2000</v>
      </c>
      <c r="N72">
        <v>28</v>
      </c>
      <c r="O72" t="s">
        <v>306</v>
      </c>
      <c r="P72">
        <v>6</v>
      </c>
      <c r="Q72">
        <v>0.5</v>
      </c>
      <c r="R72">
        <v>100</v>
      </c>
      <c r="S72">
        <v>20</v>
      </c>
      <c r="T72">
        <f>SUM(U72:U79)</f>
        <v>27</v>
      </c>
      <c r="U72">
        <f t="shared" si="7"/>
        <v>5</v>
      </c>
      <c r="V72">
        <f t="shared" si="8"/>
        <v>3</v>
      </c>
      <c r="W72" cm="1">
        <f t="array" ref="W72">-SUM((IF(Z72:CM72&gt;0, (Z72:CM72/U72)*LN(Z72:CM72/U72), 0)))</f>
        <v>1.0549201679861442</v>
      </c>
      <c r="X72">
        <f t="shared" si="9"/>
        <v>0.96022971786076117</v>
      </c>
      <c r="Y72">
        <f t="shared" si="10"/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0</v>
      </c>
    </row>
    <row r="73" spans="1:91" x14ac:dyDescent="0.2">
      <c r="A73" t="s">
        <v>109</v>
      </c>
      <c r="B73">
        <v>5</v>
      </c>
      <c r="C73" s="2">
        <v>45417</v>
      </c>
      <c r="D73" t="s">
        <v>77</v>
      </c>
      <c r="E73" t="s">
        <v>307</v>
      </c>
      <c r="F73">
        <v>0.27</v>
      </c>
      <c r="G73" t="s">
        <v>115</v>
      </c>
      <c r="H73" t="s">
        <v>75</v>
      </c>
      <c r="I73" t="s">
        <v>76</v>
      </c>
      <c r="J73" t="s">
        <v>76</v>
      </c>
      <c r="K73">
        <v>615</v>
      </c>
      <c r="L73" t="s">
        <v>72</v>
      </c>
      <c r="M73">
        <v>2000</v>
      </c>
      <c r="N73">
        <v>28</v>
      </c>
      <c r="O73" t="s">
        <v>306</v>
      </c>
      <c r="P73">
        <v>5</v>
      </c>
      <c r="Q73">
        <v>0.5</v>
      </c>
      <c r="R73">
        <v>100</v>
      </c>
      <c r="S73">
        <v>20</v>
      </c>
      <c r="T73" s="2"/>
      <c r="U73">
        <f t="shared" si="7"/>
        <v>2</v>
      </c>
      <c r="V73">
        <f t="shared" si="8"/>
        <v>2</v>
      </c>
      <c r="W73" cm="1">
        <f t="array" ref="W73">-SUM((IF(Z73:CM73&gt;0, (Z73:CM73/U73)*LN(Z73:CM73/U73), 0)))</f>
        <v>0.69314718055994529</v>
      </c>
      <c r="X73">
        <f t="shared" si="9"/>
        <v>1</v>
      </c>
      <c r="Y73">
        <f t="shared" si="10"/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</row>
    <row r="74" spans="1:91" x14ac:dyDescent="0.2">
      <c r="A74" t="s">
        <v>109</v>
      </c>
      <c r="B74">
        <v>5</v>
      </c>
      <c r="C74" s="2">
        <v>45417</v>
      </c>
      <c r="D74" t="s">
        <v>77</v>
      </c>
      <c r="E74" t="s">
        <v>308</v>
      </c>
      <c r="F74">
        <v>0.27</v>
      </c>
      <c r="G74" t="s">
        <v>115</v>
      </c>
      <c r="H74" t="s">
        <v>75</v>
      </c>
      <c r="I74" t="s">
        <v>76</v>
      </c>
      <c r="J74" t="s">
        <v>76</v>
      </c>
      <c r="K74">
        <v>630</v>
      </c>
      <c r="L74" t="s">
        <v>72</v>
      </c>
      <c r="M74">
        <v>2000</v>
      </c>
      <c r="N74">
        <v>28</v>
      </c>
      <c r="O74" t="s">
        <v>306</v>
      </c>
      <c r="P74">
        <v>5</v>
      </c>
      <c r="Q74">
        <v>0.5</v>
      </c>
      <c r="R74">
        <v>100</v>
      </c>
      <c r="S74">
        <v>20</v>
      </c>
      <c r="T74" t="s">
        <v>406</v>
      </c>
      <c r="U74">
        <f t="shared" si="7"/>
        <v>2</v>
      </c>
      <c r="V74">
        <f t="shared" si="8"/>
        <v>2</v>
      </c>
      <c r="W74" cm="1">
        <f t="array" ref="W74">-SUM((IF(Z74:CM74&gt;0, (Z74:CM74/U74)*LN(Z74:CM74/U74), 0)))</f>
        <v>0.69314718055994529</v>
      </c>
      <c r="X74">
        <f t="shared" si="9"/>
        <v>1</v>
      </c>
      <c r="Y74">
        <f t="shared" si="10"/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</row>
    <row r="75" spans="1:91" x14ac:dyDescent="0.2">
      <c r="A75" t="s">
        <v>109</v>
      </c>
      <c r="B75">
        <v>5</v>
      </c>
      <c r="C75" s="2">
        <v>45417</v>
      </c>
      <c r="D75" t="s">
        <v>77</v>
      </c>
      <c r="E75" t="s">
        <v>309</v>
      </c>
      <c r="F75">
        <v>0.27</v>
      </c>
      <c r="G75" t="s">
        <v>115</v>
      </c>
      <c r="H75" t="s">
        <v>75</v>
      </c>
      <c r="I75" t="s">
        <v>76</v>
      </c>
      <c r="J75" t="s">
        <v>76</v>
      </c>
      <c r="K75">
        <v>645</v>
      </c>
      <c r="L75" t="s">
        <v>72</v>
      </c>
      <c r="M75">
        <v>2000</v>
      </c>
      <c r="N75">
        <v>28</v>
      </c>
      <c r="O75" t="s">
        <v>306</v>
      </c>
      <c r="P75">
        <v>5</v>
      </c>
      <c r="Q75">
        <v>0.5</v>
      </c>
      <c r="R75">
        <v>100</v>
      </c>
      <c r="S75">
        <v>20</v>
      </c>
      <c r="T75" t="s">
        <v>406</v>
      </c>
      <c r="U75">
        <f t="shared" si="7"/>
        <v>2</v>
      </c>
      <c r="V75">
        <f t="shared" si="8"/>
        <v>2</v>
      </c>
      <c r="W75" cm="1">
        <f t="array" ref="W75">-SUM((IF(Z75:CM75&gt;0, (Z75:CM75/U75)*LN(Z75:CM75/U75), 0)))</f>
        <v>0.69314718055994529</v>
      </c>
      <c r="X75">
        <f t="shared" si="9"/>
        <v>1</v>
      </c>
      <c r="Y75">
        <f t="shared" si="10"/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2">
      <c r="A76" t="s">
        <v>109</v>
      </c>
      <c r="B76">
        <v>5</v>
      </c>
      <c r="C76" s="2">
        <v>45417</v>
      </c>
      <c r="D76" t="s">
        <v>77</v>
      </c>
      <c r="E76" t="s">
        <v>310</v>
      </c>
      <c r="F76">
        <v>0.27</v>
      </c>
      <c r="G76" t="s">
        <v>115</v>
      </c>
      <c r="H76" t="s">
        <v>75</v>
      </c>
      <c r="I76" t="s">
        <v>76</v>
      </c>
      <c r="J76" t="s">
        <v>76</v>
      </c>
      <c r="K76">
        <v>660</v>
      </c>
      <c r="L76" t="s">
        <v>72</v>
      </c>
      <c r="M76">
        <v>2000</v>
      </c>
      <c r="N76">
        <v>28</v>
      </c>
      <c r="O76" t="s">
        <v>306</v>
      </c>
      <c r="P76">
        <v>5</v>
      </c>
      <c r="Q76">
        <v>0.5</v>
      </c>
      <c r="R76">
        <v>100</v>
      </c>
      <c r="S76">
        <v>20</v>
      </c>
      <c r="T76" t="s">
        <v>406</v>
      </c>
      <c r="U76">
        <f t="shared" si="7"/>
        <v>2</v>
      </c>
      <c r="V76">
        <f t="shared" si="8"/>
        <v>2</v>
      </c>
      <c r="W76" cm="1">
        <f t="array" ref="W76">-SUM((IF(Z76:CM76&gt;0, (Z76:CM76/U76)*LN(Z76:CM76/U76), 0)))</f>
        <v>0.69314718055994529</v>
      </c>
      <c r="X76">
        <f t="shared" si="9"/>
        <v>1</v>
      </c>
      <c r="Y76">
        <f t="shared" si="10"/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</row>
    <row r="77" spans="1:91" x14ac:dyDescent="0.2">
      <c r="A77" t="s">
        <v>109</v>
      </c>
      <c r="B77">
        <v>5</v>
      </c>
      <c r="C77" s="2">
        <v>45417</v>
      </c>
      <c r="D77" t="s">
        <v>77</v>
      </c>
      <c r="E77" t="s">
        <v>311</v>
      </c>
      <c r="F77">
        <v>0.27</v>
      </c>
      <c r="G77" t="s">
        <v>115</v>
      </c>
      <c r="H77" t="s">
        <v>75</v>
      </c>
      <c r="I77" t="s">
        <v>76</v>
      </c>
      <c r="J77" t="s">
        <v>76</v>
      </c>
      <c r="K77">
        <v>900</v>
      </c>
      <c r="L77" t="s">
        <v>72</v>
      </c>
      <c r="M77">
        <v>2000</v>
      </c>
      <c r="N77">
        <v>28</v>
      </c>
      <c r="O77" t="s">
        <v>306</v>
      </c>
      <c r="P77">
        <v>5</v>
      </c>
      <c r="Q77">
        <v>0.5</v>
      </c>
      <c r="R77">
        <v>100</v>
      </c>
      <c r="S77">
        <v>10</v>
      </c>
      <c r="T77" t="s">
        <v>406</v>
      </c>
      <c r="U77">
        <f t="shared" si="7"/>
        <v>6</v>
      </c>
      <c r="V77">
        <f t="shared" si="8"/>
        <v>3</v>
      </c>
      <c r="W77" cm="1">
        <f t="array" ref="W77">-SUM((IF(Z77:CM77&gt;0, (Z77:CM77/U77)*LN(Z77:CM77/U77), 0)))</f>
        <v>1.0986122886681096</v>
      </c>
      <c r="X77">
        <f t="shared" si="9"/>
        <v>0.99999999999999978</v>
      </c>
      <c r="Y77">
        <f t="shared" si="10"/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2">
      <c r="A78" t="s">
        <v>109</v>
      </c>
      <c r="B78">
        <v>5</v>
      </c>
      <c r="C78" s="2">
        <v>45417</v>
      </c>
      <c r="D78" t="s">
        <v>77</v>
      </c>
      <c r="E78" t="s">
        <v>312</v>
      </c>
      <c r="F78">
        <v>0.27</v>
      </c>
      <c r="G78" t="s">
        <v>115</v>
      </c>
      <c r="H78" t="s">
        <v>75</v>
      </c>
      <c r="I78" t="s">
        <v>76</v>
      </c>
      <c r="J78" t="s">
        <v>76</v>
      </c>
      <c r="K78">
        <v>915</v>
      </c>
      <c r="L78" t="s">
        <v>72</v>
      </c>
      <c r="M78">
        <v>2000</v>
      </c>
      <c r="N78">
        <v>28</v>
      </c>
      <c r="O78" t="s">
        <v>306</v>
      </c>
      <c r="P78">
        <v>5</v>
      </c>
      <c r="Q78">
        <v>0.5</v>
      </c>
      <c r="R78">
        <v>100</v>
      </c>
      <c r="S78">
        <v>30</v>
      </c>
      <c r="T78" t="s">
        <v>406</v>
      </c>
      <c r="U78">
        <f t="shared" si="7"/>
        <v>6</v>
      </c>
      <c r="V78">
        <f t="shared" si="8"/>
        <v>3</v>
      </c>
      <c r="W78" cm="1">
        <f t="array" ref="W78">-SUM((IF(Z78:CM78&gt;0, (Z78:CM78/U78)*LN(Z78:CM78/U78), 0)))</f>
        <v>0.86756322848146117</v>
      </c>
      <c r="X78">
        <f t="shared" si="9"/>
        <v>0.78969008214284742</v>
      </c>
      <c r="Y78">
        <f t="shared" si="10"/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">
      <c r="A79" t="s">
        <v>109</v>
      </c>
      <c r="B79">
        <v>5</v>
      </c>
      <c r="C79" s="2">
        <v>45417</v>
      </c>
      <c r="D79" t="s">
        <v>77</v>
      </c>
      <c r="E79" t="s">
        <v>313</v>
      </c>
      <c r="F79">
        <v>0.27</v>
      </c>
      <c r="G79" t="s">
        <v>115</v>
      </c>
      <c r="H79" t="s">
        <v>75</v>
      </c>
      <c r="I79" t="s">
        <v>76</v>
      </c>
      <c r="J79" t="s">
        <v>76</v>
      </c>
      <c r="K79">
        <v>930</v>
      </c>
      <c r="L79" t="s">
        <v>72</v>
      </c>
      <c r="M79">
        <v>2000</v>
      </c>
      <c r="N79">
        <v>28</v>
      </c>
      <c r="O79" t="s">
        <v>306</v>
      </c>
      <c r="P79">
        <v>5</v>
      </c>
      <c r="Q79">
        <v>0.5</v>
      </c>
      <c r="R79">
        <v>100</v>
      </c>
      <c r="S79">
        <v>40</v>
      </c>
      <c r="T79" t="s">
        <v>406</v>
      </c>
      <c r="U79">
        <f t="shared" si="7"/>
        <v>2</v>
      </c>
      <c r="V79">
        <f t="shared" si="8"/>
        <v>2</v>
      </c>
      <c r="W79" cm="1">
        <f t="array" ref="W79">-SUM((IF(Z79:CM79&gt;0, (Z79:CM79/U79)*LN(Z79:CM79/U79), 0)))</f>
        <v>0.69314718055994529</v>
      </c>
      <c r="X79">
        <f t="shared" si="9"/>
        <v>1</v>
      </c>
      <c r="Y79">
        <f t="shared" si="10"/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2">
      <c r="A80" t="s">
        <v>117</v>
      </c>
      <c r="B80">
        <v>6</v>
      </c>
      <c r="C80" s="2">
        <v>45419</v>
      </c>
      <c r="D80" t="s">
        <v>72</v>
      </c>
      <c r="E80" t="s">
        <v>314</v>
      </c>
      <c r="F80" t="s">
        <v>94</v>
      </c>
      <c r="G80" t="s">
        <v>119</v>
      </c>
      <c r="H80" t="s">
        <v>75</v>
      </c>
      <c r="I80" t="s">
        <v>76</v>
      </c>
      <c r="J80" t="s">
        <v>76</v>
      </c>
      <c r="K80">
        <v>40</v>
      </c>
      <c r="L80" t="s">
        <v>77</v>
      </c>
      <c r="M80">
        <v>500</v>
      </c>
      <c r="N80">
        <v>10</v>
      </c>
      <c r="O80" t="s">
        <v>234</v>
      </c>
      <c r="P80">
        <v>1</v>
      </c>
      <c r="Q80">
        <v>0.05</v>
      </c>
      <c r="R80">
        <v>0</v>
      </c>
      <c r="S80">
        <v>60</v>
      </c>
      <c r="T80" t="s">
        <v>406</v>
      </c>
      <c r="U80">
        <f t="shared" si="7"/>
        <v>36</v>
      </c>
      <c r="V80">
        <f t="shared" si="8"/>
        <v>8</v>
      </c>
      <c r="W80" cm="1">
        <f t="array" ref="W80">-SUM((IF(Z80:CM80&gt;0, (Z80:CM80/U80)*LN(Z80:CM80/U80), 0)))</f>
        <v>1.1556476210309856</v>
      </c>
      <c r="X80">
        <f t="shared" si="9"/>
        <v>0.5557490306255104</v>
      </c>
      <c r="Y80">
        <f t="shared" si="10"/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0</v>
      </c>
      <c r="AQ80">
        <v>25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">
      <c r="A81" t="s">
        <v>117</v>
      </c>
      <c r="B81">
        <v>6</v>
      </c>
      <c r="C81" s="2">
        <v>45419</v>
      </c>
      <c r="D81" t="s">
        <v>72</v>
      </c>
      <c r="E81" t="s">
        <v>315</v>
      </c>
      <c r="F81" t="s">
        <v>94</v>
      </c>
      <c r="G81" t="s">
        <v>119</v>
      </c>
      <c r="H81" t="s">
        <v>75</v>
      </c>
      <c r="I81" t="s">
        <v>76</v>
      </c>
      <c r="J81" t="s">
        <v>76</v>
      </c>
      <c r="K81">
        <v>55</v>
      </c>
      <c r="L81" t="s">
        <v>77</v>
      </c>
      <c r="M81">
        <v>500</v>
      </c>
      <c r="N81">
        <v>10</v>
      </c>
      <c r="O81" t="s">
        <v>234</v>
      </c>
      <c r="P81">
        <v>1</v>
      </c>
      <c r="Q81">
        <v>0.05</v>
      </c>
      <c r="R81">
        <v>0</v>
      </c>
      <c r="S81">
        <v>40</v>
      </c>
      <c r="T81" t="s">
        <v>406</v>
      </c>
      <c r="U81">
        <f t="shared" si="7"/>
        <v>12</v>
      </c>
      <c r="V81">
        <f t="shared" si="8"/>
        <v>4</v>
      </c>
      <c r="W81" cm="1">
        <f t="array" ref="W81">-SUM((IF(Z81:CM81&gt;0, (Z81:CM81/U81)*LN(Z81:CM81/U81), 0)))</f>
        <v>0.98308775857478548</v>
      </c>
      <c r="X81">
        <f t="shared" si="9"/>
        <v>0.70914791702724478</v>
      </c>
      <c r="Y81">
        <f t="shared" si="10"/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</row>
    <row r="82" spans="1:91" x14ac:dyDescent="0.2">
      <c r="A82" t="s">
        <v>117</v>
      </c>
      <c r="B82">
        <v>6</v>
      </c>
      <c r="C82" s="2">
        <v>45419</v>
      </c>
      <c r="D82" t="s">
        <v>72</v>
      </c>
      <c r="E82" t="s">
        <v>316</v>
      </c>
      <c r="F82" t="s">
        <v>94</v>
      </c>
      <c r="G82" t="s">
        <v>119</v>
      </c>
      <c r="H82" t="s">
        <v>75</v>
      </c>
      <c r="I82" t="s">
        <v>76</v>
      </c>
      <c r="J82" t="s">
        <v>76</v>
      </c>
      <c r="K82">
        <v>70</v>
      </c>
      <c r="L82" t="s">
        <v>77</v>
      </c>
      <c r="M82">
        <v>500</v>
      </c>
      <c r="N82">
        <v>10</v>
      </c>
      <c r="O82" t="s">
        <v>234</v>
      </c>
      <c r="P82">
        <v>1</v>
      </c>
      <c r="Q82">
        <v>0.05</v>
      </c>
      <c r="R82">
        <v>0</v>
      </c>
      <c r="S82">
        <v>70</v>
      </c>
      <c r="T82" t="s">
        <v>406</v>
      </c>
      <c r="U82">
        <f t="shared" si="7"/>
        <v>29</v>
      </c>
      <c r="V82">
        <f t="shared" si="8"/>
        <v>5</v>
      </c>
      <c r="W82" cm="1">
        <f t="array" ref="W82">-SUM((IF(Z82:CM82&gt;0, (Z82:CM82/U82)*LN(Z82:CM82/U82), 0)))</f>
        <v>0.78491804762060424</v>
      </c>
      <c r="X82">
        <f t="shared" si="9"/>
        <v>0.48769700375300645</v>
      </c>
      <c r="Y82">
        <f t="shared" si="10"/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23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">
      <c r="A83" t="s">
        <v>117</v>
      </c>
      <c r="B83">
        <v>6</v>
      </c>
      <c r="C83" s="2">
        <v>45419</v>
      </c>
      <c r="D83" t="s">
        <v>72</v>
      </c>
      <c r="E83" t="s">
        <v>317</v>
      </c>
      <c r="F83" t="s">
        <v>94</v>
      </c>
      <c r="G83" t="s">
        <v>119</v>
      </c>
      <c r="H83" t="s">
        <v>75</v>
      </c>
      <c r="I83" t="s">
        <v>76</v>
      </c>
      <c r="J83" t="s">
        <v>76</v>
      </c>
      <c r="K83">
        <v>85</v>
      </c>
      <c r="L83" t="s">
        <v>77</v>
      </c>
      <c r="M83">
        <v>500</v>
      </c>
      <c r="N83">
        <v>10</v>
      </c>
      <c r="O83" t="s">
        <v>295</v>
      </c>
      <c r="P83">
        <v>1</v>
      </c>
      <c r="Q83">
        <v>0.05</v>
      </c>
      <c r="R83">
        <v>0</v>
      </c>
      <c r="S83">
        <v>70</v>
      </c>
      <c r="T83" t="s">
        <v>406</v>
      </c>
      <c r="U83">
        <f t="shared" si="7"/>
        <v>16</v>
      </c>
      <c r="V83">
        <f t="shared" si="8"/>
        <v>5</v>
      </c>
      <c r="W83" cm="1">
        <f t="array" ref="W83">-SUM((IF(Z83:CM83&gt;0, (Z83:CM83/U83)*LN(Z83:CM83/U83), 0)))</f>
        <v>1.3535913521346064</v>
      </c>
      <c r="X83">
        <f t="shared" si="9"/>
        <v>0.84103359419901214</v>
      </c>
      <c r="Y83">
        <f t="shared" si="10"/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">
      <c r="A84" t="s">
        <v>117</v>
      </c>
      <c r="B84">
        <v>6</v>
      </c>
      <c r="C84" s="2">
        <v>45419</v>
      </c>
      <c r="D84" t="s">
        <v>72</v>
      </c>
      <c r="E84" t="s">
        <v>318</v>
      </c>
      <c r="F84" t="s">
        <v>94</v>
      </c>
      <c r="G84" t="s">
        <v>119</v>
      </c>
      <c r="H84" t="s">
        <v>75</v>
      </c>
      <c r="I84" t="s">
        <v>76</v>
      </c>
      <c r="J84" t="s">
        <v>76</v>
      </c>
      <c r="K84">
        <v>100</v>
      </c>
      <c r="L84" t="s">
        <v>77</v>
      </c>
      <c r="M84">
        <v>500</v>
      </c>
      <c r="N84">
        <v>10</v>
      </c>
      <c r="O84" t="s">
        <v>295</v>
      </c>
      <c r="P84">
        <v>1.5</v>
      </c>
      <c r="Q84">
        <v>0.05</v>
      </c>
      <c r="R84">
        <v>50</v>
      </c>
      <c r="S84">
        <v>60</v>
      </c>
      <c r="T84" t="s">
        <v>406</v>
      </c>
      <c r="U84">
        <f t="shared" si="7"/>
        <v>22</v>
      </c>
      <c r="V84">
        <f t="shared" si="8"/>
        <v>4</v>
      </c>
      <c r="W84" cm="1">
        <f t="array" ref="W84">-SUM((IF(Z84:CM84&gt;0, (Z84:CM84/U84)*LN(Z84:CM84/U84), 0)))</f>
        <v>0.87886324523542259</v>
      </c>
      <c r="X84">
        <f t="shared" si="9"/>
        <v>0.63396582276036251</v>
      </c>
      <c r="Y84">
        <f t="shared" si="10"/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">
      <c r="A85" t="s">
        <v>117</v>
      </c>
      <c r="B85">
        <v>6</v>
      </c>
      <c r="C85" s="2">
        <v>45419</v>
      </c>
      <c r="D85" t="s">
        <v>77</v>
      </c>
      <c r="E85" t="s">
        <v>319</v>
      </c>
      <c r="F85" t="s">
        <v>94</v>
      </c>
      <c r="G85" t="s">
        <v>115</v>
      </c>
      <c r="H85" t="s">
        <v>75</v>
      </c>
      <c r="I85" t="s">
        <v>76</v>
      </c>
      <c r="J85" t="s">
        <v>76</v>
      </c>
      <c r="K85">
        <v>5</v>
      </c>
      <c r="L85" t="s">
        <v>126</v>
      </c>
      <c r="M85">
        <v>500</v>
      </c>
      <c r="N85">
        <v>10</v>
      </c>
      <c r="O85" t="s">
        <v>295</v>
      </c>
      <c r="P85">
        <v>2</v>
      </c>
      <c r="Q85">
        <f>0.1/5</f>
        <v>0.02</v>
      </c>
      <c r="R85">
        <v>100</v>
      </c>
      <c r="S85">
        <v>50</v>
      </c>
      <c r="T85" t="s">
        <v>406</v>
      </c>
      <c r="U85">
        <f t="shared" si="7"/>
        <v>8</v>
      </c>
      <c r="V85">
        <f t="shared" si="8"/>
        <v>3</v>
      </c>
      <c r="W85" cm="1">
        <f t="array" ref="W85">-SUM((IF(Z85:CM85&gt;0, (Z85:CM85/U85)*LN(Z85:CM85/U85), 0)))</f>
        <v>0.97431475286934943</v>
      </c>
      <c r="X85">
        <f t="shared" si="9"/>
        <v>0.88685950714291473</v>
      </c>
      <c r="Y85">
        <f t="shared" si="10"/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">
      <c r="A86" t="s">
        <v>117</v>
      </c>
      <c r="B86">
        <v>6</v>
      </c>
      <c r="C86" s="2">
        <v>45419</v>
      </c>
      <c r="D86" t="s">
        <v>77</v>
      </c>
      <c r="E86" t="s">
        <v>320</v>
      </c>
      <c r="F86" t="s">
        <v>94</v>
      </c>
      <c r="G86" t="s">
        <v>115</v>
      </c>
      <c r="H86" t="s">
        <v>75</v>
      </c>
      <c r="I86" t="s">
        <v>76</v>
      </c>
      <c r="J86" t="s">
        <v>76</v>
      </c>
      <c r="K86">
        <v>20</v>
      </c>
      <c r="L86" t="s">
        <v>126</v>
      </c>
      <c r="M86">
        <v>500</v>
      </c>
      <c r="N86">
        <v>10</v>
      </c>
      <c r="O86" t="s">
        <v>295</v>
      </c>
      <c r="P86">
        <v>2</v>
      </c>
      <c r="Q86">
        <f t="shared" ref="Q86:Q89" si="11">0.1/5</f>
        <v>0.02</v>
      </c>
      <c r="R86">
        <v>100</v>
      </c>
      <c r="S86">
        <v>0</v>
      </c>
      <c r="T86" t="s">
        <v>406</v>
      </c>
      <c r="U86">
        <f t="shared" si="7"/>
        <v>3</v>
      </c>
      <c r="V86">
        <f t="shared" si="8"/>
        <v>2</v>
      </c>
      <c r="W86" cm="1">
        <f t="array" ref="W86">-SUM((IF(Z86:CM86&gt;0, (Z86:CM86/U86)*LN(Z86:CM86/U86), 0)))</f>
        <v>0.63651416829481278</v>
      </c>
      <c r="X86">
        <f t="shared" si="9"/>
        <v>0.91829583405448945</v>
      </c>
      <c r="Y86">
        <f t="shared" si="10"/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2">
      <c r="A87" t="s">
        <v>117</v>
      </c>
      <c r="B87">
        <v>6</v>
      </c>
      <c r="C87" s="2">
        <v>45419</v>
      </c>
      <c r="D87" t="s">
        <v>77</v>
      </c>
      <c r="E87" t="s">
        <v>321</v>
      </c>
      <c r="F87" t="s">
        <v>94</v>
      </c>
      <c r="G87" t="s">
        <v>115</v>
      </c>
      <c r="H87" t="s">
        <v>75</v>
      </c>
      <c r="I87" t="s">
        <v>76</v>
      </c>
      <c r="J87" t="s">
        <v>76</v>
      </c>
      <c r="K87">
        <v>35</v>
      </c>
      <c r="L87" t="s">
        <v>126</v>
      </c>
      <c r="M87">
        <v>500</v>
      </c>
      <c r="N87">
        <v>10</v>
      </c>
      <c r="O87" t="s">
        <v>295</v>
      </c>
      <c r="P87">
        <v>2</v>
      </c>
      <c r="Q87">
        <f t="shared" si="11"/>
        <v>0.02</v>
      </c>
      <c r="R87">
        <v>100</v>
      </c>
      <c r="S87">
        <v>0</v>
      </c>
      <c r="T87" t="s">
        <v>406</v>
      </c>
      <c r="U87">
        <f t="shared" si="7"/>
        <v>14</v>
      </c>
      <c r="V87">
        <f t="shared" si="8"/>
        <v>5</v>
      </c>
      <c r="W87" cm="1">
        <f t="array" ref="W87">-SUM((IF(Z87:CM87&gt;0, (Z87:CM87/U87)*LN(Z87:CM87/U87), 0)))</f>
        <v>1.2527629684953681</v>
      </c>
      <c r="X87">
        <f t="shared" si="9"/>
        <v>0.77838539704877463</v>
      </c>
      <c r="Y87">
        <f t="shared" si="10"/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2">
      <c r="A88" t="s">
        <v>117</v>
      </c>
      <c r="B88">
        <v>6</v>
      </c>
      <c r="C88" s="2">
        <v>45419</v>
      </c>
      <c r="D88" t="s">
        <v>77</v>
      </c>
      <c r="E88" t="s">
        <v>322</v>
      </c>
      <c r="F88" t="s">
        <v>94</v>
      </c>
      <c r="G88" t="s">
        <v>115</v>
      </c>
      <c r="H88" t="s">
        <v>75</v>
      </c>
      <c r="I88" t="s">
        <v>76</v>
      </c>
      <c r="J88" t="s">
        <v>76</v>
      </c>
      <c r="K88">
        <v>50</v>
      </c>
      <c r="L88" t="s">
        <v>126</v>
      </c>
      <c r="M88">
        <v>500</v>
      </c>
      <c r="N88">
        <v>10</v>
      </c>
      <c r="O88" t="s">
        <v>295</v>
      </c>
      <c r="P88">
        <v>2</v>
      </c>
      <c r="Q88">
        <f t="shared" si="11"/>
        <v>0.02</v>
      </c>
      <c r="R88">
        <v>100</v>
      </c>
      <c r="S88">
        <v>0</v>
      </c>
      <c r="T88" t="s">
        <v>406</v>
      </c>
      <c r="U88">
        <f t="shared" si="7"/>
        <v>19</v>
      </c>
      <c r="V88">
        <f t="shared" si="8"/>
        <v>5</v>
      </c>
      <c r="W88" cm="1">
        <f t="array" ref="W88">-SUM((IF(Z88:CM88&gt;0, (Z88:CM88/U88)*LN(Z88:CM88/U88), 0)))</f>
        <v>1.279007519274558</v>
      </c>
      <c r="X88">
        <f t="shared" si="9"/>
        <v>0.79469205328970904</v>
      </c>
      <c r="Y88">
        <f t="shared" si="10"/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">
      <c r="A89" t="s">
        <v>117</v>
      </c>
      <c r="B89">
        <v>6</v>
      </c>
      <c r="C89" s="2">
        <v>45419</v>
      </c>
      <c r="D89" t="s">
        <v>77</v>
      </c>
      <c r="E89" t="s">
        <v>323</v>
      </c>
      <c r="F89" t="s">
        <v>94</v>
      </c>
      <c r="G89" t="s">
        <v>115</v>
      </c>
      <c r="H89" t="s">
        <v>75</v>
      </c>
      <c r="I89" t="s">
        <v>76</v>
      </c>
      <c r="J89" t="s">
        <v>76</v>
      </c>
      <c r="K89">
        <v>65</v>
      </c>
      <c r="L89" t="s">
        <v>126</v>
      </c>
      <c r="M89">
        <v>500</v>
      </c>
      <c r="N89">
        <v>10</v>
      </c>
      <c r="O89" t="s">
        <v>295</v>
      </c>
      <c r="P89">
        <v>2</v>
      </c>
      <c r="Q89">
        <f t="shared" si="11"/>
        <v>0.02</v>
      </c>
      <c r="R89">
        <v>100</v>
      </c>
      <c r="S89">
        <v>0</v>
      </c>
      <c r="T89" t="s">
        <v>406</v>
      </c>
      <c r="U89">
        <f t="shared" si="7"/>
        <v>11</v>
      </c>
      <c r="V89">
        <f t="shared" si="8"/>
        <v>2</v>
      </c>
      <c r="W89" cm="1">
        <f t="array" ref="W89">-SUM((IF(Z89:CM89&gt;0, (Z89:CM89/U89)*LN(Z89:CM89/U89), 0)))</f>
        <v>0.58595261830355083</v>
      </c>
      <c r="X89">
        <f t="shared" si="9"/>
        <v>0.84535093662243643</v>
      </c>
      <c r="Y89">
        <f t="shared" si="10"/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2">
      <c r="A90" t="s">
        <v>127</v>
      </c>
      <c r="B90">
        <v>7</v>
      </c>
      <c r="C90" s="2">
        <v>45420</v>
      </c>
      <c r="D90" t="s">
        <v>72</v>
      </c>
      <c r="E90" t="s">
        <v>324</v>
      </c>
      <c r="F90">
        <v>0.27</v>
      </c>
      <c r="G90" t="s">
        <v>107</v>
      </c>
      <c r="H90" t="s">
        <v>76</v>
      </c>
      <c r="I90" t="s">
        <v>76</v>
      </c>
      <c r="J90" t="s">
        <v>76</v>
      </c>
      <c r="K90">
        <v>300</v>
      </c>
      <c r="L90" t="s">
        <v>77</v>
      </c>
      <c r="M90">
        <v>1300</v>
      </c>
      <c r="N90">
        <v>20</v>
      </c>
      <c r="O90" t="s">
        <v>234</v>
      </c>
      <c r="P90">
        <v>5</v>
      </c>
      <c r="Q90">
        <v>0.6</v>
      </c>
      <c r="R90">
        <v>10</v>
      </c>
      <c r="S90">
        <v>20</v>
      </c>
      <c r="T90" t="s">
        <v>406</v>
      </c>
      <c r="U90">
        <f t="shared" si="7"/>
        <v>23</v>
      </c>
      <c r="V90">
        <f t="shared" si="8"/>
        <v>11</v>
      </c>
      <c r="W90" cm="1">
        <f t="array" ref="W90">-SUM((IF(Z90:CM90&gt;0, (Z90:CM90/U90)*LN(Z90:CM90/U90), 0)))</f>
        <v>2.0155715107171752</v>
      </c>
      <c r="X90">
        <f t="shared" si="9"/>
        <v>0.84055860720096442</v>
      </c>
      <c r="Y90">
        <f t="shared" si="10"/>
        <v>0.78260869565217395</v>
      </c>
      <c r="Z90">
        <v>6</v>
      </c>
      <c r="AA90">
        <v>0</v>
      </c>
      <c r="AB90">
        <v>7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2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2">
      <c r="A91" t="s">
        <v>127</v>
      </c>
      <c r="B91">
        <v>7</v>
      </c>
      <c r="C91" s="2">
        <v>45420</v>
      </c>
      <c r="D91" t="s">
        <v>72</v>
      </c>
      <c r="E91" t="s">
        <v>325</v>
      </c>
      <c r="F91">
        <v>0.27</v>
      </c>
      <c r="G91" t="s">
        <v>107</v>
      </c>
      <c r="H91" t="s">
        <v>76</v>
      </c>
      <c r="I91" t="s">
        <v>76</v>
      </c>
      <c r="J91" t="s">
        <v>76</v>
      </c>
      <c r="K91">
        <v>315</v>
      </c>
      <c r="L91" t="s">
        <v>77</v>
      </c>
      <c r="M91">
        <v>1300</v>
      </c>
      <c r="N91">
        <v>20</v>
      </c>
      <c r="O91" t="s">
        <v>234</v>
      </c>
      <c r="P91">
        <v>5</v>
      </c>
      <c r="Q91">
        <v>0.6</v>
      </c>
      <c r="R91">
        <v>40</v>
      </c>
      <c r="S91">
        <v>10</v>
      </c>
      <c r="T91" t="s">
        <v>406</v>
      </c>
      <c r="U91">
        <f t="shared" si="7"/>
        <v>30</v>
      </c>
      <c r="V91">
        <f t="shared" si="8"/>
        <v>12</v>
      </c>
      <c r="W91" cm="1">
        <f t="array" ref="W91">-SUM((IF(Z91:CM91&gt;0, (Z91:CM91/U91)*LN(Z91:CM91/U91), 0)))</f>
        <v>2.1625516768058817</v>
      </c>
      <c r="X91">
        <f t="shared" si="9"/>
        <v>0.87027481575228571</v>
      </c>
      <c r="Y91">
        <f t="shared" si="10"/>
        <v>0.6333333333333333</v>
      </c>
      <c r="Z91">
        <v>8</v>
      </c>
      <c r="AA91">
        <v>0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4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2">
      <c r="A92" t="s">
        <v>127</v>
      </c>
      <c r="B92">
        <v>7</v>
      </c>
      <c r="C92" s="2">
        <v>45420</v>
      </c>
      <c r="D92" t="s">
        <v>72</v>
      </c>
      <c r="E92" t="s">
        <v>326</v>
      </c>
      <c r="F92">
        <v>0.27</v>
      </c>
      <c r="G92" t="s">
        <v>107</v>
      </c>
      <c r="H92" t="s">
        <v>76</v>
      </c>
      <c r="I92" t="s">
        <v>76</v>
      </c>
      <c r="J92" t="s">
        <v>76</v>
      </c>
      <c r="K92">
        <v>330</v>
      </c>
      <c r="L92" t="s">
        <v>77</v>
      </c>
      <c r="M92">
        <v>1300</v>
      </c>
      <c r="N92">
        <v>20</v>
      </c>
      <c r="O92" t="s">
        <v>234</v>
      </c>
      <c r="P92">
        <v>5</v>
      </c>
      <c r="Q92">
        <v>0.6</v>
      </c>
      <c r="R92">
        <v>40</v>
      </c>
      <c r="S92">
        <v>10</v>
      </c>
      <c r="T92" t="s">
        <v>406</v>
      </c>
      <c r="U92">
        <f t="shared" si="7"/>
        <v>28</v>
      </c>
      <c r="V92">
        <f t="shared" si="8"/>
        <v>13</v>
      </c>
      <c r="W92" cm="1">
        <f t="array" ref="W92">-SUM((IF(Z92:CM92&gt;0, (Z92:CM92/U92)*LN(Z92:CM92/U92), 0)))</f>
        <v>2.2859319511147946</v>
      </c>
      <c r="X92">
        <f t="shared" si="9"/>
        <v>0.89121913634081329</v>
      </c>
      <c r="Y92">
        <f t="shared" si="10"/>
        <v>0.7142857142857143</v>
      </c>
      <c r="Z92">
        <v>1</v>
      </c>
      <c r="AA92">
        <v>0</v>
      </c>
      <c r="AB92">
        <v>3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3</v>
      </c>
      <c r="AI92">
        <v>2</v>
      </c>
      <c r="AJ92">
        <v>0</v>
      </c>
      <c r="AK92">
        <v>0</v>
      </c>
      <c r="AL92">
        <v>2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2">
      <c r="A93" t="s">
        <v>127</v>
      </c>
      <c r="B93">
        <v>7</v>
      </c>
      <c r="C93" s="2">
        <v>45420</v>
      </c>
      <c r="D93" t="s">
        <v>72</v>
      </c>
      <c r="E93" t="s">
        <v>327</v>
      </c>
      <c r="F93">
        <v>0.27</v>
      </c>
      <c r="G93" t="s">
        <v>107</v>
      </c>
      <c r="H93" t="s">
        <v>76</v>
      </c>
      <c r="I93" t="s">
        <v>76</v>
      </c>
      <c r="J93" t="s">
        <v>76</v>
      </c>
      <c r="K93">
        <v>345</v>
      </c>
      <c r="L93" t="s">
        <v>77</v>
      </c>
      <c r="M93">
        <v>1300</v>
      </c>
      <c r="N93">
        <v>20</v>
      </c>
      <c r="O93" t="s">
        <v>234</v>
      </c>
      <c r="P93">
        <v>4</v>
      </c>
      <c r="Q93">
        <v>0.6</v>
      </c>
      <c r="R93">
        <v>20</v>
      </c>
      <c r="S93">
        <v>10</v>
      </c>
      <c r="T93" t="s">
        <v>406</v>
      </c>
      <c r="U93">
        <f t="shared" si="7"/>
        <v>49</v>
      </c>
      <c r="V93">
        <f t="shared" si="8"/>
        <v>14</v>
      </c>
      <c r="W93" cm="1">
        <f t="array" ref="W93">-SUM((IF(Z93:CM93&gt;0, (Z93:CM93/U93)*LN(Z93:CM93/U93), 0)))</f>
        <v>2.1907508353870018</v>
      </c>
      <c r="X93">
        <f t="shared" si="9"/>
        <v>0.83012627683476126</v>
      </c>
      <c r="Y93">
        <f t="shared" si="10"/>
        <v>0.73469387755102045</v>
      </c>
      <c r="Z93">
        <v>15</v>
      </c>
      <c r="AA93">
        <v>0</v>
      </c>
      <c r="AB93">
        <v>9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3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3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2">
      <c r="A94" t="s">
        <v>127</v>
      </c>
      <c r="B94">
        <v>7</v>
      </c>
      <c r="C94" s="2">
        <v>45420</v>
      </c>
      <c r="D94" t="s">
        <v>72</v>
      </c>
      <c r="E94" t="s">
        <v>328</v>
      </c>
      <c r="F94">
        <v>0.27</v>
      </c>
      <c r="G94" t="s">
        <v>107</v>
      </c>
      <c r="H94" t="s">
        <v>76</v>
      </c>
      <c r="I94" t="s">
        <v>76</v>
      </c>
      <c r="J94" t="s">
        <v>76</v>
      </c>
      <c r="K94">
        <v>360</v>
      </c>
      <c r="L94" t="s">
        <v>77</v>
      </c>
      <c r="M94">
        <v>1300</v>
      </c>
      <c r="N94">
        <v>20</v>
      </c>
      <c r="O94" t="s">
        <v>234</v>
      </c>
      <c r="P94">
        <v>5.5</v>
      </c>
      <c r="Q94">
        <v>0.6</v>
      </c>
      <c r="R94">
        <v>20</v>
      </c>
      <c r="S94">
        <v>10</v>
      </c>
      <c r="T94" t="s">
        <v>406</v>
      </c>
      <c r="U94">
        <f t="shared" si="7"/>
        <v>44</v>
      </c>
      <c r="V94">
        <f t="shared" si="8"/>
        <v>14</v>
      </c>
      <c r="W94" cm="1">
        <f t="array" ref="W94">-SUM((IF(Z94:CM94&gt;0, (Z94:CM94/U94)*LN(Z94:CM94/U94), 0)))</f>
        <v>2.2602912720258344</v>
      </c>
      <c r="X94">
        <f t="shared" si="9"/>
        <v>0.85647676034205611</v>
      </c>
      <c r="Y94">
        <f t="shared" si="10"/>
        <v>0.77272727272727271</v>
      </c>
      <c r="Z94">
        <v>5</v>
      </c>
      <c r="AA94">
        <v>0</v>
      </c>
      <c r="AB94">
        <v>13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4</v>
      </c>
      <c r="AI94">
        <v>1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2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</row>
    <row r="95" spans="1:91" x14ac:dyDescent="0.2">
      <c r="A95" t="s">
        <v>127</v>
      </c>
      <c r="B95">
        <v>7</v>
      </c>
      <c r="C95" s="2">
        <v>45420</v>
      </c>
      <c r="D95" t="s">
        <v>77</v>
      </c>
      <c r="E95" t="s">
        <v>329</v>
      </c>
      <c r="F95">
        <v>0.27</v>
      </c>
      <c r="G95" t="s">
        <v>107</v>
      </c>
      <c r="H95" t="s">
        <v>76</v>
      </c>
      <c r="I95" t="s">
        <v>76</v>
      </c>
      <c r="J95" t="s">
        <v>76</v>
      </c>
      <c r="K95">
        <v>200</v>
      </c>
      <c r="L95" t="s">
        <v>81</v>
      </c>
      <c r="M95">
        <v>1300</v>
      </c>
      <c r="N95">
        <v>20</v>
      </c>
      <c r="O95" t="s">
        <v>234</v>
      </c>
      <c r="P95">
        <v>2.5</v>
      </c>
      <c r="Q95">
        <v>1</v>
      </c>
      <c r="R95">
        <v>0</v>
      </c>
      <c r="S95">
        <v>0</v>
      </c>
      <c r="T95" t="s">
        <v>406</v>
      </c>
      <c r="U95">
        <f t="shared" si="7"/>
        <v>28</v>
      </c>
      <c r="V95">
        <f t="shared" si="8"/>
        <v>9</v>
      </c>
      <c r="W95" cm="1">
        <f t="array" ref="W95">-SUM((IF(Z95:CM95&gt;0, (Z95:CM95/U95)*LN(Z95:CM95/U95), 0)))</f>
        <v>1.5311386121723249</v>
      </c>
      <c r="X95">
        <f t="shared" si="9"/>
        <v>0.69685121310111298</v>
      </c>
      <c r="Y95">
        <f t="shared" si="10"/>
        <v>0.8928571428571429</v>
      </c>
      <c r="Z95">
        <v>2</v>
      </c>
      <c r="AA95">
        <v>0</v>
      </c>
      <c r="AB95">
        <v>16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 x14ac:dyDescent="0.2">
      <c r="A96" t="s">
        <v>127</v>
      </c>
      <c r="B96">
        <v>7</v>
      </c>
      <c r="C96" s="2">
        <v>45420</v>
      </c>
      <c r="D96" t="s">
        <v>77</v>
      </c>
      <c r="E96" t="s">
        <v>330</v>
      </c>
      <c r="F96">
        <v>0.27</v>
      </c>
      <c r="G96" t="s">
        <v>107</v>
      </c>
      <c r="H96" t="s">
        <v>76</v>
      </c>
      <c r="I96" t="s">
        <v>76</v>
      </c>
      <c r="J96" t="s">
        <v>76</v>
      </c>
      <c r="K96">
        <v>215</v>
      </c>
      <c r="L96" t="s">
        <v>81</v>
      </c>
      <c r="M96">
        <v>1300</v>
      </c>
      <c r="N96">
        <v>20</v>
      </c>
      <c r="O96" t="s">
        <v>234</v>
      </c>
      <c r="P96">
        <v>3</v>
      </c>
      <c r="Q96">
        <v>1</v>
      </c>
      <c r="R96">
        <v>0</v>
      </c>
      <c r="S96">
        <v>0</v>
      </c>
      <c r="T96" t="s">
        <v>406</v>
      </c>
      <c r="U96">
        <f t="shared" si="7"/>
        <v>28</v>
      </c>
      <c r="V96">
        <f t="shared" si="8"/>
        <v>8</v>
      </c>
      <c r="W96" cm="1">
        <f t="array" ref="W96">-SUM((IF(Z96:CM96&gt;0, (Z96:CM96/U96)*LN(Z96:CM96/U96), 0)))</f>
        <v>1.7606432095711835</v>
      </c>
      <c r="X96">
        <f t="shared" si="9"/>
        <v>0.84669040907439153</v>
      </c>
      <c r="Y96">
        <f t="shared" si="10"/>
        <v>0.5</v>
      </c>
      <c r="Z96">
        <v>3</v>
      </c>
      <c r="AA96">
        <v>0</v>
      </c>
      <c r="AB96">
        <v>1</v>
      </c>
      <c r="AC96">
        <v>0</v>
      </c>
      <c r="AD96">
        <v>0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 x14ac:dyDescent="0.2">
      <c r="A97" t="s">
        <v>127</v>
      </c>
      <c r="B97">
        <v>7</v>
      </c>
      <c r="C97" s="2">
        <v>45420</v>
      </c>
      <c r="D97" t="s">
        <v>77</v>
      </c>
      <c r="E97" t="s">
        <v>331</v>
      </c>
      <c r="F97">
        <v>0.27</v>
      </c>
      <c r="G97" t="s">
        <v>107</v>
      </c>
      <c r="H97" t="s">
        <v>76</v>
      </c>
      <c r="I97" t="s">
        <v>76</v>
      </c>
      <c r="J97" t="s">
        <v>76</v>
      </c>
      <c r="K97">
        <v>230</v>
      </c>
      <c r="L97" t="s">
        <v>81</v>
      </c>
      <c r="M97">
        <v>1300</v>
      </c>
      <c r="N97">
        <v>20</v>
      </c>
      <c r="O97" t="s">
        <v>234</v>
      </c>
      <c r="P97">
        <v>3</v>
      </c>
      <c r="Q97">
        <v>1</v>
      </c>
      <c r="R97">
        <v>80</v>
      </c>
      <c r="S97">
        <v>0</v>
      </c>
      <c r="T97" t="s">
        <v>406</v>
      </c>
      <c r="U97">
        <f t="shared" si="7"/>
        <v>21</v>
      </c>
      <c r="V97">
        <f t="shared" si="8"/>
        <v>9</v>
      </c>
      <c r="W97" cm="1">
        <f t="array" ref="W97">-SUM((IF(Z97:CM97&gt;0, (Z97:CM97/U97)*LN(Z97:CM97/U97), 0)))</f>
        <v>1.8138821146629427</v>
      </c>
      <c r="X97">
        <f t="shared" si="9"/>
        <v>0.82553332662152457</v>
      </c>
      <c r="Y97">
        <f t="shared" si="10"/>
        <v>0.80952380952380953</v>
      </c>
      <c r="Z97">
        <v>2</v>
      </c>
      <c r="AA97">
        <v>0</v>
      </c>
      <c r="AB97">
        <v>1</v>
      </c>
      <c r="AC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2">
      <c r="A98" t="s">
        <v>127</v>
      </c>
      <c r="B98">
        <v>7</v>
      </c>
      <c r="C98" s="2">
        <v>45420</v>
      </c>
      <c r="D98" t="s">
        <v>77</v>
      </c>
      <c r="E98" t="s">
        <v>332</v>
      </c>
      <c r="F98">
        <v>0.27</v>
      </c>
      <c r="G98" t="s">
        <v>107</v>
      </c>
      <c r="H98" t="s">
        <v>76</v>
      </c>
      <c r="I98" t="s">
        <v>76</v>
      </c>
      <c r="J98" t="s">
        <v>76</v>
      </c>
      <c r="K98">
        <v>245</v>
      </c>
      <c r="L98" t="s">
        <v>81</v>
      </c>
      <c r="M98">
        <v>1300</v>
      </c>
      <c r="N98">
        <v>20</v>
      </c>
      <c r="O98" t="s">
        <v>234</v>
      </c>
      <c r="P98">
        <v>3</v>
      </c>
      <c r="Q98">
        <v>1</v>
      </c>
      <c r="R98">
        <v>90</v>
      </c>
      <c r="S98">
        <v>0</v>
      </c>
      <c r="T98" t="s">
        <v>406</v>
      </c>
      <c r="U98">
        <f t="shared" si="7"/>
        <v>50</v>
      </c>
      <c r="V98">
        <f t="shared" si="8"/>
        <v>11</v>
      </c>
      <c r="W98" cm="1">
        <f t="array" ref="W98">-SUM((IF(Z98:CM98&gt;0, (Z98:CM98/U98)*LN(Z98:CM98/U98), 0)))</f>
        <v>1.9359630698024795</v>
      </c>
      <c r="X98">
        <f t="shared" si="9"/>
        <v>0.80735930870875305</v>
      </c>
      <c r="Y98">
        <f t="shared" si="10"/>
        <v>0.72</v>
      </c>
      <c r="Z98">
        <v>0</v>
      </c>
      <c r="AA98">
        <v>0</v>
      </c>
      <c r="AB98">
        <v>18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3</v>
      </c>
      <c r="AI98">
        <v>5</v>
      </c>
      <c r="AJ98">
        <v>1</v>
      </c>
      <c r="AK98">
        <v>0</v>
      </c>
      <c r="AL98">
        <v>0</v>
      </c>
      <c r="AM98">
        <v>0</v>
      </c>
      <c r="AN98">
        <v>5</v>
      </c>
      <c r="AO98">
        <v>0</v>
      </c>
      <c r="AP98">
        <v>0</v>
      </c>
      <c r="AQ98">
        <v>0</v>
      </c>
      <c r="AR98">
        <v>0</v>
      </c>
      <c r="AS98">
        <v>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 x14ac:dyDescent="0.2">
      <c r="A99" t="s">
        <v>127</v>
      </c>
      <c r="B99">
        <v>7</v>
      </c>
      <c r="C99" s="2">
        <v>45420</v>
      </c>
      <c r="D99" t="s">
        <v>77</v>
      </c>
      <c r="E99" t="s">
        <v>333</v>
      </c>
      <c r="F99">
        <v>0.27</v>
      </c>
      <c r="G99" t="s">
        <v>107</v>
      </c>
      <c r="H99" t="s">
        <v>76</v>
      </c>
      <c r="I99" t="s">
        <v>76</v>
      </c>
      <c r="J99" t="s">
        <v>76</v>
      </c>
      <c r="K99">
        <v>260</v>
      </c>
      <c r="L99" t="s">
        <v>81</v>
      </c>
      <c r="M99">
        <v>1300</v>
      </c>
      <c r="N99">
        <v>20</v>
      </c>
      <c r="O99" t="s">
        <v>234</v>
      </c>
      <c r="P99">
        <v>2.5</v>
      </c>
      <c r="Q99">
        <v>1</v>
      </c>
      <c r="R99">
        <v>0</v>
      </c>
      <c r="S99">
        <v>0</v>
      </c>
      <c r="T99" t="s">
        <v>406</v>
      </c>
      <c r="U99">
        <f t="shared" si="7"/>
        <v>11</v>
      </c>
      <c r="V99">
        <f t="shared" si="8"/>
        <v>5</v>
      </c>
      <c r="W99" cm="1">
        <f t="array" ref="W99">-SUM((IF(Z99:CM99&gt;0, (Z99:CM99/U99)*LN(Z99:CM99/U99), 0)))</f>
        <v>1.2945451658448961</v>
      </c>
      <c r="X99">
        <f t="shared" si="9"/>
        <v>0.80434613590470039</v>
      </c>
      <c r="Y99">
        <f t="shared" si="10"/>
        <v>0.90909090909090906</v>
      </c>
      <c r="Z99">
        <v>1</v>
      </c>
      <c r="AA99">
        <v>0</v>
      </c>
      <c r="AB99">
        <v>2</v>
      </c>
      <c r="AC99">
        <v>0</v>
      </c>
      <c r="AD99">
        <v>0</v>
      </c>
      <c r="AE99">
        <v>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2">
      <c r="A100" t="s">
        <v>133</v>
      </c>
      <c r="B100">
        <v>8</v>
      </c>
      <c r="C100" s="2">
        <v>45425</v>
      </c>
      <c r="D100" t="s">
        <v>72</v>
      </c>
      <c r="E100" t="s">
        <v>334</v>
      </c>
      <c r="F100" t="s">
        <v>94</v>
      </c>
      <c r="G100" t="s">
        <v>119</v>
      </c>
      <c r="H100" t="s">
        <v>75</v>
      </c>
      <c r="I100" t="s">
        <v>76</v>
      </c>
      <c r="J100" t="s">
        <v>76</v>
      </c>
      <c r="K100">
        <v>200</v>
      </c>
      <c r="L100" t="s">
        <v>81</v>
      </c>
      <c r="M100">
        <v>500</v>
      </c>
      <c r="N100">
        <v>8</v>
      </c>
      <c r="O100" t="s">
        <v>234</v>
      </c>
      <c r="P100">
        <v>1</v>
      </c>
      <c r="Q100">
        <v>0.5</v>
      </c>
      <c r="R100">
        <v>0</v>
      </c>
      <c r="S100">
        <v>20</v>
      </c>
      <c r="T100" t="s">
        <v>406</v>
      </c>
      <c r="U100">
        <f t="shared" si="7"/>
        <v>38</v>
      </c>
      <c r="V100">
        <f t="shared" si="8"/>
        <v>11</v>
      </c>
      <c r="W100" cm="1">
        <f t="array" ref="W100">-SUM((IF(Z100:CM100&gt;0, (Z100:CM100/U100)*LN(Z100:CM100/U100), 0)))</f>
        <v>2.0345892948321556</v>
      </c>
      <c r="X100">
        <f t="shared" si="9"/>
        <v>0.84848963919002474</v>
      </c>
      <c r="Y100">
        <f t="shared" si="10"/>
        <v>0.36842105263157893</v>
      </c>
      <c r="Z100">
        <v>0</v>
      </c>
      <c r="AA100">
        <v>1</v>
      </c>
      <c r="AB100">
        <v>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</v>
      </c>
      <c r="AM100">
        <v>3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0</v>
      </c>
    </row>
    <row r="101" spans="1:91" x14ac:dyDescent="0.2">
      <c r="A101" t="s">
        <v>133</v>
      </c>
      <c r="B101">
        <v>8</v>
      </c>
      <c r="C101" s="2">
        <v>45425</v>
      </c>
      <c r="D101" t="s">
        <v>72</v>
      </c>
      <c r="E101" t="s">
        <v>335</v>
      </c>
      <c r="F101" t="s">
        <v>94</v>
      </c>
      <c r="G101" t="s">
        <v>119</v>
      </c>
      <c r="H101" t="s">
        <v>75</v>
      </c>
      <c r="I101" t="s">
        <v>76</v>
      </c>
      <c r="J101" t="s">
        <v>76</v>
      </c>
      <c r="K101">
        <v>215</v>
      </c>
      <c r="L101" t="s">
        <v>81</v>
      </c>
      <c r="M101">
        <v>500</v>
      </c>
      <c r="N101">
        <v>8</v>
      </c>
      <c r="O101" t="s">
        <v>234</v>
      </c>
      <c r="P101">
        <v>1</v>
      </c>
      <c r="Q101">
        <v>0.5</v>
      </c>
      <c r="R101">
        <v>10</v>
      </c>
      <c r="S101">
        <v>30</v>
      </c>
      <c r="T101" t="s">
        <v>406</v>
      </c>
      <c r="U101">
        <f t="shared" si="7"/>
        <v>46</v>
      </c>
      <c r="V101">
        <f t="shared" si="8"/>
        <v>14</v>
      </c>
      <c r="W101" cm="1">
        <f t="array" ref="W101">-SUM((IF(Z101:CM101&gt;0, (Z101:CM101/U101)*LN(Z101:CM101/U101), 0)))</f>
        <v>2.1463782321201164</v>
      </c>
      <c r="X101">
        <f t="shared" si="9"/>
        <v>0.81331246882500707</v>
      </c>
      <c r="Y101">
        <f t="shared" si="10"/>
        <v>0.32608695652173914</v>
      </c>
      <c r="Z101">
        <v>3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2</v>
      </c>
      <c r="AM101">
        <v>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3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0</v>
      </c>
    </row>
    <row r="102" spans="1:91" x14ac:dyDescent="0.2">
      <c r="A102" t="s">
        <v>133</v>
      </c>
      <c r="B102">
        <v>8</v>
      </c>
      <c r="C102" s="2">
        <v>45425</v>
      </c>
      <c r="D102" t="s">
        <v>72</v>
      </c>
      <c r="E102" t="s">
        <v>336</v>
      </c>
      <c r="F102" t="s">
        <v>94</v>
      </c>
      <c r="G102" t="s">
        <v>119</v>
      </c>
      <c r="H102" t="s">
        <v>75</v>
      </c>
      <c r="I102" t="s">
        <v>76</v>
      </c>
      <c r="J102" t="s">
        <v>76</v>
      </c>
      <c r="K102">
        <v>230</v>
      </c>
      <c r="L102" t="s">
        <v>81</v>
      </c>
      <c r="M102">
        <v>500</v>
      </c>
      <c r="N102">
        <v>8</v>
      </c>
      <c r="O102" t="s">
        <v>234</v>
      </c>
      <c r="P102">
        <v>0.5</v>
      </c>
      <c r="Q102">
        <v>0.5</v>
      </c>
      <c r="R102">
        <v>0</v>
      </c>
      <c r="S102">
        <v>20</v>
      </c>
      <c r="T102" t="s">
        <v>406</v>
      </c>
      <c r="U102">
        <f t="shared" si="7"/>
        <v>33</v>
      </c>
      <c r="V102">
        <f t="shared" si="8"/>
        <v>12</v>
      </c>
      <c r="W102" cm="1">
        <f t="array" ref="W102">-SUM((IF(Z102:CM102&gt;0, (Z102:CM102/U102)*LN(Z102:CM102/U102), 0)))</f>
        <v>2.3413942008955044</v>
      </c>
      <c r="X102">
        <f t="shared" si="9"/>
        <v>0.94224634196832313</v>
      </c>
      <c r="Y102">
        <f t="shared" si="10"/>
        <v>0.21212121212121213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0</v>
      </c>
      <c r="AK102">
        <v>0</v>
      </c>
      <c r="AL102">
        <v>5</v>
      </c>
      <c r="AM102">
        <v>5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</v>
      </c>
      <c r="CM102">
        <v>0</v>
      </c>
    </row>
    <row r="103" spans="1:91" x14ac:dyDescent="0.2">
      <c r="A103" t="s">
        <v>133</v>
      </c>
      <c r="B103">
        <v>8</v>
      </c>
      <c r="C103" s="2">
        <v>45425</v>
      </c>
      <c r="D103" t="s">
        <v>72</v>
      </c>
      <c r="E103" t="s">
        <v>337</v>
      </c>
      <c r="F103" t="s">
        <v>94</v>
      </c>
      <c r="G103" t="s">
        <v>119</v>
      </c>
      <c r="H103" t="s">
        <v>75</v>
      </c>
      <c r="I103" t="s">
        <v>76</v>
      </c>
      <c r="J103" t="s">
        <v>76</v>
      </c>
      <c r="K103">
        <v>245</v>
      </c>
      <c r="L103" t="s">
        <v>81</v>
      </c>
      <c r="M103">
        <v>500</v>
      </c>
      <c r="N103">
        <v>8</v>
      </c>
      <c r="O103" t="s">
        <v>234</v>
      </c>
      <c r="P103">
        <v>1</v>
      </c>
      <c r="Q103">
        <v>0.5</v>
      </c>
      <c r="R103">
        <v>0</v>
      </c>
      <c r="S103">
        <v>20</v>
      </c>
      <c r="T103" t="s">
        <v>406</v>
      </c>
      <c r="U103">
        <f t="shared" si="7"/>
        <v>41</v>
      </c>
      <c r="V103">
        <f t="shared" si="8"/>
        <v>12</v>
      </c>
      <c r="W103" cm="1">
        <f t="array" ref="W103">-SUM((IF(Z103:CM103&gt;0, (Z103:CM103/U103)*LN(Z103:CM103/U103), 0)))</f>
        <v>2.0741133565381662</v>
      </c>
      <c r="X103">
        <f t="shared" si="9"/>
        <v>0.83468461751475409</v>
      </c>
      <c r="Y103">
        <f t="shared" si="10"/>
        <v>0.36585365853658536</v>
      </c>
      <c r="Z103">
        <v>1</v>
      </c>
      <c r="AA103">
        <v>0</v>
      </c>
      <c r="AB103">
        <v>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1</v>
      </c>
      <c r="AM103">
        <v>6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7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</row>
    <row r="104" spans="1:91" x14ac:dyDescent="0.2">
      <c r="A104" t="s">
        <v>133</v>
      </c>
      <c r="B104">
        <v>8</v>
      </c>
      <c r="C104" s="2">
        <v>45425</v>
      </c>
      <c r="D104" t="s">
        <v>72</v>
      </c>
      <c r="E104" t="s">
        <v>338</v>
      </c>
      <c r="F104" t="s">
        <v>94</v>
      </c>
      <c r="G104" t="s">
        <v>119</v>
      </c>
      <c r="H104" t="s">
        <v>75</v>
      </c>
      <c r="I104" t="s">
        <v>76</v>
      </c>
      <c r="J104" t="s">
        <v>76</v>
      </c>
      <c r="K104">
        <v>260</v>
      </c>
      <c r="L104" t="s">
        <v>81</v>
      </c>
      <c r="M104">
        <v>500</v>
      </c>
      <c r="N104">
        <v>8</v>
      </c>
      <c r="O104" t="s">
        <v>234</v>
      </c>
      <c r="P104">
        <v>1.5</v>
      </c>
      <c r="Q104">
        <v>0.5</v>
      </c>
      <c r="R104">
        <v>0</v>
      </c>
      <c r="S104">
        <v>20</v>
      </c>
      <c r="T104" t="s">
        <v>406</v>
      </c>
      <c r="U104">
        <f t="shared" si="7"/>
        <v>20</v>
      </c>
      <c r="V104">
        <f t="shared" si="8"/>
        <v>6</v>
      </c>
      <c r="W104" cm="1">
        <f t="array" ref="W104">-SUM((IF(Z104:CM104&gt;0, (Z104:CM104/U104)*LN(Z104:CM104/U104), 0)))</f>
        <v>1.4659922995321781</v>
      </c>
      <c r="X104">
        <f t="shared" si="9"/>
        <v>0.81818588081120769</v>
      </c>
      <c r="Y104">
        <f t="shared" si="10"/>
        <v>0.55000000000000004</v>
      </c>
      <c r="Z104">
        <v>0</v>
      </c>
      <c r="AA104">
        <v>0</v>
      </c>
      <c r="AB104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">
      <c r="A105" t="s">
        <v>133</v>
      </c>
      <c r="B105">
        <v>8</v>
      </c>
      <c r="C105" s="2">
        <v>45425</v>
      </c>
      <c r="D105" t="s">
        <v>72</v>
      </c>
      <c r="E105" t="s">
        <v>339</v>
      </c>
      <c r="F105" t="s">
        <v>94</v>
      </c>
      <c r="G105" t="s">
        <v>119</v>
      </c>
      <c r="H105" t="s">
        <v>75</v>
      </c>
      <c r="I105" t="s">
        <v>76</v>
      </c>
      <c r="J105" t="s">
        <v>76</v>
      </c>
      <c r="K105">
        <v>50</v>
      </c>
      <c r="L105" t="s">
        <v>81</v>
      </c>
      <c r="M105">
        <v>500</v>
      </c>
      <c r="N105">
        <v>8</v>
      </c>
      <c r="O105" t="s">
        <v>234</v>
      </c>
      <c r="P105">
        <v>1.5</v>
      </c>
      <c r="Q105">
        <v>0.5</v>
      </c>
      <c r="R105">
        <v>10</v>
      </c>
      <c r="S105">
        <v>10</v>
      </c>
      <c r="T105" t="s">
        <v>406</v>
      </c>
      <c r="U105">
        <f t="shared" si="7"/>
        <v>51</v>
      </c>
      <c r="V105">
        <f t="shared" si="8"/>
        <v>11</v>
      </c>
      <c r="W105" cm="1">
        <f t="array" ref="W105">-SUM((IF(Z105:CM105&gt;0, (Z105:CM105/U105)*LN(Z105:CM105/U105), 0)))</f>
        <v>1.9709267881708075</v>
      </c>
      <c r="X105">
        <f t="shared" si="9"/>
        <v>0.82194031179298077</v>
      </c>
      <c r="Y105">
        <f t="shared" si="10"/>
        <v>0.25490196078431371</v>
      </c>
      <c r="Z105">
        <v>1</v>
      </c>
      <c r="AA105">
        <v>0</v>
      </c>
      <c r="AB105">
        <v>12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6</v>
      </c>
      <c r="BE105">
        <v>0</v>
      </c>
      <c r="BF105">
        <v>0</v>
      </c>
      <c r="BG105">
        <v>0</v>
      </c>
      <c r="BH105">
        <v>0</v>
      </c>
      <c r="BI105">
        <v>10</v>
      </c>
      <c r="BJ105">
        <v>1</v>
      </c>
      <c r="BK105">
        <v>0</v>
      </c>
      <c r="BL105">
        <v>3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 x14ac:dyDescent="0.2">
      <c r="A106" t="s">
        <v>133</v>
      </c>
      <c r="B106">
        <v>8</v>
      </c>
      <c r="C106" s="2">
        <v>45425</v>
      </c>
      <c r="D106" t="s">
        <v>72</v>
      </c>
      <c r="E106" t="s">
        <v>340</v>
      </c>
      <c r="F106" t="s">
        <v>94</v>
      </c>
      <c r="G106" t="s">
        <v>119</v>
      </c>
      <c r="H106" t="s">
        <v>75</v>
      </c>
      <c r="I106" t="s">
        <v>76</v>
      </c>
      <c r="J106" t="s">
        <v>76</v>
      </c>
      <c r="K106">
        <v>65</v>
      </c>
      <c r="L106" t="s">
        <v>81</v>
      </c>
      <c r="M106">
        <v>500</v>
      </c>
      <c r="N106">
        <v>8</v>
      </c>
      <c r="O106" t="s">
        <v>234</v>
      </c>
      <c r="P106">
        <v>0.25</v>
      </c>
      <c r="Q106">
        <v>0.5</v>
      </c>
      <c r="R106">
        <v>0</v>
      </c>
      <c r="S106">
        <v>20</v>
      </c>
      <c r="T106" t="s">
        <v>406</v>
      </c>
      <c r="U106">
        <f t="shared" si="7"/>
        <v>47</v>
      </c>
      <c r="V106">
        <f t="shared" si="8"/>
        <v>8</v>
      </c>
      <c r="W106" cm="1">
        <f t="array" ref="W106">-SUM((IF(Z106:CM106&gt;0, (Z106:CM106/U106)*LN(Z106:CM106/U106), 0)))</f>
        <v>1.7266479009287274</v>
      </c>
      <c r="X106">
        <f t="shared" si="9"/>
        <v>0.83034212134373786</v>
      </c>
      <c r="Y106">
        <f t="shared" si="10"/>
        <v>0.38297872340425532</v>
      </c>
      <c r="Z106">
        <v>1</v>
      </c>
      <c r="AA106">
        <v>0</v>
      </c>
      <c r="AB106">
        <v>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1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">
      <c r="A107" t="s">
        <v>133</v>
      </c>
      <c r="B107">
        <v>8</v>
      </c>
      <c r="C107" s="2">
        <v>45425</v>
      </c>
      <c r="D107" t="s">
        <v>72</v>
      </c>
      <c r="E107" t="s">
        <v>341</v>
      </c>
      <c r="F107" t="s">
        <v>94</v>
      </c>
      <c r="G107" t="s">
        <v>119</v>
      </c>
      <c r="H107" t="s">
        <v>75</v>
      </c>
      <c r="I107" t="s">
        <v>76</v>
      </c>
      <c r="J107" t="s">
        <v>76</v>
      </c>
      <c r="K107">
        <v>80</v>
      </c>
      <c r="L107" t="s">
        <v>81</v>
      </c>
      <c r="M107">
        <v>500</v>
      </c>
      <c r="N107">
        <v>8</v>
      </c>
      <c r="O107" t="s">
        <v>234</v>
      </c>
      <c r="P107">
        <v>1.5</v>
      </c>
      <c r="Q107">
        <v>0.5</v>
      </c>
      <c r="R107">
        <v>0</v>
      </c>
      <c r="S107">
        <v>20</v>
      </c>
      <c r="T107" t="s">
        <v>406</v>
      </c>
      <c r="U107">
        <f t="shared" si="7"/>
        <v>48</v>
      </c>
      <c r="V107">
        <f t="shared" si="8"/>
        <v>11</v>
      </c>
      <c r="W107" cm="1">
        <f t="array" ref="W107">-SUM((IF(Z107:CM107&gt;0, (Z107:CM107/U107)*LN(Z107:CM107/U107), 0)))</f>
        <v>2.0570109561477055</v>
      </c>
      <c r="X107">
        <f t="shared" si="9"/>
        <v>0.85784019822815305</v>
      </c>
      <c r="Y107">
        <f t="shared" si="10"/>
        <v>0.33333333333333331</v>
      </c>
      <c r="Z107">
        <v>1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6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3</v>
      </c>
      <c r="BK107">
        <v>0</v>
      </c>
      <c r="BL107">
        <v>0</v>
      </c>
      <c r="BM107">
        <v>0</v>
      </c>
      <c r="BN107">
        <v>0</v>
      </c>
      <c r="BO107">
        <v>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2">
      <c r="A108" t="s">
        <v>133</v>
      </c>
      <c r="B108">
        <v>8</v>
      </c>
      <c r="C108" s="2">
        <v>45425</v>
      </c>
      <c r="D108" t="s">
        <v>72</v>
      </c>
      <c r="E108" t="s">
        <v>342</v>
      </c>
      <c r="F108" t="s">
        <v>94</v>
      </c>
      <c r="G108" t="s">
        <v>119</v>
      </c>
      <c r="H108" t="s">
        <v>75</v>
      </c>
      <c r="I108" t="s">
        <v>76</v>
      </c>
      <c r="J108" t="s">
        <v>76</v>
      </c>
      <c r="K108">
        <v>95</v>
      </c>
      <c r="L108" t="s">
        <v>81</v>
      </c>
      <c r="M108">
        <v>500</v>
      </c>
      <c r="N108">
        <v>8</v>
      </c>
      <c r="O108" t="s">
        <v>234</v>
      </c>
      <c r="P108">
        <v>2.5</v>
      </c>
      <c r="Q108">
        <v>0.5</v>
      </c>
      <c r="R108">
        <v>0</v>
      </c>
      <c r="S108">
        <v>20</v>
      </c>
      <c r="T108" t="s">
        <v>406</v>
      </c>
      <c r="U108">
        <f t="shared" si="7"/>
        <v>12</v>
      </c>
      <c r="V108">
        <f t="shared" si="8"/>
        <v>8</v>
      </c>
      <c r="W108" cm="1">
        <f t="array" ref="W108">-SUM((IF(Z108:CM108&gt;0, (Z108:CM108/U108)*LN(Z108:CM108/U108), 0)))</f>
        <v>1.9072839993213795</v>
      </c>
      <c r="X108">
        <f t="shared" si="9"/>
        <v>0.91720972246260779</v>
      </c>
      <c r="Y108">
        <f t="shared" si="10"/>
        <v>0.16666666666666666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">
      <c r="A109" t="s">
        <v>133</v>
      </c>
      <c r="B109">
        <v>8</v>
      </c>
      <c r="C109" s="2">
        <v>45425</v>
      </c>
      <c r="D109" t="s">
        <v>72</v>
      </c>
      <c r="E109" t="s">
        <v>343</v>
      </c>
      <c r="F109" t="s">
        <v>94</v>
      </c>
      <c r="G109" t="s">
        <v>119</v>
      </c>
      <c r="H109" t="s">
        <v>75</v>
      </c>
      <c r="I109" t="s">
        <v>76</v>
      </c>
      <c r="J109" t="s">
        <v>76</v>
      </c>
      <c r="K109">
        <v>110</v>
      </c>
      <c r="L109" t="s">
        <v>81</v>
      </c>
      <c r="M109">
        <v>500</v>
      </c>
      <c r="N109">
        <v>8</v>
      </c>
      <c r="O109" t="s">
        <v>234</v>
      </c>
      <c r="P109">
        <v>2</v>
      </c>
      <c r="Q109">
        <v>0.5</v>
      </c>
      <c r="R109">
        <v>20</v>
      </c>
      <c r="S109">
        <v>20</v>
      </c>
      <c r="T109" t="s">
        <v>406</v>
      </c>
      <c r="U109">
        <f t="shared" si="7"/>
        <v>43</v>
      </c>
      <c r="V109">
        <f t="shared" si="8"/>
        <v>11</v>
      </c>
      <c r="W109" cm="1">
        <f t="array" ref="W109">-SUM((IF(Z109:CM109&gt;0, (Z109:CM109/U109)*LN(Z109:CM109/U109), 0)))</f>
        <v>1.8160632472438043</v>
      </c>
      <c r="X109">
        <f t="shared" si="9"/>
        <v>0.75735719897576603</v>
      </c>
      <c r="Y109">
        <f t="shared" si="10"/>
        <v>0.2558139534883721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5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2">
      <c r="A110" t="s">
        <v>133</v>
      </c>
      <c r="B110">
        <v>8</v>
      </c>
      <c r="C110" s="2">
        <v>45425</v>
      </c>
      <c r="D110" t="s">
        <v>77</v>
      </c>
      <c r="E110" t="s">
        <v>344</v>
      </c>
      <c r="F110" t="s">
        <v>94</v>
      </c>
      <c r="G110" t="s">
        <v>104</v>
      </c>
      <c r="H110" t="s">
        <v>75</v>
      </c>
      <c r="I110" t="s">
        <v>76</v>
      </c>
      <c r="J110" t="s">
        <v>75</v>
      </c>
      <c r="K110">
        <v>50</v>
      </c>
      <c r="L110" t="s">
        <v>81</v>
      </c>
      <c r="M110">
        <v>500</v>
      </c>
      <c r="N110">
        <v>8</v>
      </c>
      <c r="O110" t="s">
        <v>234</v>
      </c>
      <c r="P110">
        <v>3</v>
      </c>
      <c r="Q110">
        <v>1.8</v>
      </c>
      <c r="R110">
        <v>100</v>
      </c>
      <c r="S110">
        <v>60</v>
      </c>
      <c r="T110" t="s">
        <v>406</v>
      </c>
      <c r="U110">
        <f t="shared" si="7"/>
        <v>10</v>
      </c>
      <c r="V110">
        <f t="shared" si="8"/>
        <v>7</v>
      </c>
      <c r="W110" cm="1">
        <f t="array" ref="W110">-SUM((IF(Z110:CM110&gt;0, (Z110:CM110/U110)*LN(Z110:CM110/U110), 0)))</f>
        <v>1.8343719702816235</v>
      </c>
      <c r="X110">
        <f t="shared" si="9"/>
        <v>0.9426807148172599</v>
      </c>
      <c r="Y110">
        <f t="shared" si="10"/>
        <v>0.3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</row>
    <row r="111" spans="1:91" x14ac:dyDescent="0.2">
      <c r="A111" t="s">
        <v>133</v>
      </c>
      <c r="B111">
        <v>8</v>
      </c>
      <c r="C111" s="2">
        <v>45425</v>
      </c>
      <c r="D111" t="s">
        <v>77</v>
      </c>
      <c r="E111" t="s">
        <v>345</v>
      </c>
      <c r="F111" t="s">
        <v>94</v>
      </c>
      <c r="G111" t="s">
        <v>104</v>
      </c>
      <c r="H111" t="s">
        <v>75</v>
      </c>
      <c r="I111" t="s">
        <v>76</v>
      </c>
      <c r="J111" t="s">
        <v>75</v>
      </c>
      <c r="K111">
        <v>65</v>
      </c>
      <c r="L111" t="s">
        <v>81</v>
      </c>
      <c r="M111">
        <v>500</v>
      </c>
      <c r="N111">
        <v>8</v>
      </c>
      <c r="O111" t="s">
        <v>234</v>
      </c>
      <c r="P111">
        <v>2.5</v>
      </c>
      <c r="Q111">
        <v>1.8</v>
      </c>
      <c r="R111">
        <v>100</v>
      </c>
      <c r="S111">
        <v>10</v>
      </c>
      <c r="T111" t="s">
        <v>406</v>
      </c>
      <c r="U111">
        <f t="shared" si="7"/>
        <v>6</v>
      </c>
      <c r="V111">
        <f t="shared" si="8"/>
        <v>3</v>
      </c>
      <c r="W111" cm="1">
        <f t="array" ref="W111">-SUM((IF(Z111:CM111&gt;0, (Z111:CM111/U111)*LN(Z111:CM111/U111), 0)))</f>
        <v>1.0114042647073516</v>
      </c>
      <c r="X111">
        <f t="shared" si="9"/>
        <v>0.92061983571430472</v>
      </c>
      <c r="Y111">
        <f t="shared" si="10"/>
        <v>0.5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2">
      <c r="A112" t="s">
        <v>133</v>
      </c>
      <c r="B112">
        <v>8</v>
      </c>
      <c r="C112" s="2">
        <v>45425</v>
      </c>
      <c r="D112" t="s">
        <v>77</v>
      </c>
      <c r="E112" t="s">
        <v>346</v>
      </c>
      <c r="F112" t="s">
        <v>94</v>
      </c>
      <c r="G112" t="s">
        <v>104</v>
      </c>
      <c r="H112" t="s">
        <v>75</v>
      </c>
      <c r="I112" t="s">
        <v>76</v>
      </c>
      <c r="J112" t="s">
        <v>75</v>
      </c>
      <c r="K112">
        <v>80</v>
      </c>
      <c r="L112" t="s">
        <v>81</v>
      </c>
      <c r="M112">
        <v>500</v>
      </c>
      <c r="N112">
        <v>8</v>
      </c>
      <c r="O112" t="s">
        <v>234</v>
      </c>
      <c r="P112">
        <v>2.5</v>
      </c>
      <c r="Q112">
        <v>1.8</v>
      </c>
      <c r="R112">
        <v>40</v>
      </c>
      <c r="S112">
        <v>0</v>
      </c>
      <c r="T112" t="s">
        <v>406</v>
      </c>
      <c r="U112">
        <f t="shared" si="7"/>
        <v>9</v>
      </c>
      <c r="V112">
        <f t="shared" si="8"/>
        <v>7</v>
      </c>
      <c r="W112" cm="1">
        <f t="array" ref="W112">-SUM((IF(Z112:CM112&gt;0, (Z112:CM112/U112)*LN(Z112:CM112/U112), 0)))</f>
        <v>1.8891591637540217</v>
      </c>
      <c r="X112">
        <f t="shared" si="9"/>
        <v>0.97083576272581618</v>
      </c>
      <c r="Y112">
        <f t="shared" si="10"/>
        <v>0.33333333333333331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">
      <c r="A113" t="s">
        <v>133</v>
      </c>
      <c r="B113">
        <v>8</v>
      </c>
      <c r="C113" s="2">
        <v>45425</v>
      </c>
      <c r="D113" t="s">
        <v>77</v>
      </c>
      <c r="E113" t="s">
        <v>347</v>
      </c>
      <c r="F113" t="s">
        <v>94</v>
      </c>
      <c r="G113" t="s">
        <v>104</v>
      </c>
      <c r="H113" t="s">
        <v>75</v>
      </c>
      <c r="I113" t="s">
        <v>76</v>
      </c>
      <c r="J113" t="s">
        <v>75</v>
      </c>
      <c r="K113">
        <v>95</v>
      </c>
      <c r="L113" t="s">
        <v>81</v>
      </c>
      <c r="M113">
        <v>500</v>
      </c>
      <c r="N113">
        <v>8</v>
      </c>
      <c r="O113" t="s">
        <v>234</v>
      </c>
      <c r="P113">
        <v>2</v>
      </c>
      <c r="Q113">
        <v>1.8</v>
      </c>
      <c r="R113">
        <v>0</v>
      </c>
      <c r="S113">
        <v>0</v>
      </c>
      <c r="T113" t="s">
        <v>406</v>
      </c>
      <c r="U113">
        <f t="shared" si="7"/>
        <v>7</v>
      </c>
      <c r="V113">
        <f t="shared" si="8"/>
        <v>5</v>
      </c>
      <c r="W113" cm="1">
        <f t="array" ref="W113">-SUM((IF(Z113:CM113&gt;0, (Z113:CM113/U113)*LN(Z113:CM113/U113), 0)))</f>
        <v>1.4750763110546947</v>
      </c>
      <c r="X113">
        <f t="shared" si="9"/>
        <v>0.91651644319960235</v>
      </c>
      <c r="Y113">
        <f t="shared" si="10"/>
        <v>0.14285714285714285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3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</row>
    <row r="114" spans="1:91" x14ac:dyDescent="0.2">
      <c r="A114" t="s">
        <v>133</v>
      </c>
      <c r="B114">
        <v>8</v>
      </c>
      <c r="C114" s="2">
        <v>45425</v>
      </c>
      <c r="D114" t="s">
        <v>77</v>
      </c>
      <c r="E114" t="s">
        <v>348</v>
      </c>
      <c r="F114" t="s">
        <v>94</v>
      </c>
      <c r="G114" t="s">
        <v>104</v>
      </c>
      <c r="H114" t="s">
        <v>75</v>
      </c>
      <c r="I114" t="s">
        <v>76</v>
      </c>
      <c r="J114" t="s">
        <v>75</v>
      </c>
      <c r="K114">
        <v>110</v>
      </c>
      <c r="L114" t="s">
        <v>81</v>
      </c>
      <c r="M114">
        <v>500</v>
      </c>
      <c r="N114">
        <v>8</v>
      </c>
      <c r="O114" t="s">
        <v>234</v>
      </c>
      <c r="P114">
        <v>2.5</v>
      </c>
      <c r="Q114">
        <v>1.8</v>
      </c>
      <c r="R114">
        <v>0</v>
      </c>
      <c r="S114">
        <v>0</v>
      </c>
      <c r="T114" t="s">
        <v>406</v>
      </c>
      <c r="U114">
        <f t="shared" si="7"/>
        <v>8</v>
      </c>
      <c r="V114">
        <f t="shared" si="8"/>
        <v>6</v>
      </c>
      <c r="W114" cm="1">
        <f t="array" ref="W114">-SUM((IF(Z114:CM114&gt;0, (Z114:CM114/U114)*LN(Z114:CM114/U114), 0)))</f>
        <v>1.7328679513998633</v>
      </c>
      <c r="X114">
        <f t="shared" si="9"/>
        <v>0.96713201808635396</v>
      </c>
      <c r="Y114">
        <f t="shared" si="10"/>
        <v>0.25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2">
      <c r="A115" t="s">
        <v>137</v>
      </c>
      <c r="B115">
        <v>9</v>
      </c>
      <c r="C115" s="2">
        <v>45427</v>
      </c>
      <c r="D115" t="s">
        <v>77</v>
      </c>
      <c r="E115" t="s">
        <v>349</v>
      </c>
      <c r="F115" t="s">
        <v>94</v>
      </c>
      <c r="G115" t="s">
        <v>107</v>
      </c>
      <c r="H115" t="s">
        <v>76</v>
      </c>
      <c r="I115" t="s">
        <v>76</v>
      </c>
      <c r="J115" t="s">
        <v>76</v>
      </c>
      <c r="K115">
        <v>300</v>
      </c>
      <c r="L115" t="s">
        <v>81</v>
      </c>
      <c r="M115">
        <v>890</v>
      </c>
      <c r="N115">
        <v>8</v>
      </c>
      <c r="O115" t="s">
        <v>234</v>
      </c>
      <c r="P115">
        <v>5</v>
      </c>
      <c r="Q115">
        <v>0.2</v>
      </c>
      <c r="R115">
        <v>0</v>
      </c>
      <c r="S115">
        <v>0</v>
      </c>
      <c r="T115" t="s">
        <v>406</v>
      </c>
      <c r="U115">
        <f t="shared" si="7"/>
        <v>15</v>
      </c>
      <c r="V115">
        <f t="shared" si="8"/>
        <v>8</v>
      </c>
      <c r="W115" cm="1">
        <f t="array" ref="W115">-SUM((IF(Z115:CM115&gt;0, (Z115:CM115/U115)*LN(Z115:CM115/U115), 0)))</f>
        <v>1.9338099989206319</v>
      </c>
      <c r="X115">
        <f t="shared" si="9"/>
        <v>0.92996603182142923</v>
      </c>
      <c r="Y115">
        <f t="shared" si="10"/>
        <v>0.66666666666666663</v>
      </c>
      <c r="Z115">
        <v>3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2">
      <c r="A116" t="s">
        <v>137</v>
      </c>
      <c r="B116">
        <v>9</v>
      </c>
      <c r="C116" s="2">
        <v>45427</v>
      </c>
      <c r="D116" t="s">
        <v>77</v>
      </c>
      <c r="E116" t="s">
        <v>350</v>
      </c>
      <c r="F116" t="s">
        <v>94</v>
      </c>
      <c r="G116" t="s">
        <v>107</v>
      </c>
      <c r="H116" t="s">
        <v>76</v>
      </c>
      <c r="I116" t="s">
        <v>76</v>
      </c>
      <c r="J116" t="s">
        <v>76</v>
      </c>
      <c r="K116">
        <v>315</v>
      </c>
      <c r="L116" t="s">
        <v>81</v>
      </c>
      <c r="M116">
        <v>890</v>
      </c>
      <c r="N116">
        <v>8</v>
      </c>
      <c r="O116" t="s">
        <v>234</v>
      </c>
      <c r="P116">
        <v>5</v>
      </c>
      <c r="Q116">
        <v>0.2</v>
      </c>
      <c r="R116">
        <v>0</v>
      </c>
      <c r="S116">
        <v>0</v>
      </c>
      <c r="T116" t="s">
        <v>406</v>
      </c>
      <c r="U116">
        <f t="shared" si="7"/>
        <v>10</v>
      </c>
      <c r="V116">
        <f t="shared" si="8"/>
        <v>5</v>
      </c>
      <c r="W116" cm="1">
        <f t="array" ref="W116">-SUM((IF(Z116:CM116&gt;0, (Z116:CM116/U116)*LN(Z116:CM116/U116), 0)))</f>
        <v>1.4708084763221114</v>
      </c>
      <c r="X116">
        <f t="shared" si="9"/>
        <v>0.91386468838532153</v>
      </c>
      <c r="Y116">
        <f t="shared" si="10"/>
        <v>0.9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">
      <c r="A117" t="s">
        <v>137</v>
      </c>
      <c r="B117">
        <v>9</v>
      </c>
      <c r="C117" s="2">
        <v>45427</v>
      </c>
      <c r="D117" t="s">
        <v>77</v>
      </c>
      <c r="E117" t="s">
        <v>351</v>
      </c>
      <c r="F117" t="s">
        <v>94</v>
      </c>
      <c r="G117" t="s">
        <v>107</v>
      </c>
      <c r="H117" t="s">
        <v>76</v>
      </c>
      <c r="I117" t="s">
        <v>76</v>
      </c>
      <c r="J117" t="s">
        <v>76</v>
      </c>
      <c r="K117">
        <v>330</v>
      </c>
      <c r="L117" t="s">
        <v>81</v>
      </c>
      <c r="M117">
        <v>890</v>
      </c>
      <c r="N117">
        <v>8</v>
      </c>
      <c r="O117" t="s">
        <v>234</v>
      </c>
      <c r="P117">
        <v>5</v>
      </c>
      <c r="Q117">
        <v>0.2</v>
      </c>
      <c r="R117">
        <v>0</v>
      </c>
      <c r="S117">
        <v>0</v>
      </c>
      <c r="T117" t="s">
        <v>406</v>
      </c>
      <c r="U117">
        <f t="shared" si="7"/>
        <v>19</v>
      </c>
      <c r="V117">
        <f t="shared" si="8"/>
        <v>14</v>
      </c>
      <c r="W117" cm="1">
        <f t="array" ref="W117">-SUM((IF(Z117:CM117&gt;0, (Z117:CM117/U117)*LN(Z117:CM117/U117), 0)))</f>
        <v>2.5245459216333592</v>
      </c>
      <c r="X117">
        <f t="shared" si="9"/>
        <v>0.95660897294770264</v>
      </c>
      <c r="Y117">
        <f t="shared" si="10"/>
        <v>0.42105263157894735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2">
      <c r="A118" t="s">
        <v>137</v>
      </c>
      <c r="B118">
        <v>9</v>
      </c>
      <c r="C118" s="2">
        <v>45427</v>
      </c>
      <c r="D118" t="s">
        <v>77</v>
      </c>
      <c r="E118" t="s">
        <v>352</v>
      </c>
      <c r="F118" t="s">
        <v>94</v>
      </c>
      <c r="G118" t="s">
        <v>107</v>
      </c>
      <c r="H118" t="s">
        <v>76</v>
      </c>
      <c r="I118" t="s">
        <v>76</v>
      </c>
      <c r="J118" t="s">
        <v>76</v>
      </c>
      <c r="K118">
        <v>345</v>
      </c>
      <c r="L118" t="s">
        <v>81</v>
      </c>
      <c r="M118">
        <v>890</v>
      </c>
      <c r="N118">
        <v>8</v>
      </c>
      <c r="O118" t="s">
        <v>234</v>
      </c>
      <c r="P118">
        <v>4</v>
      </c>
      <c r="Q118">
        <v>0.2</v>
      </c>
      <c r="R118">
        <v>0</v>
      </c>
      <c r="S118">
        <v>0</v>
      </c>
      <c r="T118" t="s">
        <v>406</v>
      </c>
      <c r="U118">
        <f t="shared" si="7"/>
        <v>10</v>
      </c>
      <c r="V118">
        <f t="shared" si="8"/>
        <v>6</v>
      </c>
      <c r="W118" cm="1">
        <f t="array" ref="W118">-SUM((IF(Z118:CM118&gt;0, (Z118:CM118/U118)*LN(Z118:CM118/U118), 0)))</f>
        <v>1.6094379124341003</v>
      </c>
      <c r="X118">
        <f t="shared" si="9"/>
        <v>0.89824440170392716</v>
      </c>
      <c r="Y118">
        <f t="shared" si="10"/>
        <v>0.6</v>
      </c>
      <c r="Z118">
        <v>1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">
      <c r="A119" t="s">
        <v>137</v>
      </c>
      <c r="B119">
        <v>9</v>
      </c>
      <c r="C119" s="2">
        <v>45427</v>
      </c>
      <c r="D119" t="s">
        <v>77</v>
      </c>
      <c r="E119" t="s">
        <v>353</v>
      </c>
      <c r="F119" t="s">
        <v>94</v>
      </c>
      <c r="G119" t="s">
        <v>107</v>
      </c>
      <c r="H119" t="s">
        <v>76</v>
      </c>
      <c r="I119" t="s">
        <v>76</v>
      </c>
      <c r="J119" t="s">
        <v>76</v>
      </c>
      <c r="K119">
        <v>360</v>
      </c>
      <c r="L119" t="s">
        <v>81</v>
      </c>
      <c r="M119">
        <v>890</v>
      </c>
      <c r="N119">
        <v>8</v>
      </c>
      <c r="O119" t="s">
        <v>234</v>
      </c>
      <c r="P119">
        <v>4.5</v>
      </c>
      <c r="Q119">
        <v>0.2</v>
      </c>
      <c r="R119">
        <v>0</v>
      </c>
      <c r="S119">
        <v>5</v>
      </c>
      <c r="T119" t="s">
        <v>406</v>
      </c>
      <c r="U119">
        <f t="shared" si="7"/>
        <v>12</v>
      </c>
      <c r="V119">
        <f t="shared" si="8"/>
        <v>6</v>
      </c>
      <c r="W119" cm="1">
        <f t="array" ref="W119">-SUM((IF(Z119:CM119&gt;0, (Z119:CM119/U119)*LN(Z119:CM119/U119), 0)))</f>
        <v>1.6326309271543518</v>
      </c>
      <c r="X119">
        <f t="shared" si="9"/>
        <v>0.91118866968105905</v>
      </c>
      <c r="Y119">
        <f t="shared" si="10"/>
        <v>0.58333333333333337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2">
      <c r="A120" t="s">
        <v>137</v>
      </c>
      <c r="B120">
        <v>9</v>
      </c>
      <c r="C120" s="2">
        <v>45427</v>
      </c>
      <c r="D120" t="s">
        <v>72</v>
      </c>
      <c r="E120" t="s">
        <v>354</v>
      </c>
      <c r="F120" t="s">
        <v>94</v>
      </c>
      <c r="G120" t="s">
        <v>107</v>
      </c>
      <c r="H120" t="s">
        <v>76</v>
      </c>
      <c r="I120" t="s">
        <v>76</v>
      </c>
      <c r="J120" t="s">
        <v>76</v>
      </c>
      <c r="K120">
        <v>20</v>
      </c>
      <c r="L120" t="s">
        <v>77</v>
      </c>
      <c r="M120">
        <v>890</v>
      </c>
      <c r="N120">
        <v>8</v>
      </c>
      <c r="O120" t="s">
        <v>234</v>
      </c>
      <c r="P120">
        <v>5.5</v>
      </c>
      <c r="Q120">
        <v>0.15</v>
      </c>
      <c r="R120">
        <v>0</v>
      </c>
      <c r="S120">
        <v>15</v>
      </c>
      <c r="T120" t="s">
        <v>406</v>
      </c>
      <c r="U120">
        <f t="shared" si="7"/>
        <v>13</v>
      </c>
      <c r="V120">
        <f t="shared" si="8"/>
        <v>6</v>
      </c>
      <c r="W120" cm="1">
        <f t="array" ref="W120">-SUM((IF(Z120:CM120&gt;0, (Z120:CM120/U120)*LN(Z120:CM120/U120), 0)))</f>
        <v>1.5857708352080968</v>
      </c>
      <c r="X120">
        <f t="shared" si="9"/>
        <v>0.88503555440468562</v>
      </c>
      <c r="Y120">
        <f t="shared" si="10"/>
        <v>0.76923076923076927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">
      <c r="A121" t="s">
        <v>137</v>
      </c>
      <c r="B121">
        <v>9</v>
      </c>
      <c r="C121" s="2">
        <v>45427</v>
      </c>
      <c r="D121" t="s">
        <v>72</v>
      </c>
      <c r="E121" t="s">
        <v>355</v>
      </c>
      <c r="F121" t="s">
        <v>94</v>
      </c>
      <c r="G121" t="s">
        <v>107</v>
      </c>
      <c r="H121" t="s">
        <v>76</v>
      </c>
      <c r="I121" t="s">
        <v>76</v>
      </c>
      <c r="J121" t="s">
        <v>76</v>
      </c>
      <c r="K121">
        <v>35</v>
      </c>
      <c r="L121" t="s">
        <v>77</v>
      </c>
      <c r="M121">
        <v>890</v>
      </c>
      <c r="N121">
        <v>8</v>
      </c>
      <c r="O121" t="s">
        <v>234</v>
      </c>
      <c r="P121">
        <v>5</v>
      </c>
      <c r="Q121">
        <v>0.15</v>
      </c>
      <c r="R121">
        <v>0</v>
      </c>
      <c r="S121">
        <v>10</v>
      </c>
      <c r="T121" t="s">
        <v>406</v>
      </c>
      <c r="U121">
        <f t="shared" si="7"/>
        <v>9</v>
      </c>
      <c r="V121">
        <f t="shared" si="8"/>
        <v>7</v>
      </c>
      <c r="W121" cm="1">
        <f t="array" ref="W121">-SUM((IF(Z121:CM121&gt;0, (Z121:CM121/U121)*LN(Z121:CM121/U121), 0)))</f>
        <v>1.8891591637540217</v>
      </c>
      <c r="X121">
        <f t="shared" si="9"/>
        <v>0.97083576272581618</v>
      </c>
      <c r="Y121">
        <f t="shared" si="10"/>
        <v>0.33333333333333331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2">
      <c r="A122" t="s">
        <v>137</v>
      </c>
      <c r="B122">
        <v>9</v>
      </c>
      <c r="C122" s="2">
        <v>45427</v>
      </c>
      <c r="D122" t="s">
        <v>72</v>
      </c>
      <c r="E122" t="s">
        <v>356</v>
      </c>
      <c r="F122" t="s">
        <v>94</v>
      </c>
      <c r="G122" t="s">
        <v>107</v>
      </c>
      <c r="H122" t="s">
        <v>76</v>
      </c>
      <c r="I122" t="s">
        <v>76</v>
      </c>
      <c r="J122" t="s">
        <v>76</v>
      </c>
      <c r="K122">
        <v>50</v>
      </c>
      <c r="L122" t="s">
        <v>77</v>
      </c>
      <c r="M122">
        <v>890</v>
      </c>
      <c r="N122">
        <v>8</v>
      </c>
      <c r="O122" t="s">
        <v>234</v>
      </c>
      <c r="P122">
        <v>5</v>
      </c>
      <c r="Q122">
        <v>0.15</v>
      </c>
      <c r="R122">
        <v>0</v>
      </c>
      <c r="S122">
        <v>10</v>
      </c>
      <c r="T122" t="s">
        <v>406</v>
      </c>
      <c r="U122">
        <f t="shared" si="7"/>
        <v>25</v>
      </c>
      <c r="V122">
        <f t="shared" si="8"/>
        <v>12</v>
      </c>
      <c r="W122" cm="1">
        <f t="array" ref="W122">-SUM((IF(Z122:CM122&gt;0, (Z122:CM122/U122)*LN(Z122:CM122/U122), 0)))</f>
        <v>2.3243094309445205</v>
      </c>
      <c r="X122">
        <f t="shared" si="9"/>
        <v>0.93537092475599382</v>
      </c>
      <c r="Y122">
        <f t="shared" si="10"/>
        <v>0.56000000000000005</v>
      </c>
      <c r="Z122">
        <v>3</v>
      </c>
      <c r="AA122">
        <v>0</v>
      </c>
      <c r="AB122">
        <v>2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">
      <c r="A123" t="s">
        <v>137</v>
      </c>
      <c r="B123">
        <v>9</v>
      </c>
      <c r="C123" s="2">
        <v>45427</v>
      </c>
      <c r="D123" t="s">
        <v>72</v>
      </c>
      <c r="E123" t="s">
        <v>357</v>
      </c>
      <c r="F123" t="s">
        <v>94</v>
      </c>
      <c r="G123" t="s">
        <v>107</v>
      </c>
      <c r="H123" t="s">
        <v>76</v>
      </c>
      <c r="I123" t="s">
        <v>76</v>
      </c>
      <c r="J123" t="s">
        <v>76</v>
      </c>
      <c r="K123">
        <v>65</v>
      </c>
      <c r="L123" t="s">
        <v>77</v>
      </c>
      <c r="M123">
        <v>890</v>
      </c>
      <c r="N123">
        <v>8</v>
      </c>
      <c r="O123" t="s">
        <v>234</v>
      </c>
      <c r="P123">
        <v>6</v>
      </c>
      <c r="Q123">
        <v>0.15</v>
      </c>
      <c r="R123">
        <v>0</v>
      </c>
      <c r="S123">
        <v>10</v>
      </c>
      <c r="T123" t="s">
        <v>406</v>
      </c>
      <c r="U123">
        <f t="shared" si="7"/>
        <v>15</v>
      </c>
      <c r="V123">
        <f t="shared" si="8"/>
        <v>10</v>
      </c>
      <c r="W123" cm="1">
        <f t="array" ref="W123">-SUM((IF(Z123:CM123&gt;0, (Z123:CM123/U123)*LN(Z123:CM123/U123), 0)))</f>
        <v>2.2110688711446103</v>
      </c>
      <c r="X123">
        <f t="shared" si="9"/>
        <v>0.9602550098461563</v>
      </c>
      <c r="Y123">
        <f t="shared" si="10"/>
        <v>0.4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</v>
      </c>
    </row>
    <row r="124" spans="1:91" x14ac:dyDescent="0.2">
      <c r="A124" t="s">
        <v>137</v>
      </c>
      <c r="B124">
        <v>9</v>
      </c>
      <c r="C124" s="2">
        <v>45427</v>
      </c>
      <c r="D124" t="s">
        <v>72</v>
      </c>
      <c r="E124" t="s">
        <v>358</v>
      </c>
      <c r="F124" t="s">
        <v>94</v>
      </c>
      <c r="G124" t="s">
        <v>107</v>
      </c>
      <c r="H124" t="s">
        <v>76</v>
      </c>
      <c r="I124" t="s">
        <v>76</v>
      </c>
      <c r="J124" t="s">
        <v>76</v>
      </c>
      <c r="K124">
        <v>80</v>
      </c>
      <c r="L124" t="s">
        <v>77</v>
      </c>
      <c r="M124">
        <v>890</v>
      </c>
      <c r="N124">
        <v>8</v>
      </c>
      <c r="O124" t="s">
        <v>234</v>
      </c>
      <c r="P124">
        <v>6</v>
      </c>
      <c r="Q124">
        <v>0.15</v>
      </c>
      <c r="R124">
        <v>0</v>
      </c>
      <c r="S124">
        <v>10</v>
      </c>
      <c r="T124" t="s">
        <v>406</v>
      </c>
      <c r="U124">
        <f t="shared" si="7"/>
        <v>21</v>
      </c>
      <c r="V124">
        <f t="shared" si="8"/>
        <v>11</v>
      </c>
      <c r="W124" cm="1">
        <f t="array" ref="W124">-SUM((IF(Z124:CM124&gt;0, (Z124:CM124/U124)*LN(Z124:CM124/U124), 0)))</f>
        <v>2.1743082361151234</v>
      </c>
      <c r="X124">
        <f t="shared" si="9"/>
        <v>0.9067569634005247</v>
      </c>
      <c r="Y124">
        <f t="shared" si="10"/>
        <v>0.61904761904761907</v>
      </c>
      <c r="Z124">
        <v>5</v>
      </c>
      <c r="AA124">
        <v>0</v>
      </c>
      <c r="AB124">
        <v>1</v>
      </c>
      <c r="AC124">
        <v>1</v>
      </c>
      <c r="AD124">
        <v>0</v>
      </c>
      <c r="AE124">
        <v>3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 x14ac:dyDescent="0.2">
      <c r="A125" t="s">
        <v>137</v>
      </c>
      <c r="B125">
        <v>9</v>
      </c>
      <c r="C125" s="2">
        <v>45427</v>
      </c>
      <c r="D125" t="s">
        <v>72</v>
      </c>
      <c r="E125" t="s">
        <v>359</v>
      </c>
      <c r="F125" t="s">
        <v>94</v>
      </c>
      <c r="G125" t="s">
        <v>140</v>
      </c>
      <c r="H125" t="s">
        <v>76</v>
      </c>
      <c r="I125" t="s">
        <v>75</v>
      </c>
      <c r="J125" t="s">
        <v>76</v>
      </c>
      <c r="K125">
        <v>200</v>
      </c>
      <c r="L125" t="s">
        <v>77</v>
      </c>
      <c r="M125">
        <v>890</v>
      </c>
      <c r="N125">
        <v>8</v>
      </c>
      <c r="O125" t="s">
        <v>234</v>
      </c>
      <c r="P125">
        <v>7.5</v>
      </c>
      <c r="Q125">
        <v>0.2</v>
      </c>
      <c r="R125">
        <v>0</v>
      </c>
      <c r="S125">
        <v>0</v>
      </c>
      <c r="T125" t="s">
        <v>406</v>
      </c>
      <c r="U125">
        <f t="shared" si="7"/>
        <v>22</v>
      </c>
      <c r="V125">
        <f t="shared" si="8"/>
        <v>7</v>
      </c>
      <c r="W125" cm="1">
        <f t="array" ref="W125">-SUM((IF(Z125:CM125&gt;0, (Z125:CM125/U125)*LN(Z125:CM125/U125), 0)))</f>
        <v>1.5526047617969185</v>
      </c>
      <c r="X125">
        <f t="shared" si="9"/>
        <v>0.79788101344281814</v>
      </c>
      <c r="Y125">
        <f t="shared" si="10"/>
        <v>0.86363636363636365</v>
      </c>
      <c r="Z125">
        <v>5</v>
      </c>
      <c r="AA125">
        <v>0</v>
      </c>
      <c r="AB125">
        <v>2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 x14ac:dyDescent="0.2">
      <c r="A126" t="s">
        <v>137</v>
      </c>
      <c r="B126">
        <v>9</v>
      </c>
      <c r="C126" s="2">
        <v>45427</v>
      </c>
      <c r="D126" t="s">
        <v>72</v>
      </c>
      <c r="E126" t="s">
        <v>360</v>
      </c>
      <c r="F126" t="s">
        <v>94</v>
      </c>
      <c r="G126" t="s">
        <v>140</v>
      </c>
      <c r="H126" t="s">
        <v>76</v>
      </c>
      <c r="I126" t="s">
        <v>75</v>
      </c>
      <c r="J126" t="s">
        <v>76</v>
      </c>
      <c r="K126">
        <v>215</v>
      </c>
      <c r="L126" t="s">
        <v>77</v>
      </c>
      <c r="M126">
        <v>890</v>
      </c>
      <c r="N126">
        <v>8</v>
      </c>
      <c r="O126" t="s">
        <v>234</v>
      </c>
      <c r="P126">
        <v>5</v>
      </c>
      <c r="Q126">
        <v>0.2</v>
      </c>
      <c r="R126">
        <v>0</v>
      </c>
      <c r="S126">
        <v>0</v>
      </c>
      <c r="T126" t="s">
        <v>406</v>
      </c>
      <c r="U126">
        <f t="shared" si="7"/>
        <v>12</v>
      </c>
      <c r="V126">
        <f t="shared" si="8"/>
        <v>6</v>
      </c>
      <c r="W126" cm="1">
        <f t="array" ref="W126">-SUM((IF(Z126:CM126&gt;0, (Z126:CM126/U126)*LN(Z126:CM126/U126), 0)))</f>
        <v>1.7045514452672972</v>
      </c>
      <c r="X126">
        <f t="shared" si="9"/>
        <v>0.95132827510696527</v>
      </c>
      <c r="Y126">
        <f t="shared" si="10"/>
        <v>0.33333333333333331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2">
      <c r="A127" t="s">
        <v>137</v>
      </c>
      <c r="B127">
        <v>9</v>
      </c>
      <c r="C127" s="2">
        <v>45427</v>
      </c>
      <c r="D127" t="s">
        <v>72</v>
      </c>
      <c r="E127" t="s">
        <v>361</v>
      </c>
      <c r="F127" t="s">
        <v>94</v>
      </c>
      <c r="G127" t="s">
        <v>140</v>
      </c>
      <c r="H127" t="s">
        <v>76</v>
      </c>
      <c r="I127" t="s">
        <v>75</v>
      </c>
      <c r="J127" t="s">
        <v>76</v>
      </c>
      <c r="K127">
        <v>230</v>
      </c>
      <c r="L127" t="s">
        <v>77</v>
      </c>
      <c r="M127">
        <v>890</v>
      </c>
      <c r="N127">
        <v>8</v>
      </c>
      <c r="O127" t="s">
        <v>234</v>
      </c>
      <c r="P127">
        <v>4</v>
      </c>
      <c r="Q127">
        <v>0.2</v>
      </c>
      <c r="R127">
        <v>0</v>
      </c>
      <c r="S127">
        <v>0</v>
      </c>
      <c r="T127" t="s">
        <v>406</v>
      </c>
      <c r="U127">
        <f t="shared" si="7"/>
        <v>25</v>
      </c>
      <c r="V127">
        <f t="shared" si="8"/>
        <v>13</v>
      </c>
      <c r="W127" cm="1">
        <f t="array" ref="W127">-SUM((IF(Z127:CM127&gt;0, (Z127:CM127/U127)*LN(Z127:CM127/U127), 0)))</f>
        <v>2.3243094309445205</v>
      </c>
      <c r="X127">
        <f t="shared" si="9"/>
        <v>0.90618141219163428</v>
      </c>
      <c r="Y127">
        <f t="shared" si="10"/>
        <v>0.6</v>
      </c>
      <c r="Z127">
        <v>6</v>
      </c>
      <c r="AA127">
        <v>0</v>
      </c>
      <c r="AB127">
        <v>1</v>
      </c>
      <c r="AC127">
        <v>1</v>
      </c>
      <c r="AD127">
        <v>0</v>
      </c>
      <c r="AE127">
        <v>2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 x14ac:dyDescent="0.2">
      <c r="A128" t="s">
        <v>137</v>
      </c>
      <c r="B128">
        <v>9</v>
      </c>
      <c r="C128" s="2">
        <v>45427</v>
      </c>
      <c r="D128" t="s">
        <v>72</v>
      </c>
      <c r="E128" t="s">
        <v>362</v>
      </c>
      <c r="F128" t="s">
        <v>94</v>
      </c>
      <c r="G128" t="s">
        <v>140</v>
      </c>
      <c r="H128" t="s">
        <v>76</v>
      </c>
      <c r="I128" t="s">
        <v>75</v>
      </c>
      <c r="J128" t="s">
        <v>76</v>
      </c>
      <c r="K128">
        <v>245</v>
      </c>
      <c r="L128" t="s">
        <v>77</v>
      </c>
      <c r="M128">
        <v>890</v>
      </c>
      <c r="N128">
        <v>8</v>
      </c>
      <c r="O128" t="s">
        <v>234</v>
      </c>
      <c r="P128">
        <v>5.5</v>
      </c>
      <c r="Q128">
        <v>0.2</v>
      </c>
      <c r="R128">
        <v>0</v>
      </c>
      <c r="S128">
        <v>0</v>
      </c>
      <c r="T128" t="s">
        <v>406</v>
      </c>
      <c r="U128">
        <f t="shared" si="7"/>
        <v>32</v>
      </c>
      <c r="V128">
        <f t="shared" si="8"/>
        <v>12</v>
      </c>
      <c r="W128" cm="1">
        <f t="array" ref="W128">-SUM((IF(Z128:CM128&gt;0, (Z128:CM128/U128)*LN(Z128:CM128/U128), 0)))</f>
        <v>2.1339414635562055</v>
      </c>
      <c r="X128">
        <f t="shared" si="9"/>
        <v>0.85876121895293833</v>
      </c>
      <c r="Y128">
        <f t="shared" si="10"/>
        <v>0.65625</v>
      </c>
      <c r="Z128">
        <v>6</v>
      </c>
      <c r="AA128">
        <v>0</v>
      </c>
      <c r="AB128">
        <v>1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 x14ac:dyDescent="0.2">
      <c r="A129" t="s">
        <v>137</v>
      </c>
      <c r="B129">
        <v>9</v>
      </c>
      <c r="C129" s="2">
        <v>45427</v>
      </c>
      <c r="D129" t="s">
        <v>72</v>
      </c>
      <c r="E129" t="s">
        <v>363</v>
      </c>
      <c r="F129" t="s">
        <v>94</v>
      </c>
      <c r="G129" t="s">
        <v>140</v>
      </c>
      <c r="H129" t="s">
        <v>76</v>
      </c>
      <c r="I129" t="s">
        <v>75</v>
      </c>
      <c r="J129" t="s">
        <v>76</v>
      </c>
      <c r="K129">
        <v>260</v>
      </c>
      <c r="L129" t="s">
        <v>77</v>
      </c>
      <c r="M129">
        <v>890</v>
      </c>
      <c r="N129">
        <v>8</v>
      </c>
      <c r="O129" t="s">
        <v>234</v>
      </c>
      <c r="P129">
        <v>5</v>
      </c>
      <c r="Q129">
        <v>0.2</v>
      </c>
      <c r="R129">
        <v>0</v>
      </c>
      <c r="S129">
        <v>0</v>
      </c>
      <c r="T129" t="s">
        <v>406</v>
      </c>
      <c r="U129">
        <f t="shared" si="7"/>
        <v>9</v>
      </c>
      <c r="V129">
        <f t="shared" si="8"/>
        <v>7</v>
      </c>
      <c r="W129" cm="1">
        <f t="array" ref="W129">-SUM((IF(Z129:CM129&gt;0, (Z129:CM129/U129)*LN(Z129:CM129/U129), 0)))</f>
        <v>1.8310204811135165</v>
      </c>
      <c r="X129">
        <f t="shared" si="9"/>
        <v>0.94095839008929949</v>
      </c>
      <c r="Y129">
        <f t="shared" si="10"/>
        <v>0.55555555555555558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</row>
    <row r="130" spans="1:91" x14ac:dyDescent="0.2">
      <c r="A130" t="s">
        <v>143</v>
      </c>
      <c r="B130">
        <v>10</v>
      </c>
      <c r="C130" s="2">
        <v>45429</v>
      </c>
      <c r="D130" t="s">
        <v>72</v>
      </c>
      <c r="E130" t="s">
        <v>364</v>
      </c>
      <c r="F130" t="s">
        <v>94</v>
      </c>
      <c r="G130" t="s">
        <v>98</v>
      </c>
      <c r="H130" t="s">
        <v>75</v>
      </c>
      <c r="I130" t="s">
        <v>76</v>
      </c>
      <c r="J130" t="s">
        <v>76</v>
      </c>
      <c r="K130">
        <v>400</v>
      </c>
      <c r="L130" t="s">
        <v>77</v>
      </c>
      <c r="M130">
        <v>1600</v>
      </c>
      <c r="N130">
        <v>3</v>
      </c>
      <c r="O130" t="s">
        <v>234</v>
      </c>
      <c r="P130">
        <v>7</v>
      </c>
      <c r="Q130">
        <v>0.3</v>
      </c>
      <c r="R130">
        <v>0</v>
      </c>
      <c r="S130">
        <v>0</v>
      </c>
      <c r="T130" t="s">
        <v>406</v>
      </c>
      <c r="U130">
        <f t="shared" si="7"/>
        <v>11</v>
      </c>
      <c r="V130">
        <f t="shared" si="8"/>
        <v>7</v>
      </c>
      <c r="W130" cm="1">
        <f t="array" ref="W130">-SUM((IF(Z130:CM130&gt;0, (Z130:CM130/U130)*LN(Z130:CM130/U130), 0)))</f>
        <v>1.6663325853283251</v>
      </c>
      <c r="X130">
        <f t="shared" si="9"/>
        <v>0.8563255534369274</v>
      </c>
      <c r="Y130">
        <f t="shared" si="10"/>
        <v>0.81818181818181823</v>
      </c>
      <c r="Z130">
        <v>1</v>
      </c>
      <c r="AA130">
        <v>0</v>
      </c>
      <c r="AB130">
        <v>5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 x14ac:dyDescent="0.2">
      <c r="A131" t="s">
        <v>143</v>
      </c>
      <c r="B131">
        <v>10</v>
      </c>
      <c r="C131" s="2">
        <v>45429</v>
      </c>
      <c r="D131" t="s">
        <v>72</v>
      </c>
      <c r="E131" t="s">
        <v>365</v>
      </c>
      <c r="F131" t="s">
        <v>94</v>
      </c>
      <c r="G131" t="s">
        <v>98</v>
      </c>
      <c r="H131" t="s">
        <v>75</v>
      </c>
      <c r="I131" t="s">
        <v>76</v>
      </c>
      <c r="J131" t="s">
        <v>76</v>
      </c>
      <c r="K131">
        <v>415</v>
      </c>
      <c r="L131" t="s">
        <v>77</v>
      </c>
      <c r="M131">
        <v>1600</v>
      </c>
      <c r="N131">
        <v>3</v>
      </c>
      <c r="O131" t="s">
        <v>234</v>
      </c>
      <c r="P131">
        <v>5</v>
      </c>
      <c r="Q131">
        <v>0.3</v>
      </c>
      <c r="R131">
        <v>0</v>
      </c>
      <c r="S131">
        <v>0</v>
      </c>
      <c r="T131" t="s">
        <v>406</v>
      </c>
      <c r="U131">
        <f t="shared" ref="U131:U169" si="12">SUM(Z131:CM131)</f>
        <v>13</v>
      </c>
      <c r="V131">
        <f t="shared" ref="V131:V169" si="13">COUNTIF(Z131:CM131, "&gt;0")</f>
        <v>9</v>
      </c>
      <c r="W131" cm="1">
        <f t="array" ref="W131">-SUM((IF(Z131:CM131&gt;0, (Z131:CM131/U131)*LN(Z131:CM131/U131), 0)))</f>
        <v>2.1383972463477248</v>
      </c>
      <c r="X131">
        <f t="shared" ref="X131:X169" si="14">W131/(LN(V131))</f>
        <v>0.97322652786825581</v>
      </c>
      <c r="Y131">
        <f t="shared" ref="Y131:Y169" si="15">(SUM(Z131:AK131,AS131,AT131))/U131</f>
        <v>0.46153846153846156</v>
      </c>
      <c r="Z131">
        <v>1</v>
      </c>
      <c r="AA131">
        <v>0</v>
      </c>
      <c r="AB131">
        <v>2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 x14ac:dyDescent="0.2">
      <c r="A132" t="s">
        <v>143</v>
      </c>
      <c r="B132">
        <v>10</v>
      </c>
      <c r="C132" s="2">
        <v>45429</v>
      </c>
      <c r="D132" t="s">
        <v>72</v>
      </c>
      <c r="E132" t="s">
        <v>366</v>
      </c>
      <c r="F132" t="s">
        <v>94</v>
      </c>
      <c r="G132" t="s">
        <v>98</v>
      </c>
      <c r="H132" t="s">
        <v>75</v>
      </c>
      <c r="I132" t="s">
        <v>76</v>
      </c>
      <c r="J132" t="s">
        <v>76</v>
      </c>
      <c r="K132">
        <v>430</v>
      </c>
      <c r="L132" t="s">
        <v>77</v>
      </c>
      <c r="M132">
        <v>1600</v>
      </c>
      <c r="N132">
        <v>3</v>
      </c>
      <c r="O132" t="s">
        <v>234</v>
      </c>
      <c r="P132">
        <v>5.5</v>
      </c>
      <c r="Q132">
        <v>0.3</v>
      </c>
      <c r="R132">
        <v>0</v>
      </c>
      <c r="S132">
        <v>0</v>
      </c>
      <c r="T132" t="s">
        <v>406</v>
      </c>
      <c r="U132">
        <f t="shared" si="12"/>
        <v>7</v>
      </c>
      <c r="V132">
        <f t="shared" si="13"/>
        <v>3</v>
      </c>
      <c r="W132" cm="1">
        <f t="array" ref="W132">-SUM((IF(Z132:CM132&gt;0, (Z132:CM132/U132)*LN(Z132:CM132/U132), 0)))</f>
        <v>0.95569989111253428</v>
      </c>
      <c r="X132">
        <f t="shared" si="14"/>
        <v>0.86991552977362585</v>
      </c>
      <c r="Y132">
        <f t="shared" si="15"/>
        <v>0.2857142857142857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 x14ac:dyDescent="0.2">
      <c r="A133" t="s">
        <v>143</v>
      </c>
      <c r="B133">
        <v>10</v>
      </c>
      <c r="C133" s="2">
        <v>45429</v>
      </c>
      <c r="D133" t="s">
        <v>72</v>
      </c>
      <c r="E133" t="s">
        <v>367</v>
      </c>
      <c r="F133" t="s">
        <v>94</v>
      </c>
      <c r="G133" t="s">
        <v>98</v>
      </c>
      <c r="H133" t="s">
        <v>75</v>
      </c>
      <c r="I133" t="s">
        <v>76</v>
      </c>
      <c r="J133" t="s">
        <v>76</v>
      </c>
      <c r="K133">
        <v>445</v>
      </c>
      <c r="L133" t="s">
        <v>77</v>
      </c>
      <c r="M133">
        <v>1600</v>
      </c>
      <c r="N133">
        <v>3</v>
      </c>
      <c r="O133" t="s">
        <v>234</v>
      </c>
      <c r="P133">
        <v>5.5</v>
      </c>
      <c r="Q133">
        <v>0.3</v>
      </c>
      <c r="R133">
        <v>0</v>
      </c>
      <c r="S133">
        <v>0</v>
      </c>
      <c r="T133" t="s">
        <v>406</v>
      </c>
      <c r="U133">
        <f t="shared" si="12"/>
        <v>7</v>
      </c>
      <c r="V133">
        <f t="shared" si="13"/>
        <v>6</v>
      </c>
      <c r="W133" cm="1">
        <f t="array" ref="W133">-SUM((IF(Z133:CM133&gt;0, (Z133:CM133/U133)*LN(Z133:CM133/U133), 0)))</f>
        <v>1.7478680974667573</v>
      </c>
      <c r="X133">
        <f t="shared" si="14"/>
        <v>0.97550375900610842</v>
      </c>
      <c r="Y133">
        <f t="shared" si="15"/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</row>
    <row r="134" spans="1:91" x14ac:dyDescent="0.2">
      <c r="A134" t="s">
        <v>143</v>
      </c>
      <c r="B134">
        <v>10</v>
      </c>
      <c r="C134" s="2">
        <v>45429</v>
      </c>
      <c r="D134" t="s">
        <v>72</v>
      </c>
      <c r="E134" t="s">
        <v>368</v>
      </c>
      <c r="F134" t="s">
        <v>94</v>
      </c>
      <c r="G134" t="s">
        <v>98</v>
      </c>
      <c r="H134" t="s">
        <v>75</v>
      </c>
      <c r="I134" t="s">
        <v>76</v>
      </c>
      <c r="J134" t="s">
        <v>76</v>
      </c>
      <c r="K134">
        <v>460</v>
      </c>
      <c r="L134" t="s">
        <v>77</v>
      </c>
      <c r="M134">
        <v>1600</v>
      </c>
      <c r="N134">
        <v>3</v>
      </c>
      <c r="O134" t="s">
        <v>234</v>
      </c>
      <c r="P134">
        <v>7.5</v>
      </c>
      <c r="Q134">
        <v>0.3</v>
      </c>
      <c r="R134">
        <v>0</v>
      </c>
      <c r="S134">
        <v>0</v>
      </c>
      <c r="T134" t="s">
        <v>406</v>
      </c>
      <c r="U134">
        <f t="shared" si="12"/>
        <v>6</v>
      </c>
      <c r="V134">
        <f t="shared" si="13"/>
        <v>6</v>
      </c>
      <c r="W134" cm="1">
        <f t="array" ref="W134">-SUM((IF(Z134:CM134&gt;0, (Z134:CM134/U134)*LN(Z134:CM134/U134), 0)))</f>
        <v>1.7917594692280547</v>
      </c>
      <c r="X134">
        <f t="shared" si="14"/>
        <v>0.99999999999999989</v>
      </c>
      <c r="Y134">
        <f t="shared" si="15"/>
        <v>0.33333333333333331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">
      <c r="A135" t="s">
        <v>143</v>
      </c>
      <c r="B135">
        <v>10</v>
      </c>
      <c r="C135" s="2">
        <v>45429</v>
      </c>
      <c r="D135" t="s">
        <v>72</v>
      </c>
      <c r="E135" t="s">
        <v>369</v>
      </c>
      <c r="F135" t="s">
        <v>94</v>
      </c>
      <c r="G135" t="s">
        <v>121</v>
      </c>
      <c r="H135" t="s">
        <v>75</v>
      </c>
      <c r="I135" t="s">
        <v>75</v>
      </c>
      <c r="J135" t="s">
        <v>76</v>
      </c>
      <c r="K135">
        <v>600</v>
      </c>
      <c r="L135" t="s">
        <v>77</v>
      </c>
      <c r="M135">
        <v>1600</v>
      </c>
      <c r="N135">
        <v>3</v>
      </c>
      <c r="O135" t="s">
        <v>234</v>
      </c>
      <c r="P135">
        <v>7</v>
      </c>
      <c r="Q135">
        <v>0.4</v>
      </c>
      <c r="R135">
        <v>0</v>
      </c>
      <c r="S135">
        <v>0</v>
      </c>
      <c r="T135" t="s">
        <v>406</v>
      </c>
      <c r="U135">
        <f t="shared" si="12"/>
        <v>6</v>
      </c>
      <c r="V135">
        <f t="shared" si="13"/>
        <v>5</v>
      </c>
      <c r="W135" cm="1">
        <f t="array" ref="W135">-SUM((IF(Z135:CM135&gt;0, (Z135:CM135/U135)*LN(Z135:CM135/U135), 0)))</f>
        <v>1.5607104090414063</v>
      </c>
      <c r="X135">
        <f t="shared" si="14"/>
        <v>0.96972389986824725</v>
      </c>
      <c r="Y135">
        <f t="shared" si="15"/>
        <v>0.66666666666666663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 x14ac:dyDescent="0.2">
      <c r="A136" t="s">
        <v>143</v>
      </c>
      <c r="B136">
        <v>10</v>
      </c>
      <c r="C136" s="2">
        <v>45429</v>
      </c>
      <c r="D136" t="s">
        <v>72</v>
      </c>
      <c r="E136" t="s">
        <v>370</v>
      </c>
      <c r="F136" t="s">
        <v>94</v>
      </c>
      <c r="G136" t="s">
        <v>121</v>
      </c>
      <c r="H136" t="s">
        <v>75</v>
      </c>
      <c r="I136" t="s">
        <v>75</v>
      </c>
      <c r="J136" t="s">
        <v>76</v>
      </c>
      <c r="K136">
        <v>615</v>
      </c>
      <c r="L136" t="s">
        <v>77</v>
      </c>
      <c r="M136">
        <v>1600</v>
      </c>
      <c r="N136">
        <v>3</v>
      </c>
      <c r="O136" t="s">
        <v>234</v>
      </c>
      <c r="P136">
        <v>7</v>
      </c>
      <c r="Q136">
        <v>0.4</v>
      </c>
      <c r="R136">
        <v>0</v>
      </c>
      <c r="S136">
        <v>0</v>
      </c>
      <c r="T136" t="s">
        <v>406</v>
      </c>
      <c r="U136">
        <f t="shared" si="12"/>
        <v>4</v>
      </c>
      <c r="V136">
        <f t="shared" si="13"/>
        <v>3</v>
      </c>
      <c r="W136" cm="1">
        <f t="array" ref="W136">-SUM((IF(Z136:CM136&gt;0, (Z136:CM136/U136)*LN(Z136:CM136/U136), 0)))</f>
        <v>1.0397207708399179</v>
      </c>
      <c r="X136">
        <f t="shared" si="14"/>
        <v>0.94639463035718596</v>
      </c>
      <c r="Y136">
        <f t="shared" si="15"/>
        <v>0.25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 x14ac:dyDescent="0.2">
      <c r="A137" t="s">
        <v>143</v>
      </c>
      <c r="B137">
        <v>10</v>
      </c>
      <c r="C137" s="2">
        <v>45429</v>
      </c>
      <c r="D137" t="s">
        <v>72</v>
      </c>
      <c r="E137" t="s">
        <v>371</v>
      </c>
      <c r="F137" t="s">
        <v>94</v>
      </c>
      <c r="G137" t="s">
        <v>121</v>
      </c>
      <c r="H137" t="s">
        <v>75</v>
      </c>
      <c r="I137" t="s">
        <v>75</v>
      </c>
      <c r="J137" t="s">
        <v>76</v>
      </c>
      <c r="K137">
        <v>630</v>
      </c>
      <c r="L137" t="s">
        <v>77</v>
      </c>
      <c r="M137">
        <v>1600</v>
      </c>
      <c r="N137">
        <v>3</v>
      </c>
      <c r="O137" t="s">
        <v>234</v>
      </c>
      <c r="P137">
        <v>8</v>
      </c>
      <c r="Q137">
        <v>0.4</v>
      </c>
      <c r="R137">
        <v>0</v>
      </c>
      <c r="S137">
        <v>0</v>
      </c>
      <c r="T137" t="s">
        <v>406</v>
      </c>
      <c r="U137">
        <f t="shared" si="12"/>
        <v>11</v>
      </c>
      <c r="V137">
        <f t="shared" si="13"/>
        <v>7</v>
      </c>
      <c r="W137" cm="1">
        <f t="array" ref="W137">-SUM((IF(Z137:CM137&gt;0, (Z137:CM137/U137)*LN(Z137:CM137/U137), 0)))</f>
        <v>1.6663325853283251</v>
      </c>
      <c r="X137">
        <f t="shared" si="14"/>
        <v>0.8563255534369274</v>
      </c>
      <c r="Y137">
        <f t="shared" si="15"/>
        <v>0.54545454545454541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 x14ac:dyDescent="0.2">
      <c r="A138" t="s">
        <v>143</v>
      </c>
      <c r="B138">
        <v>10</v>
      </c>
      <c r="C138" s="2">
        <v>45429</v>
      </c>
      <c r="D138" t="s">
        <v>72</v>
      </c>
      <c r="E138" t="s">
        <v>372</v>
      </c>
      <c r="F138" t="s">
        <v>94</v>
      </c>
      <c r="G138" t="s">
        <v>121</v>
      </c>
      <c r="H138" t="s">
        <v>75</v>
      </c>
      <c r="I138" t="s">
        <v>75</v>
      </c>
      <c r="J138" t="s">
        <v>76</v>
      </c>
      <c r="K138">
        <v>645</v>
      </c>
      <c r="L138" t="s">
        <v>77</v>
      </c>
      <c r="M138">
        <v>1600</v>
      </c>
      <c r="N138">
        <v>3</v>
      </c>
      <c r="O138" t="s">
        <v>234</v>
      </c>
      <c r="P138">
        <v>8</v>
      </c>
      <c r="Q138">
        <v>0.4</v>
      </c>
      <c r="R138">
        <v>40</v>
      </c>
      <c r="S138">
        <v>0</v>
      </c>
      <c r="T138" t="s">
        <v>406</v>
      </c>
      <c r="U138">
        <f t="shared" si="12"/>
        <v>13</v>
      </c>
      <c r="V138">
        <f t="shared" si="13"/>
        <v>6</v>
      </c>
      <c r="W138" cm="1">
        <f t="array" ref="W138">-SUM((IF(Z138:CM138&gt;0, (Z138:CM138/U138)*LN(Z138:CM138/U138), 0)))</f>
        <v>1.6715952780212544</v>
      </c>
      <c r="X138">
        <f t="shared" si="14"/>
        <v>0.93293508795654867</v>
      </c>
      <c r="Y138">
        <f t="shared" si="15"/>
        <v>0.53846153846153844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 x14ac:dyDescent="0.2">
      <c r="A139" t="s">
        <v>143</v>
      </c>
      <c r="B139">
        <v>10</v>
      </c>
      <c r="C139" s="2">
        <v>45429</v>
      </c>
      <c r="D139" t="s">
        <v>72</v>
      </c>
      <c r="E139" t="s">
        <v>373</v>
      </c>
      <c r="F139" t="s">
        <v>94</v>
      </c>
      <c r="G139" t="s">
        <v>121</v>
      </c>
      <c r="H139" t="s">
        <v>75</v>
      </c>
      <c r="I139" t="s">
        <v>75</v>
      </c>
      <c r="J139" t="s">
        <v>76</v>
      </c>
      <c r="K139">
        <v>660</v>
      </c>
      <c r="L139" t="s">
        <v>77</v>
      </c>
      <c r="M139">
        <v>1600</v>
      </c>
      <c r="N139">
        <v>3</v>
      </c>
      <c r="O139" t="s">
        <v>234</v>
      </c>
      <c r="P139">
        <v>8</v>
      </c>
      <c r="Q139">
        <v>0.4</v>
      </c>
      <c r="R139">
        <v>50</v>
      </c>
      <c r="S139">
        <v>0</v>
      </c>
      <c r="T139" t="s">
        <v>406</v>
      </c>
      <c r="U139">
        <f t="shared" si="12"/>
        <v>8</v>
      </c>
      <c r="V139">
        <f t="shared" si="13"/>
        <v>6</v>
      </c>
      <c r="W139" cm="1">
        <f t="array" ref="W139">-SUM((IF(Z139:CM139&gt;0, (Z139:CM139/U139)*LN(Z139:CM139/U139), 0)))</f>
        <v>1.7328679513998633</v>
      </c>
      <c r="X139">
        <f t="shared" si="14"/>
        <v>0.96713201808635396</v>
      </c>
      <c r="Y139">
        <f t="shared" si="15"/>
        <v>0.25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2">
      <c r="A140" t="s">
        <v>143</v>
      </c>
      <c r="B140">
        <v>10</v>
      </c>
      <c r="C140" s="2">
        <v>45429</v>
      </c>
      <c r="D140" t="s">
        <v>77</v>
      </c>
      <c r="E140" t="s">
        <v>374</v>
      </c>
      <c r="F140" t="s">
        <v>94</v>
      </c>
      <c r="G140" t="s">
        <v>83</v>
      </c>
      <c r="H140" t="s">
        <v>75</v>
      </c>
      <c r="I140" t="s">
        <v>76</v>
      </c>
      <c r="J140" t="s">
        <v>76</v>
      </c>
      <c r="K140">
        <v>400</v>
      </c>
      <c r="L140" t="s">
        <v>147</v>
      </c>
      <c r="M140">
        <v>1600</v>
      </c>
      <c r="N140">
        <v>3</v>
      </c>
      <c r="O140" t="s">
        <v>234</v>
      </c>
      <c r="P140">
        <v>5</v>
      </c>
      <c r="Q140">
        <v>0.5</v>
      </c>
      <c r="R140">
        <v>100</v>
      </c>
      <c r="S140">
        <v>40</v>
      </c>
      <c r="T140" t="s">
        <v>406</v>
      </c>
      <c r="U140">
        <f t="shared" si="12"/>
        <v>7</v>
      </c>
      <c r="V140">
        <f t="shared" si="13"/>
        <v>7</v>
      </c>
      <c r="W140" cm="1">
        <f t="array" ref="W140">-SUM((IF(Z140:CM140&gt;0, (Z140:CM140/U140)*LN(Z140:CM140/U140), 0)))</f>
        <v>1.945910149055313</v>
      </c>
      <c r="X140">
        <f t="shared" si="14"/>
        <v>0.99999999999999989</v>
      </c>
      <c r="Y140">
        <f t="shared" si="15"/>
        <v>0.14285714285714285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">
      <c r="A141" t="s">
        <v>143</v>
      </c>
      <c r="B141">
        <v>10</v>
      </c>
      <c r="C141" s="2">
        <v>45429</v>
      </c>
      <c r="D141" t="s">
        <v>77</v>
      </c>
      <c r="E141" t="s">
        <v>375</v>
      </c>
      <c r="F141" t="s">
        <v>94</v>
      </c>
      <c r="G141" t="s">
        <v>83</v>
      </c>
      <c r="H141" t="s">
        <v>75</v>
      </c>
      <c r="I141" t="s">
        <v>76</v>
      </c>
      <c r="J141" t="s">
        <v>76</v>
      </c>
      <c r="K141">
        <v>415</v>
      </c>
      <c r="L141" t="s">
        <v>147</v>
      </c>
      <c r="M141">
        <v>1600</v>
      </c>
      <c r="N141">
        <v>3</v>
      </c>
      <c r="O141" t="s">
        <v>234</v>
      </c>
      <c r="P141">
        <v>5</v>
      </c>
      <c r="Q141">
        <v>0.5</v>
      </c>
      <c r="R141">
        <v>100</v>
      </c>
      <c r="S141">
        <v>40</v>
      </c>
      <c r="T141" t="s">
        <v>406</v>
      </c>
      <c r="U141">
        <f t="shared" si="12"/>
        <v>12</v>
      </c>
      <c r="V141">
        <f t="shared" si="13"/>
        <v>9</v>
      </c>
      <c r="W141" cm="1">
        <f t="array" ref="W141">-SUM((IF(Z141:CM141&gt;0, (Z141:CM141/U141)*LN(Z141:CM141/U141), 0)))</f>
        <v>2.1383330595080281</v>
      </c>
      <c r="X141">
        <f t="shared" si="14"/>
        <v>0.9731973151785932</v>
      </c>
      <c r="Y141">
        <f t="shared" si="15"/>
        <v>0.66666666666666663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 x14ac:dyDescent="0.2">
      <c r="A142" t="s">
        <v>143</v>
      </c>
      <c r="B142">
        <v>10</v>
      </c>
      <c r="C142" s="2">
        <v>45429</v>
      </c>
      <c r="D142" t="s">
        <v>77</v>
      </c>
      <c r="E142" t="s">
        <v>376</v>
      </c>
      <c r="F142" t="s">
        <v>94</v>
      </c>
      <c r="G142" t="s">
        <v>83</v>
      </c>
      <c r="H142" t="s">
        <v>75</v>
      </c>
      <c r="I142" t="s">
        <v>76</v>
      </c>
      <c r="J142" t="s">
        <v>76</v>
      </c>
      <c r="K142">
        <v>430</v>
      </c>
      <c r="L142" t="s">
        <v>147</v>
      </c>
      <c r="M142">
        <v>1600</v>
      </c>
      <c r="N142">
        <v>3</v>
      </c>
      <c r="O142" t="s">
        <v>234</v>
      </c>
      <c r="P142">
        <v>5</v>
      </c>
      <c r="Q142">
        <v>0.5</v>
      </c>
      <c r="R142">
        <v>100</v>
      </c>
      <c r="S142">
        <v>40</v>
      </c>
      <c r="T142" t="s">
        <v>406</v>
      </c>
      <c r="U142">
        <f t="shared" si="12"/>
        <v>11</v>
      </c>
      <c r="V142">
        <f t="shared" si="13"/>
        <v>7</v>
      </c>
      <c r="W142" cm="1">
        <f t="array" ref="W142">-SUM((IF(Z142:CM142&gt;0, (Z142:CM142/U142)*LN(Z142:CM142/U142), 0)))</f>
        <v>1.8462202193216333</v>
      </c>
      <c r="X142">
        <f t="shared" si="14"/>
        <v>0.948769510358905</v>
      </c>
      <c r="Y142">
        <f t="shared" si="15"/>
        <v>0.18181818181818182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">
      <c r="A143" t="s">
        <v>143</v>
      </c>
      <c r="B143">
        <v>10</v>
      </c>
      <c r="C143" s="2">
        <v>45429</v>
      </c>
      <c r="D143" t="s">
        <v>77</v>
      </c>
      <c r="E143" t="s">
        <v>377</v>
      </c>
      <c r="F143" t="s">
        <v>94</v>
      </c>
      <c r="G143" t="s">
        <v>83</v>
      </c>
      <c r="H143" t="s">
        <v>75</v>
      </c>
      <c r="I143" t="s">
        <v>76</v>
      </c>
      <c r="J143" t="s">
        <v>76</v>
      </c>
      <c r="K143">
        <v>445</v>
      </c>
      <c r="L143" t="s">
        <v>147</v>
      </c>
      <c r="M143">
        <v>1600</v>
      </c>
      <c r="N143">
        <v>3</v>
      </c>
      <c r="O143" t="s">
        <v>234</v>
      </c>
      <c r="P143">
        <v>5</v>
      </c>
      <c r="Q143">
        <v>0.5</v>
      </c>
      <c r="R143">
        <v>100</v>
      </c>
      <c r="S143">
        <v>40</v>
      </c>
      <c r="T143" t="s">
        <v>406</v>
      </c>
      <c r="U143">
        <f t="shared" si="12"/>
        <v>17</v>
      </c>
      <c r="V143">
        <f t="shared" si="13"/>
        <v>11</v>
      </c>
      <c r="W143" cm="1">
        <f t="array" ref="W143">-SUM((IF(Z143:CM143&gt;0, (Z143:CM143/U143)*LN(Z143:CM143/U143), 0)))</f>
        <v>2.2823743761592494</v>
      </c>
      <c r="X143">
        <f t="shared" si="14"/>
        <v>0.95182404421511413</v>
      </c>
      <c r="Y143">
        <f t="shared" si="15"/>
        <v>0.47058823529411764</v>
      </c>
      <c r="Z143">
        <v>1</v>
      </c>
      <c r="AA143">
        <v>0</v>
      </c>
      <c r="AB143">
        <v>3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</row>
    <row r="144" spans="1:91" x14ac:dyDescent="0.2">
      <c r="A144" t="s">
        <v>143</v>
      </c>
      <c r="B144">
        <v>10</v>
      </c>
      <c r="C144" s="2">
        <v>45429</v>
      </c>
      <c r="D144" t="s">
        <v>77</v>
      </c>
      <c r="E144" t="s">
        <v>378</v>
      </c>
      <c r="F144" t="s">
        <v>94</v>
      </c>
      <c r="G144" t="s">
        <v>83</v>
      </c>
      <c r="H144" t="s">
        <v>75</v>
      </c>
      <c r="I144" t="s">
        <v>76</v>
      </c>
      <c r="J144" t="s">
        <v>76</v>
      </c>
      <c r="K144">
        <v>460</v>
      </c>
      <c r="L144" t="s">
        <v>147</v>
      </c>
      <c r="M144">
        <v>1600</v>
      </c>
      <c r="N144">
        <v>3</v>
      </c>
      <c r="O144" t="s">
        <v>234</v>
      </c>
      <c r="P144">
        <v>5</v>
      </c>
      <c r="Q144">
        <v>0.5</v>
      </c>
      <c r="R144">
        <v>100</v>
      </c>
      <c r="S144">
        <v>40</v>
      </c>
      <c r="T144" t="s">
        <v>406</v>
      </c>
      <c r="U144">
        <f t="shared" si="12"/>
        <v>7</v>
      </c>
      <c r="V144">
        <f t="shared" si="13"/>
        <v>5</v>
      </c>
      <c r="W144" cm="1">
        <f t="array" ref="W144">-SUM((IF(Z144:CM144&gt;0, (Z144:CM144/U144)*LN(Z144:CM144/U144), 0)))</f>
        <v>1.5498260458782016</v>
      </c>
      <c r="X144">
        <f t="shared" si="14"/>
        <v>0.96296106479451438</v>
      </c>
      <c r="Y144">
        <f t="shared" si="15"/>
        <v>0.14285714285714285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">
      <c r="A145" t="s">
        <v>143</v>
      </c>
      <c r="B145">
        <v>10</v>
      </c>
      <c r="C145" s="2">
        <v>45429</v>
      </c>
      <c r="D145" t="s">
        <v>77</v>
      </c>
      <c r="E145" t="s">
        <v>379</v>
      </c>
      <c r="F145" t="s">
        <v>94</v>
      </c>
      <c r="G145" t="s">
        <v>104</v>
      </c>
      <c r="H145" t="s">
        <v>75</v>
      </c>
      <c r="I145" t="s">
        <v>76</v>
      </c>
      <c r="J145" t="s">
        <v>75</v>
      </c>
      <c r="K145">
        <v>600</v>
      </c>
      <c r="L145" t="s">
        <v>147</v>
      </c>
      <c r="M145">
        <v>1600</v>
      </c>
      <c r="N145">
        <v>3</v>
      </c>
      <c r="O145" t="s">
        <v>234</v>
      </c>
      <c r="P145">
        <v>5</v>
      </c>
      <c r="Q145">
        <v>0.5</v>
      </c>
      <c r="R145">
        <v>100</v>
      </c>
      <c r="S145">
        <v>0</v>
      </c>
      <c r="T145" t="s">
        <v>406</v>
      </c>
      <c r="U145">
        <f t="shared" si="12"/>
        <v>17</v>
      </c>
      <c r="V145">
        <f t="shared" si="13"/>
        <v>7</v>
      </c>
      <c r="W145" cm="1">
        <f t="array" ref="W145">-SUM((IF(Z145:CM145&gt;0, (Z145:CM145/U145)*LN(Z145:CM145/U145), 0)))</f>
        <v>1.6749900127837867</v>
      </c>
      <c r="X145">
        <f t="shared" si="14"/>
        <v>0.86077459105547549</v>
      </c>
      <c r="Y145">
        <f t="shared" si="15"/>
        <v>0.6470588235294118</v>
      </c>
      <c r="Z145">
        <v>0</v>
      </c>
      <c r="AA145">
        <v>0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</row>
    <row r="146" spans="1:91" x14ac:dyDescent="0.2">
      <c r="A146" t="s">
        <v>143</v>
      </c>
      <c r="B146">
        <v>10</v>
      </c>
      <c r="C146" s="2">
        <v>45429</v>
      </c>
      <c r="D146" t="s">
        <v>77</v>
      </c>
      <c r="E146" t="s">
        <v>380</v>
      </c>
      <c r="F146" t="s">
        <v>94</v>
      </c>
      <c r="G146" t="s">
        <v>104</v>
      </c>
      <c r="H146" t="s">
        <v>75</v>
      </c>
      <c r="I146" t="s">
        <v>76</v>
      </c>
      <c r="J146" t="s">
        <v>75</v>
      </c>
      <c r="K146">
        <v>615</v>
      </c>
      <c r="L146" t="s">
        <v>147</v>
      </c>
      <c r="M146">
        <v>1600</v>
      </c>
      <c r="N146">
        <v>3</v>
      </c>
      <c r="O146" t="s">
        <v>234</v>
      </c>
      <c r="P146">
        <v>5</v>
      </c>
      <c r="Q146">
        <v>0.5</v>
      </c>
      <c r="R146">
        <v>100</v>
      </c>
      <c r="S146">
        <v>20</v>
      </c>
      <c r="T146" t="s">
        <v>406</v>
      </c>
      <c r="U146">
        <f t="shared" si="12"/>
        <v>11</v>
      </c>
      <c r="V146">
        <f t="shared" si="13"/>
        <v>6</v>
      </c>
      <c r="W146" cm="1">
        <f t="array" ref="W146">-SUM((IF(Z146:CM146&gt;0, (Z146:CM146/U146)*LN(Z146:CM146/U146), 0)))</f>
        <v>1.6417347121875212</v>
      </c>
      <c r="X146">
        <f t="shared" si="14"/>
        <v>0.91626958884990906</v>
      </c>
      <c r="Y146">
        <f t="shared" si="15"/>
        <v>0.45454545454545453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2">
      <c r="A147" t="s">
        <v>143</v>
      </c>
      <c r="B147">
        <v>10</v>
      </c>
      <c r="C147" s="2">
        <v>45429</v>
      </c>
      <c r="D147" t="s">
        <v>77</v>
      </c>
      <c r="E147" t="s">
        <v>381</v>
      </c>
      <c r="F147" t="s">
        <v>94</v>
      </c>
      <c r="G147" t="s">
        <v>104</v>
      </c>
      <c r="H147" t="s">
        <v>75</v>
      </c>
      <c r="I147" t="s">
        <v>76</v>
      </c>
      <c r="J147" t="s">
        <v>75</v>
      </c>
      <c r="K147">
        <v>630</v>
      </c>
      <c r="L147" t="s">
        <v>147</v>
      </c>
      <c r="M147">
        <v>1600</v>
      </c>
      <c r="N147">
        <v>3</v>
      </c>
      <c r="O147" t="s">
        <v>234</v>
      </c>
      <c r="P147">
        <v>5</v>
      </c>
      <c r="Q147">
        <v>0.5</v>
      </c>
      <c r="R147">
        <v>100</v>
      </c>
      <c r="S147">
        <v>30</v>
      </c>
      <c r="T147" t="s">
        <v>406</v>
      </c>
      <c r="U147">
        <f t="shared" si="12"/>
        <v>13</v>
      </c>
      <c r="V147">
        <f t="shared" si="13"/>
        <v>10</v>
      </c>
      <c r="W147" cm="1">
        <f t="array" ref="W147">-SUM((IF(Z147:CM147&gt;0, (Z147:CM147/U147)*LN(Z147:CM147/U147), 0)))</f>
        <v>2.2450352741261779</v>
      </c>
      <c r="X147">
        <f t="shared" si="14"/>
        <v>0.97500643123115327</v>
      </c>
      <c r="Y147">
        <f t="shared" si="15"/>
        <v>0.46153846153846156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</row>
    <row r="148" spans="1:91" x14ac:dyDescent="0.2">
      <c r="A148" t="s">
        <v>143</v>
      </c>
      <c r="B148">
        <v>10</v>
      </c>
      <c r="C148" s="2">
        <v>45429</v>
      </c>
      <c r="D148" t="s">
        <v>77</v>
      </c>
      <c r="E148" t="s">
        <v>382</v>
      </c>
      <c r="F148" t="s">
        <v>94</v>
      </c>
      <c r="G148" t="s">
        <v>104</v>
      </c>
      <c r="H148" t="s">
        <v>75</v>
      </c>
      <c r="I148" t="s">
        <v>76</v>
      </c>
      <c r="J148" t="s">
        <v>75</v>
      </c>
      <c r="K148">
        <v>645</v>
      </c>
      <c r="L148" t="s">
        <v>147</v>
      </c>
      <c r="M148">
        <v>1600</v>
      </c>
      <c r="N148">
        <v>3</v>
      </c>
      <c r="O148" t="s">
        <v>234</v>
      </c>
      <c r="P148">
        <v>6</v>
      </c>
      <c r="Q148">
        <v>0.5</v>
      </c>
      <c r="R148">
        <v>100</v>
      </c>
      <c r="S148">
        <v>30</v>
      </c>
      <c r="T148" t="s">
        <v>406</v>
      </c>
      <c r="U148">
        <f t="shared" si="12"/>
        <v>13</v>
      </c>
      <c r="V148">
        <f t="shared" si="13"/>
        <v>10</v>
      </c>
      <c r="W148" cm="1">
        <f t="array" ref="W148">-SUM((IF(Z148:CM148&gt;0, (Z148:CM148/U148)*LN(Z148:CM148/U148), 0)))</f>
        <v>2.2450352741261779</v>
      </c>
      <c r="X148">
        <f t="shared" si="14"/>
        <v>0.97500643123115327</v>
      </c>
      <c r="Y148">
        <f t="shared" si="15"/>
        <v>0.15384615384615385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2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 x14ac:dyDescent="0.2">
      <c r="A149" t="s">
        <v>143</v>
      </c>
      <c r="B149">
        <v>10</v>
      </c>
      <c r="C149" s="2">
        <v>45429</v>
      </c>
      <c r="D149" t="s">
        <v>77</v>
      </c>
      <c r="E149" t="s">
        <v>383</v>
      </c>
      <c r="F149" t="s">
        <v>94</v>
      </c>
      <c r="G149" t="s">
        <v>104</v>
      </c>
      <c r="H149" t="s">
        <v>75</v>
      </c>
      <c r="I149" t="s">
        <v>76</v>
      </c>
      <c r="J149" t="s">
        <v>75</v>
      </c>
      <c r="K149">
        <v>660</v>
      </c>
      <c r="L149" t="s">
        <v>147</v>
      </c>
      <c r="M149">
        <v>1600</v>
      </c>
      <c r="N149">
        <v>3</v>
      </c>
      <c r="O149" t="s">
        <v>234</v>
      </c>
      <c r="P149">
        <v>7</v>
      </c>
      <c r="Q149">
        <v>0.5</v>
      </c>
      <c r="R149">
        <v>100</v>
      </c>
      <c r="S149">
        <v>30</v>
      </c>
      <c r="T149" t="s">
        <v>406</v>
      </c>
      <c r="U149">
        <f t="shared" si="12"/>
        <v>9</v>
      </c>
      <c r="V149">
        <f t="shared" si="13"/>
        <v>8</v>
      </c>
      <c r="W149" cm="1">
        <f t="array" ref="W149">-SUM((IF(Z149:CM149&gt;0, (Z149:CM149/U149)*LN(Z149:CM149/U149), 0)))</f>
        <v>2.0431918705451206</v>
      </c>
      <c r="X149">
        <f t="shared" si="14"/>
        <v>0.98256759307336361</v>
      </c>
      <c r="Y149">
        <f t="shared" si="15"/>
        <v>0.44444444444444442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</row>
    <row r="150" spans="1:91" x14ac:dyDescent="0.2">
      <c r="A150" t="s">
        <v>149</v>
      </c>
      <c r="B150">
        <v>11</v>
      </c>
      <c r="C150" s="2">
        <v>45439</v>
      </c>
      <c r="D150" t="s">
        <v>77</v>
      </c>
      <c r="E150" t="s">
        <v>384</v>
      </c>
      <c r="F150" t="s">
        <v>94</v>
      </c>
      <c r="G150" t="s">
        <v>151</v>
      </c>
      <c r="H150" t="s">
        <v>76</v>
      </c>
      <c r="I150" t="s">
        <v>76</v>
      </c>
      <c r="J150" t="s">
        <v>75</v>
      </c>
      <c r="K150">
        <v>600</v>
      </c>
      <c r="L150" t="s">
        <v>81</v>
      </c>
      <c r="M150">
        <v>500</v>
      </c>
      <c r="N150">
        <v>10</v>
      </c>
      <c r="O150" t="s">
        <v>234</v>
      </c>
      <c r="P150">
        <v>2</v>
      </c>
      <c r="Q150">
        <v>0.4</v>
      </c>
      <c r="R150">
        <v>40</v>
      </c>
      <c r="S150">
        <v>30</v>
      </c>
      <c r="T150" t="s">
        <v>406</v>
      </c>
      <c r="U150">
        <f t="shared" si="12"/>
        <v>71</v>
      </c>
      <c r="V150">
        <f t="shared" si="13"/>
        <v>13</v>
      </c>
      <c r="W150" cm="1">
        <f t="array" ref="W150">-SUM((IF(Z150:CM150&gt;0, (Z150:CM150/U150)*LN(Z150:CM150/U150), 0)))</f>
        <v>1.915982497782647</v>
      </c>
      <c r="X150">
        <f t="shared" si="14"/>
        <v>0.7469864822901785</v>
      </c>
      <c r="Y150">
        <f t="shared" si="15"/>
        <v>0.57746478873239437</v>
      </c>
      <c r="Z150">
        <v>7</v>
      </c>
      <c r="AA150">
        <v>0</v>
      </c>
      <c r="AB150">
        <v>19</v>
      </c>
      <c r="AC150">
        <v>1</v>
      </c>
      <c r="AD150">
        <v>0</v>
      </c>
      <c r="AE150">
        <v>5</v>
      </c>
      <c r="AF150">
        <v>1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24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 x14ac:dyDescent="0.2">
      <c r="A151" t="s">
        <v>149</v>
      </c>
      <c r="B151">
        <v>11</v>
      </c>
      <c r="C151" s="2">
        <v>45439</v>
      </c>
      <c r="D151" t="s">
        <v>77</v>
      </c>
      <c r="E151" t="s">
        <v>385</v>
      </c>
      <c r="F151" t="s">
        <v>94</v>
      </c>
      <c r="G151" t="s">
        <v>151</v>
      </c>
      <c r="H151" t="s">
        <v>76</v>
      </c>
      <c r="I151" t="s">
        <v>76</v>
      </c>
      <c r="J151" t="s">
        <v>75</v>
      </c>
      <c r="K151">
        <v>615</v>
      </c>
      <c r="L151" t="s">
        <v>81</v>
      </c>
      <c r="M151">
        <v>500</v>
      </c>
      <c r="N151">
        <v>10</v>
      </c>
      <c r="O151" t="s">
        <v>234</v>
      </c>
      <c r="P151">
        <v>2</v>
      </c>
      <c r="Q151">
        <v>0.4</v>
      </c>
      <c r="R151">
        <v>50</v>
      </c>
      <c r="S151">
        <v>40</v>
      </c>
      <c r="T151" t="s">
        <v>406</v>
      </c>
      <c r="U151">
        <f t="shared" si="12"/>
        <v>58</v>
      </c>
      <c r="V151">
        <f t="shared" si="13"/>
        <v>9</v>
      </c>
      <c r="W151" cm="1">
        <f t="array" ref="W151">-SUM((IF(Z151:CM151&gt;0, (Z151:CM151/U151)*LN(Z151:CM151/U151), 0)))</f>
        <v>1.3284469120684219</v>
      </c>
      <c r="X151">
        <f t="shared" si="14"/>
        <v>0.60460224492798531</v>
      </c>
      <c r="Y151">
        <f t="shared" si="15"/>
        <v>0.68965517241379315</v>
      </c>
      <c r="Z151">
        <v>4</v>
      </c>
      <c r="AA151">
        <v>0</v>
      </c>
      <c r="AB151">
        <v>32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15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 x14ac:dyDescent="0.2">
      <c r="A152" t="s">
        <v>149</v>
      </c>
      <c r="B152">
        <v>11</v>
      </c>
      <c r="C152" s="2">
        <v>45439</v>
      </c>
      <c r="D152" t="s">
        <v>77</v>
      </c>
      <c r="E152" t="s">
        <v>386</v>
      </c>
      <c r="F152" t="s">
        <v>94</v>
      </c>
      <c r="G152" t="s">
        <v>151</v>
      </c>
      <c r="H152" t="s">
        <v>76</v>
      </c>
      <c r="I152" t="s">
        <v>76</v>
      </c>
      <c r="J152" t="s">
        <v>75</v>
      </c>
      <c r="K152">
        <v>630</v>
      </c>
      <c r="L152" t="s">
        <v>81</v>
      </c>
      <c r="M152">
        <v>500</v>
      </c>
      <c r="N152">
        <v>10</v>
      </c>
      <c r="O152" t="s">
        <v>234</v>
      </c>
      <c r="P152">
        <v>2.5</v>
      </c>
      <c r="Q152">
        <v>0.4</v>
      </c>
      <c r="R152">
        <v>20</v>
      </c>
      <c r="S152">
        <v>20</v>
      </c>
      <c r="T152" t="s">
        <v>406</v>
      </c>
      <c r="U152">
        <f t="shared" si="12"/>
        <v>58</v>
      </c>
      <c r="V152">
        <f t="shared" si="13"/>
        <v>12</v>
      </c>
      <c r="W152" cm="1">
        <f t="array" ref="W152">-SUM((IF(Z152:CM152&gt;0, (Z152:CM152/U152)*LN(Z152:CM152/U152), 0)))</f>
        <v>1.6137569336525313</v>
      </c>
      <c r="X152">
        <f t="shared" si="14"/>
        <v>0.64942356437824689</v>
      </c>
      <c r="Y152">
        <f t="shared" si="15"/>
        <v>0.32758620689655171</v>
      </c>
      <c r="Z152">
        <v>3</v>
      </c>
      <c r="AA152">
        <v>0</v>
      </c>
      <c r="AB152">
        <v>6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2</v>
      </c>
      <c r="AL152">
        <v>0</v>
      </c>
      <c r="AM152">
        <v>33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">
      <c r="A153" t="s">
        <v>149</v>
      </c>
      <c r="B153">
        <v>11</v>
      </c>
      <c r="C153" s="2">
        <v>45439</v>
      </c>
      <c r="D153" t="s">
        <v>77</v>
      </c>
      <c r="E153" t="s">
        <v>387</v>
      </c>
      <c r="F153" t="s">
        <v>94</v>
      </c>
      <c r="G153" t="s">
        <v>151</v>
      </c>
      <c r="H153" t="s">
        <v>76</v>
      </c>
      <c r="I153" t="s">
        <v>76</v>
      </c>
      <c r="J153" t="s">
        <v>75</v>
      </c>
      <c r="K153">
        <v>645</v>
      </c>
      <c r="L153" t="s">
        <v>81</v>
      </c>
      <c r="M153">
        <v>500</v>
      </c>
      <c r="N153">
        <v>10</v>
      </c>
      <c r="O153" t="s">
        <v>234</v>
      </c>
      <c r="P153">
        <v>2.5</v>
      </c>
      <c r="Q153">
        <v>0.4</v>
      </c>
      <c r="R153">
        <v>30</v>
      </c>
      <c r="S153">
        <v>20</v>
      </c>
      <c r="T153" t="s">
        <v>406</v>
      </c>
      <c r="U153">
        <f t="shared" si="12"/>
        <v>59</v>
      </c>
      <c r="V153">
        <f t="shared" si="13"/>
        <v>13</v>
      </c>
      <c r="W153" cm="1">
        <f t="array" ref="W153">-SUM((IF(Z153:CM153&gt;0, (Z153:CM153/U153)*LN(Z153:CM153/U153), 0)))</f>
        <v>2.0233776868939519</v>
      </c>
      <c r="X153">
        <f t="shared" si="14"/>
        <v>0.78885677840299973</v>
      </c>
      <c r="Y153">
        <f t="shared" si="15"/>
        <v>0.50847457627118642</v>
      </c>
      <c r="Z153">
        <v>4</v>
      </c>
      <c r="AA153">
        <v>0</v>
      </c>
      <c r="AB153">
        <v>17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0</v>
      </c>
      <c r="AJ153">
        <v>0</v>
      </c>
      <c r="AK153">
        <v>1</v>
      </c>
      <c r="AL153">
        <v>1</v>
      </c>
      <c r="AM153">
        <v>17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5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2">
      <c r="A154" t="s">
        <v>149</v>
      </c>
      <c r="B154">
        <v>11</v>
      </c>
      <c r="C154" s="2">
        <v>45439</v>
      </c>
      <c r="D154" t="s">
        <v>77</v>
      </c>
      <c r="E154" t="s">
        <v>388</v>
      </c>
      <c r="F154" t="s">
        <v>94</v>
      </c>
      <c r="G154" t="s">
        <v>151</v>
      </c>
      <c r="H154" t="s">
        <v>76</v>
      </c>
      <c r="I154" t="s">
        <v>76</v>
      </c>
      <c r="J154" t="s">
        <v>75</v>
      </c>
      <c r="K154">
        <v>660</v>
      </c>
      <c r="L154" t="s">
        <v>81</v>
      </c>
      <c r="M154">
        <v>500</v>
      </c>
      <c r="N154">
        <v>10</v>
      </c>
      <c r="O154" t="s">
        <v>234</v>
      </c>
      <c r="P154">
        <v>2</v>
      </c>
      <c r="Q154">
        <v>0.4</v>
      </c>
      <c r="R154">
        <v>25</v>
      </c>
      <c r="S154">
        <v>20</v>
      </c>
      <c r="T154" t="s">
        <v>406</v>
      </c>
      <c r="U154">
        <f t="shared" si="12"/>
        <v>68</v>
      </c>
      <c r="V154">
        <f t="shared" si="13"/>
        <v>10</v>
      </c>
      <c r="W154" cm="1">
        <f t="array" ref="W154">-SUM((IF(Z154:CM154&gt;0, (Z154:CM154/U154)*LN(Z154:CM154/U154), 0)))</f>
        <v>1.2938366266517853</v>
      </c>
      <c r="X154">
        <f t="shared" si="14"/>
        <v>0.56190610743918812</v>
      </c>
      <c r="Y154">
        <f t="shared" si="15"/>
        <v>0.26470588235294118</v>
      </c>
      <c r="Z154">
        <v>0</v>
      </c>
      <c r="AA154">
        <v>0</v>
      </c>
      <c r="AB154">
        <v>15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41</v>
      </c>
      <c r="AN154">
        <v>0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 x14ac:dyDescent="0.2">
      <c r="A155" t="s">
        <v>149</v>
      </c>
      <c r="B155">
        <v>11</v>
      </c>
      <c r="C155" s="2">
        <v>45439</v>
      </c>
      <c r="D155" t="s">
        <v>72</v>
      </c>
      <c r="E155" t="s">
        <v>389</v>
      </c>
      <c r="F155" t="s">
        <v>94</v>
      </c>
      <c r="G155" t="s">
        <v>98</v>
      </c>
      <c r="H155" t="s">
        <v>75</v>
      </c>
      <c r="I155" t="s">
        <v>76</v>
      </c>
      <c r="J155" t="s">
        <v>76</v>
      </c>
      <c r="K155">
        <v>30</v>
      </c>
      <c r="L155" t="s">
        <v>77</v>
      </c>
      <c r="M155">
        <v>500</v>
      </c>
      <c r="N155">
        <v>10</v>
      </c>
      <c r="O155" t="s">
        <v>234</v>
      </c>
      <c r="P155">
        <v>3.5</v>
      </c>
      <c r="Q155">
        <v>0.5</v>
      </c>
      <c r="R155">
        <v>70</v>
      </c>
      <c r="S155">
        <v>50</v>
      </c>
      <c r="T155" t="s">
        <v>406</v>
      </c>
      <c r="U155">
        <f t="shared" si="12"/>
        <v>70</v>
      </c>
      <c r="V155">
        <f t="shared" si="13"/>
        <v>12</v>
      </c>
      <c r="W155" cm="1">
        <f t="array" ref="W155">-SUM((IF(Z155:CM155&gt;0, (Z155:CM155/U155)*LN(Z155:CM155/U155), 0)))</f>
        <v>1.8706060137170544</v>
      </c>
      <c r="X155">
        <f t="shared" si="14"/>
        <v>0.75278723805445369</v>
      </c>
      <c r="Y155">
        <f t="shared" si="15"/>
        <v>0.42857142857142855</v>
      </c>
      <c r="Z155">
        <v>10</v>
      </c>
      <c r="AA155">
        <v>0</v>
      </c>
      <c r="AB155">
        <v>9</v>
      </c>
      <c r="AC155">
        <v>0</v>
      </c>
      <c r="AD155">
        <v>0</v>
      </c>
      <c r="AE155">
        <v>8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29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 x14ac:dyDescent="0.2">
      <c r="A156" t="s">
        <v>149</v>
      </c>
      <c r="B156">
        <v>11</v>
      </c>
      <c r="C156" s="2">
        <v>45439</v>
      </c>
      <c r="D156" t="s">
        <v>72</v>
      </c>
      <c r="E156" t="s">
        <v>390</v>
      </c>
      <c r="F156" t="s">
        <v>94</v>
      </c>
      <c r="G156" t="s">
        <v>98</v>
      </c>
      <c r="H156" t="s">
        <v>75</v>
      </c>
      <c r="I156" t="s">
        <v>76</v>
      </c>
      <c r="J156" t="s">
        <v>76</v>
      </c>
      <c r="K156">
        <v>45</v>
      </c>
      <c r="L156" t="s">
        <v>77</v>
      </c>
      <c r="M156">
        <v>500</v>
      </c>
      <c r="N156">
        <v>10</v>
      </c>
      <c r="O156" t="s">
        <v>234</v>
      </c>
      <c r="P156">
        <v>3</v>
      </c>
      <c r="Q156">
        <v>0.5</v>
      </c>
      <c r="R156">
        <v>60</v>
      </c>
      <c r="S156">
        <v>50</v>
      </c>
      <c r="T156" t="s">
        <v>406</v>
      </c>
      <c r="U156">
        <f t="shared" si="12"/>
        <v>35</v>
      </c>
      <c r="V156">
        <f t="shared" si="13"/>
        <v>8</v>
      </c>
      <c r="W156" cm="1">
        <f t="array" ref="W156">-SUM((IF(Z156:CM156&gt;0, (Z156:CM156/U156)*LN(Z156:CM156/U156), 0)))</f>
        <v>1.8366836116011032</v>
      </c>
      <c r="X156">
        <f t="shared" si="14"/>
        <v>0.88325811271298094</v>
      </c>
      <c r="Y156">
        <f t="shared" si="15"/>
        <v>0.62857142857142856</v>
      </c>
      <c r="Z156">
        <v>5</v>
      </c>
      <c r="AA156">
        <v>0</v>
      </c>
      <c r="AB156">
        <v>4</v>
      </c>
      <c r="AC156">
        <v>0</v>
      </c>
      <c r="AD156">
        <v>0</v>
      </c>
      <c r="AE156">
        <v>6</v>
      </c>
      <c r="AF156">
        <v>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2">
      <c r="A157" t="s">
        <v>149</v>
      </c>
      <c r="B157">
        <v>11</v>
      </c>
      <c r="C157" s="2">
        <v>45439</v>
      </c>
      <c r="D157" t="s">
        <v>72</v>
      </c>
      <c r="E157" t="s">
        <v>391</v>
      </c>
      <c r="F157" t="s">
        <v>94</v>
      </c>
      <c r="G157" t="s">
        <v>98</v>
      </c>
      <c r="H157" t="s">
        <v>75</v>
      </c>
      <c r="I157" t="s">
        <v>76</v>
      </c>
      <c r="J157" t="s">
        <v>76</v>
      </c>
      <c r="K157">
        <v>60</v>
      </c>
      <c r="L157" t="s">
        <v>77</v>
      </c>
      <c r="M157">
        <v>500</v>
      </c>
      <c r="N157">
        <v>10</v>
      </c>
      <c r="O157" t="s">
        <v>234</v>
      </c>
      <c r="P157">
        <v>4.5</v>
      </c>
      <c r="Q157">
        <v>0.5</v>
      </c>
      <c r="R157">
        <v>50</v>
      </c>
      <c r="S157">
        <v>50</v>
      </c>
      <c r="T157" t="s">
        <v>406</v>
      </c>
      <c r="U157">
        <f t="shared" si="12"/>
        <v>52</v>
      </c>
      <c r="V157">
        <f t="shared" si="13"/>
        <v>13</v>
      </c>
      <c r="W157" cm="1">
        <f t="array" ref="W157">-SUM((IF(Z157:CM157&gt;0, (Z157:CM157/U157)*LN(Z157:CM157/U157), 0)))</f>
        <v>1.9418878966644446</v>
      </c>
      <c r="X157">
        <f t="shared" si="14"/>
        <v>0.75708625241095606</v>
      </c>
      <c r="Y157">
        <f t="shared" si="15"/>
        <v>0.46153846153846156</v>
      </c>
      <c r="Z157">
        <v>0</v>
      </c>
      <c r="AA157">
        <v>0</v>
      </c>
      <c r="AB157">
        <v>5</v>
      </c>
      <c r="AC157">
        <v>0</v>
      </c>
      <c r="AD157">
        <v>0</v>
      </c>
      <c r="AE157">
        <v>9</v>
      </c>
      <c r="AF157">
        <v>0</v>
      </c>
      <c r="AG157">
        <v>3</v>
      </c>
      <c r="AH157">
        <v>2</v>
      </c>
      <c r="AI157">
        <v>0</v>
      </c>
      <c r="AJ157">
        <v>0</v>
      </c>
      <c r="AK157">
        <v>0</v>
      </c>
      <c r="AL157">
        <v>1</v>
      </c>
      <c r="AM157">
        <v>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 x14ac:dyDescent="0.2">
      <c r="A158" t="s">
        <v>149</v>
      </c>
      <c r="B158">
        <v>11</v>
      </c>
      <c r="C158" s="2">
        <v>45439</v>
      </c>
      <c r="D158" t="s">
        <v>72</v>
      </c>
      <c r="E158" t="s">
        <v>392</v>
      </c>
      <c r="F158" t="s">
        <v>94</v>
      </c>
      <c r="G158" t="s">
        <v>98</v>
      </c>
      <c r="H158" t="s">
        <v>75</v>
      </c>
      <c r="I158" t="s">
        <v>76</v>
      </c>
      <c r="J158" t="s">
        <v>76</v>
      </c>
      <c r="K158">
        <v>75</v>
      </c>
      <c r="L158" t="s">
        <v>77</v>
      </c>
      <c r="M158">
        <v>500</v>
      </c>
      <c r="N158">
        <v>10</v>
      </c>
      <c r="O158" t="s">
        <v>234</v>
      </c>
      <c r="P158">
        <v>3</v>
      </c>
      <c r="Q158">
        <v>0.5</v>
      </c>
      <c r="R158">
        <v>60</v>
      </c>
      <c r="S158">
        <v>50</v>
      </c>
      <c r="T158" t="s">
        <v>406</v>
      </c>
      <c r="U158">
        <f t="shared" si="12"/>
        <v>41</v>
      </c>
      <c r="V158">
        <f t="shared" si="13"/>
        <v>10</v>
      </c>
      <c r="W158" cm="1">
        <f t="array" ref="W158">-SUM((IF(Z158:CM158&gt;0, (Z158:CM158/U158)*LN(Z158:CM158/U158), 0)))</f>
        <v>1.9612834754740107</v>
      </c>
      <c r="X158">
        <f t="shared" si="14"/>
        <v>0.85177459084639451</v>
      </c>
      <c r="Y158">
        <f t="shared" si="15"/>
        <v>0.6097560975609756</v>
      </c>
      <c r="Z158">
        <v>5</v>
      </c>
      <c r="AA158">
        <v>0</v>
      </c>
      <c r="AB158">
        <v>6</v>
      </c>
      <c r="AC158">
        <v>0</v>
      </c>
      <c r="AD158">
        <v>0</v>
      </c>
      <c r="AE158">
        <v>8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">
      <c r="A159" t="s">
        <v>149</v>
      </c>
      <c r="B159">
        <v>11</v>
      </c>
      <c r="C159" s="2">
        <v>45439</v>
      </c>
      <c r="D159" t="s">
        <v>72</v>
      </c>
      <c r="E159" t="s">
        <v>393</v>
      </c>
      <c r="F159" t="s">
        <v>94</v>
      </c>
      <c r="G159" t="s">
        <v>98</v>
      </c>
      <c r="H159" t="s">
        <v>75</v>
      </c>
      <c r="I159" t="s">
        <v>76</v>
      </c>
      <c r="J159" t="s">
        <v>76</v>
      </c>
      <c r="K159">
        <v>90</v>
      </c>
      <c r="L159" t="s">
        <v>77</v>
      </c>
      <c r="M159">
        <v>500</v>
      </c>
      <c r="N159">
        <v>10</v>
      </c>
      <c r="O159" t="s">
        <v>234</v>
      </c>
      <c r="P159">
        <v>4</v>
      </c>
      <c r="Q159">
        <v>0.5</v>
      </c>
      <c r="R159">
        <v>60</v>
      </c>
      <c r="S159">
        <v>50</v>
      </c>
      <c r="T159" t="s">
        <v>406</v>
      </c>
      <c r="U159">
        <f t="shared" si="12"/>
        <v>97</v>
      </c>
      <c r="V159">
        <f t="shared" si="13"/>
        <v>11</v>
      </c>
      <c r="W159" cm="1">
        <f t="array" ref="W159">-SUM((IF(Z159:CM159&gt;0, (Z159:CM159/U159)*LN(Z159:CM159/U159), 0)))</f>
        <v>1.7552856934570613</v>
      </c>
      <c r="X159">
        <f t="shared" si="14"/>
        <v>0.73201099037516482</v>
      </c>
      <c r="Y159">
        <f t="shared" si="15"/>
        <v>0.51546391752577314</v>
      </c>
      <c r="Z159">
        <v>9</v>
      </c>
      <c r="AA159">
        <v>0</v>
      </c>
      <c r="AB159">
        <v>27</v>
      </c>
      <c r="AC159">
        <v>0</v>
      </c>
      <c r="AD159">
        <v>0</v>
      </c>
      <c r="AE159">
        <v>7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36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6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</row>
    <row r="160" spans="1:91" x14ac:dyDescent="0.2">
      <c r="A160" t="s">
        <v>153</v>
      </c>
      <c r="B160">
        <v>11</v>
      </c>
      <c r="C160" s="2">
        <v>45439</v>
      </c>
      <c r="D160" t="s">
        <v>77</v>
      </c>
      <c r="E160" t="s">
        <v>394</v>
      </c>
      <c r="F160" t="s">
        <v>94</v>
      </c>
      <c r="G160" t="s">
        <v>151</v>
      </c>
      <c r="H160" t="s">
        <v>76</v>
      </c>
      <c r="I160" t="s">
        <v>76</v>
      </c>
      <c r="J160" t="s">
        <v>75</v>
      </c>
      <c r="K160">
        <v>200</v>
      </c>
      <c r="L160" t="s">
        <v>81</v>
      </c>
      <c r="M160">
        <v>1000</v>
      </c>
      <c r="N160">
        <v>10</v>
      </c>
      <c r="O160" t="s">
        <v>234</v>
      </c>
      <c r="P160">
        <v>6</v>
      </c>
      <c r="Q160">
        <v>0.4</v>
      </c>
      <c r="R160">
        <v>0</v>
      </c>
      <c r="S160">
        <v>10</v>
      </c>
      <c r="T160" t="s">
        <v>406</v>
      </c>
      <c r="U160">
        <f t="shared" si="12"/>
        <v>20</v>
      </c>
      <c r="V160">
        <f t="shared" si="13"/>
        <v>9</v>
      </c>
      <c r="W160" cm="1">
        <f t="array" ref="W160">-SUM((IF(Z160:CM160&gt;0, (Z160:CM160/U160)*LN(Z160:CM160/U160), 0)))</f>
        <v>1.9730014063936125</v>
      </c>
      <c r="X160">
        <f t="shared" si="14"/>
        <v>0.89795163714469217</v>
      </c>
      <c r="Y160">
        <f t="shared" si="15"/>
        <v>0.45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</v>
      </c>
      <c r="AN160">
        <v>6</v>
      </c>
      <c r="AO160">
        <v>0</v>
      </c>
      <c r="AP160">
        <v>1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</row>
    <row r="161" spans="1:91" x14ac:dyDescent="0.2">
      <c r="A161" t="s">
        <v>153</v>
      </c>
      <c r="B161">
        <v>11</v>
      </c>
      <c r="C161" s="2">
        <v>45439</v>
      </c>
      <c r="D161" t="s">
        <v>77</v>
      </c>
      <c r="E161" t="s">
        <v>395</v>
      </c>
      <c r="F161" t="s">
        <v>94</v>
      </c>
      <c r="G161" t="s">
        <v>151</v>
      </c>
      <c r="H161" t="s">
        <v>76</v>
      </c>
      <c r="I161" t="s">
        <v>76</v>
      </c>
      <c r="J161" t="s">
        <v>75</v>
      </c>
      <c r="K161">
        <v>215</v>
      </c>
      <c r="L161" t="s">
        <v>81</v>
      </c>
      <c r="M161">
        <v>1000</v>
      </c>
      <c r="N161">
        <v>10</v>
      </c>
      <c r="O161" t="s">
        <v>234</v>
      </c>
      <c r="P161">
        <v>7</v>
      </c>
      <c r="Q161">
        <v>0.4</v>
      </c>
      <c r="R161">
        <v>10</v>
      </c>
      <c r="S161">
        <v>20</v>
      </c>
      <c r="T161" t="s">
        <v>406</v>
      </c>
      <c r="U161">
        <f t="shared" si="12"/>
        <v>32</v>
      </c>
      <c r="V161">
        <f t="shared" si="13"/>
        <v>10</v>
      </c>
      <c r="W161" cm="1">
        <f t="array" ref="W161">-SUM((IF(Z161:CM161&gt;0, (Z161:CM161/U161)*LN(Z161:CM161/U161), 0)))</f>
        <v>1.9649810102313414</v>
      </c>
      <c r="X161">
        <f t="shared" si="14"/>
        <v>0.85338040978814877</v>
      </c>
      <c r="Y161">
        <f t="shared" si="15"/>
        <v>0.75</v>
      </c>
      <c r="Z161">
        <v>1</v>
      </c>
      <c r="AA161">
        <v>0</v>
      </c>
      <c r="AB161">
        <v>9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 x14ac:dyDescent="0.2">
      <c r="A162" t="s">
        <v>153</v>
      </c>
      <c r="B162">
        <v>11</v>
      </c>
      <c r="C162" s="2">
        <v>45439</v>
      </c>
      <c r="D162" t="s">
        <v>77</v>
      </c>
      <c r="E162" t="s">
        <v>396</v>
      </c>
      <c r="F162" t="s">
        <v>94</v>
      </c>
      <c r="G162" t="s">
        <v>151</v>
      </c>
      <c r="H162" t="s">
        <v>76</v>
      </c>
      <c r="I162" t="s">
        <v>76</v>
      </c>
      <c r="J162" t="s">
        <v>75</v>
      </c>
      <c r="K162">
        <v>230</v>
      </c>
      <c r="L162" t="s">
        <v>81</v>
      </c>
      <c r="M162">
        <v>1000</v>
      </c>
      <c r="N162">
        <v>10</v>
      </c>
      <c r="O162" t="s">
        <v>234</v>
      </c>
      <c r="P162">
        <v>7.5</v>
      </c>
      <c r="Q162">
        <v>0.4</v>
      </c>
      <c r="R162">
        <v>0</v>
      </c>
      <c r="S162">
        <v>20</v>
      </c>
      <c r="T162" t="s">
        <v>406</v>
      </c>
      <c r="U162">
        <f t="shared" si="12"/>
        <v>28</v>
      </c>
      <c r="V162">
        <f t="shared" si="13"/>
        <v>10</v>
      </c>
      <c r="W162" cm="1">
        <f t="array" ref="W162">-SUM((IF(Z162:CM162&gt;0, (Z162:CM162/U162)*LN(Z162:CM162/U162), 0)))</f>
        <v>2.1308486242028866</v>
      </c>
      <c r="X162">
        <f t="shared" si="14"/>
        <v>0.92541579926244943</v>
      </c>
      <c r="Y162">
        <f t="shared" si="15"/>
        <v>0.4642857142857143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2">
      <c r="A163" t="s">
        <v>153</v>
      </c>
      <c r="B163">
        <v>11</v>
      </c>
      <c r="C163" s="2">
        <v>45439</v>
      </c>
      <c r="D163" t="s">
        <v>77</v>
      </c>
      <c r="E163" t="s">
        <v>397</v>
      </c>
      <c r="F163" t="s">
        <v>94</v>
      </c>
      <c r="G163" t="s">
        <v>151</v>
      </c>
      <c r="H163" t="s">
        <v>76</v>
      </c>
      <c r="I163" t="s">
        <v>76</v>
      </c>
      <c r="J163" t="s">
        <v>75</v>
      </c>
      <c r="K163">
        <v>245</v>
      </c>
      <c r="L163" t="s">
        <v>81</v>
      </c>
      <c r="M163">
        <v>1000</v>
      </c>
      <c r="N163">
        <v>10</v>
      </c>
      <c r="O163" t="s">
        <v>234</v>
      </c>
      <c r="P163">
        <v>7</v>
      </c>
      <c r="Q163">
        <v>0.4</v>
      </c>
      <c r="R163">
        <v>0</v>
      </c>
      <c r="S163">
        <v>20</v>
      </c>
      <c r="T163" t="s">
        <v>406</v>
      </c>
      <c r="U163">
        <f t="shared" si="12"/>
        <v>21</v>
      </c>
      <c r="V163">
        <f t="shared" si="13"/>
        <v>7</v>
      </c>
      <c r="W163" cm="1">
        <f t="array" ref="W163">-SUM((IF(Z163:CM163&gt;0, (Z163:CM163/U163)*LN(Z163:CM163/U163), 0)))</f>
        <v>1.7357455494097991</v>
      </c>
      <c r="X163">
        <f t="shared" si="14"/>
        <v>0.89199676061736799</v>
      </c>
      <c r="Y163">
        <f t="shared" si="15"/>
        <v>0.61904761904761907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</row>
    <row r="164" spans="1:91" x14ac:dyDescent="0.2">
      <c r="A164" t="s">
        <v>153</v>
      </c>
      <c r="B164">
        <v>11</v>
      </c>
      <c r="C164" s="2">
        <v>45439</v>
      </c>
      <c r="D164" t="s">
        <v>77</v>
      </c>
      <c r="E164" t="s">
        <v>398</v>
      </c>
      <c r="F164" t="s">
        <v>94</v>
      </c>
      <c r="G164" t="s">
        <v>151</v>
      </c>
      <c r="H164" t="s">
        <v>76</v>
      </c>
      <c r="I164" t="s">
        <v>76</v>
      </c>
      <c r="J164" t="s">
        <v>75</v>
      </c>
      <c r="K164">
        <v>260</v>
      </c>
      <c r="L164" t="s">
        <v>81</v>
      </c>
      <c r="M164">
        <v>1000</v>
      </c>
      <c r="N164">
        <v>10</v>
      </c>
      <c r="O164" t="s">
        <v>234</v>
      </c>
      <c r="P164">
        <v>7</v>
      </c>
      <c r="Q164">
        <v>0.4</v>
      </c>
      <c r="R164">
        <v>10</v>
      </c>
      <c r="S164">
        <v>20</v>
      </c>
      <c r="T164" t="s">
        <v>406</v>
      </c>
      <c r="U164">
        <f t="shared" si="12"/>
        <v>14</v>
      </c>
      <c r="V164">
        <f t="shared" si="13"/>
        <v>6</v>
      </c>
      <c r="W164" cm="1">
        <f t="array" ref="W164">-SUM((IF(Z164:CM164&gt;0, (Z164:CM164/U164)*LN(Z164:CM164/U164), 0)))</f>
        <v>1.4306853360872929</v>
      </c>
      <c r="X164">
        <f t="shared" si="14"/>
        <v>0.79848068932136085</v>
      </c>
      <c r="Y164">
        <f t="shared" si="15"/>
        <v>0.7857142857142857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7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">
      <c r="A165" t="s">
        <v>153</v>
      </c>
      <c r="B165">
        <v>11</v>
      </c>
      <c r="C165" s="2">
        <v>45439</v>
      </c>
      <c r="D165" t="s">
        <v>72</v>
      </c>
      <c r="E165" t="s">
        <v>399</v>
      </c>
      <c r="F165" t="s">
        <v>94</v>
      </c>
      <c r="G165" t="s">
        <v>121</v>
      </c>
      <c r="H165" t="s">
        <v>75</v>
      </c>
      <c r="I165" t="s">
        <v>75</v>
      </c>
      <c r="J165" t="s">
        <v>76</v>
      </c>
      <c r="K165">
        <v>100</v>
      </c>
      <c r="L165" t="s">
        <v>77</v>
      </c>
      <c r="M165">
        <v>1000</v>
      </c>
      <c r="N165">
        <v>10</v>
      </c>
      <c r="O165" t="s">
        <v>234</v>
      </c>
      <c r="P165">
        <v>5.5</v>
      </c>
      <c r="Q165">
        <v>0.5</v>
      </c>
      <c r="R165">
        <v>10</v>
      </c>
      <c r="S165">
        <v>10</v>
      </c>
      <c r="T165" t="s">
        <v>406</v>
      </c>
      <c r="U165">
        <f t="shared" si="12"/>
        <v>16</v>
      </c>
      <c r="V165">
        <f t="shared" si="13"/>
        <v>5</v>
      </c>
      <c r="W165" cm="1">
        <f t="array" ref="W165">-SUM((IF(Z165:CM165&gt;0, (Z165:CM165/U165)*LN(Z165:CM165/U165), 0)))</f>
        <v>1.5110861760736112</v>
      </c>
      <c r="X165">
        <f t="shared" si="14"/>
        <v>0.93889063032463127</v>
      </c>
      <c r="Y165">
        <f t="shared" si="15"/>
        <v>0.75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 x14ac:dyDescent="0.2">
      <c r="A166" t="s">
        <v>153</v>
      </c>
      <c r="B166">
        <v>11</v>
      </c>
      <c r="C166" s="2">
        <v>45439</v>
      </c>
      <c r="D166" t="s">
        <v>72</v>
      </c>
      <c r="E166" t="s">
        <v>400</v>
      </c>
      <c r="F166" t="s">
        <v>94</v>
      </c>
      <c r="G166" t="s">
        <v>121</v>
      </c>
      <c r="H166" t="s">
        <v>75</v>
      </c>
      <c r="I166" t="s">
        <v>75</v>
      </c>
      <c r="J166" t="s">
        <v>76</v>
      </c>
      <c r="K166">
        <v>115</v>
      </c>
      <c r="L166" t="s">
        <v>77</v>
      </c>
      <c r="M166">
        <v>1000</v>
      </c>
      <c r="N166">
        <v>10</v>
      </c>
      <c r="O166" t="s">
        <v>234</v>
      </c>
      <c r="P166">
        <v>6</v>
      </c>
      <c r="Q166">
        <v>0.5</v>
      </c>
      <c r="R166">
        <v>20</v>
      </c>
      <c r="S166">
        <v>10</v>
      </c>
      <c r="T166" t="s">
        <v>406</v>
      </c>
      <c r="U166">
        <f t="shared" si="12"/>
        <v>19</v>
      </c>
      <c r="V166">
        <f t="shared" si="13"/>
        <v>10</v>
      </c>
      <c r="W166" cm="1">
        <f t="array" ref="W166">-SUM((IF(Z166:CM166&gt;0, (Z166:CM166/U166)*LN(Z166:CM166/U166), 0)))</f>
        <v>2.0316900029887046</v>
      </c>
      <c r="X166">
        <f t="shared" si="14"/>
        <v>0.88235175723599557</v>
      </c>
      <c r="Y166">
        <f t="shared" si="15"/>
        <v>0.73684210526315785</v>
      </c>
      <c r="Z166">
        <v>3</v>
      </c>
      <c r="AA166">
        <v>0</v>
      </c>
      <c r="AB166">
        <v>1</v>
      </c>
      <c r="AC166">
        <v>0</v>
      </c>
      <c r="AD166">
        <v>0</v>
      </c>
      <c r="AE166">
        <v>6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</row>
    <row r="167" spans="1:91" x14ac:dyDescent="0.2">
      <c r="A167" t="s">
        <v>153</v>
      </c>
      <c r="B167">
        <v>11</v>
      </c>
      <c r="C167" s="2">
        <v>45439</v>
      </c>
      <c r="D167" t="s">
        <v>72</v>
      </c>
      <c r="E167" t="s">
        <v>401</v>
      </c>
      <c r="F167" t="s">
        <v>94</v>
      </c>
      <c r="G167" t="s">
        <v>121</v>
      </c>
      <c r="H167" t="s">
        <v>75</v>
      </c>
      <c r="I167" t="s">
        <v>75</v>
      </c>
      <c r="J167" t="s">
        <v>76</v>
      </c>
      <c r="K167">
        <v>130</v>
      </c>
      <c r="L167" t="s">
        <v>77</v>
      </c>
      <c r="M167">
        <v>1000</v>
      </c>
      <c r="N167">
        <v>10</v>
      </c>
      <c r="O167" t="s">
        <v>234</v>
      </c>
      <c r="P167">
        <v>6</v>
      </c>
      <c r="Q167">
        <v>0.5</v>
      </c>
      <c r="R167">
        <v>30</v>
      </c>
      <c r="S167">
        <v>10</v>
      </c>
      <c r="T167" t="s">
        <v>406</v>
      </c>
      <c r="U167">
        <f t="shared" si="12"/>
        <v>38</v>
      </c>
      <c r="V167">
        <f t="shared" si="13"/>
        <v>11</v>
      </c>
      <c r="W167" cm="1">
        <f t="array" ref="W167">-SUM((IF(Z167:CM167&gt;0, (Z167:CM167/U167)*LN(Z167:CM167/U167), 0)))</f>
        <v>1.8818289673579818</v>
      </c>
      <c r="X167">
        <f t="shared" si="14"/>
        <v>0.78478363450871913</v>
      </c>
      <c r="Y167">
        <f t="shared" si="15"/>
        <v>0.81578947368421051</v>
      </c>
      <c r="Z167">
        <v>4</v>
      </c>
      <c r="AA167">
        <v>0</v>
      </c>
      <c r="AB167">
        <v>15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 x14ac:dyDescent="0.2">
      <c r="A168" t="s">
        <v>153</v>
      </c>
      <c r="B168">
        <v>11</v>
      </c>
      <c r="C168" s="2">
        <v>45439</v>
      </c>
      <c r="D168" t="s">
        <v>72</v>
      </c>
      <c r="E168" t="s">
        <v>402</v>
      </c>
      <c r="F168" t="s">
        <v>94</v>
      </c>
      <c r="G168" t="s">
        <v>121</v>
      </c>
      <c r="H168" t="s">
        <v>75</v>
      </c>
      <c r="I168" t="s">
        <v>75</v>
      </c>
      <c r="J168" t="s">
        <v>76</v>
      </c>
      <c r="K168">
        <v>145</v>
      </c>
      <c r="L168" t="s">
        <v>77</v>
      </c>
      <c r="M168">
        <v>1000</v>
      </c>
      <c r="N168">
        <v>10</v>
      </c>
      <c r="O168" t="s">
        <v>234</v>
      </c>
      <c r="P168">
        <v>8</v>
      </c>
      <c r="Q168">
        <v>0.5</v>
      </c>
      <c r="R168">
        <v>100</v>
      </c>
      <c r="S168">
        <v>10</v>
      </c>
      <c r="T168" t="s">
        <v>406</v>
      </c>
      <c r="U168">
        <f t="shared" si="12"/>
        <v>40</v>
      </c>
      <c r="V168">
        <f t="shared" si="13"/>
        <v>10</v>
      </c>
      <c r="W168" cm="1">
        <f t="array" ref="W168">-SUM((IF(Z168:CM168&gt;0, (Z168:CM168/U168)*LN(Z168:CM168/U168), 0)))</f>
        <v>2.0021411351796621</v>
      </c>
      <c r="X168">
        <f t="shared" si="14"/>
        <v>0.86951884700003979</v>
      </c>
      <c r="Y168">
        <f t="shared" si="15"/>
        <v>0.8</v>
      </c>
      <c r="Z168">
        <v>11</v>
      </c>
      <c r="AA168">
        <v>0</v>
      </c>
      <c r="AB168">
        <v>9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3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4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">
      <c r="A169" t="s">
        <v>153</v>
      </c>
      <c r="B169">
        <v>11</v>
      </c>
      <c r="C169" s="2">
        <v>45439</v>
      </c>
      <c r="D169" t="s">
        <v>72</v>
      </c>
      <c r="E169" t="s">
        <v>403</v>
      </c>
      <c r="F169" t="s">
        <v>94</v>
      </c>
      <c r="G169" t="s">
        <v>121</v>
      </c>
      <c r="H169" t="s">
        <v>75</v>
      </c>
      <c r="I169" t="s">
        <v>75</v>
      </c>
      <c r="J169" t="s">
        <v>76</v>
      </c>
      <c r="K169">
        <v>160</v>
      </c>
      <c r="L169" t="s">
        <v>77</v>
      </c>
      <c r="M169">
        <v>1000</v>
      </c>
      <c r="N169">
        <v>10</v>
      </c>
      <c r="O169" t="s">
        <v>234</v>
      </c>
      <c r="P169">
        <v>9</v>
      </c>
      <c r="Q169">
        <v>0.5</v>
      </c>
      <c r="R169">
        <v>100</v>
      </c>
      <c r="S169">
        <v>10</v>
      </c>
      <c r="T169" t="s">
        <v>406</v>
      </c>
      <c r="U169">
        <f t="shared" si="12"/>
        <v>29</v>
      </c>
      <c r="V169">
        <f t="shared" si="13"/>
        <v>11</v>
      </c>
      <c r="W169" cm="1">
        <f t="array" ref="W169">-SUM((IF(Z169:CM169&gt;0, (Z169:CM169/U169)*LN(Z169:CM169/U169), 0)))</f>
        <v>2.0207093270471805</v>
      </c>
      <c r="X169">
        <f t="shared" si="14"/>
        <v>0.84270124303176519</v>
      </c>
      <c r="Y169">
        <f t="shared" si="15"/>
        <v>0.72413793103448276</v>
      </c>
      <c r="Z169">
        <v>2</v>
      </c>
      <c r="AA169">
        <v>0</v>
      </c>
      <c r="AB169">
        <v>3</v>
      </c>
      <c r="AC169">
        <v>0</v>
      </c>
      <c r="AD169">
        <v>0</v>
      </c>
      <c r="AE169">
        <v>10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1125-1F17-2D49-8EE1-0E4F21669C9D}">
  <dimension ref="A1:G16"/>
  <sheetViews>
    <sheetView workbookViewId="0">
      <selection activeCell="F16" sqref="F16"/>
    </sheetView>
  </sheetViews>
  <sheetFormatPr baseColWidth="10" defaultRowHeight="16" x14ac:dyDescent="0.2"/>
  <sheetData>
    <row r="1" spans="1:7" x14ac:dyDescent="0.2">
      <c r="A1" t="s">
        <v>0</v>
      </c>
      <c r="B1" t="s">
        <v>72</v>
      </c>
      <c r="C1" t="s">
        <v>81</v>
      </c>
      <c r="D1" t="s">
        <v>77</v>
      </c>
      <c r="E1" t="s">
        <v>404</v>
      </c>
      <c r="F1" t="s">
        <v>12</v>
      </c>
      <c r="G1" t="s">
        <v>405</v>
      </c>
    </row>
    <row r="2" spans="1:7" x14ac:dyDescent="0.2">
      <c r="A2" t="s">
        <v>71</v>
      </c>
      <c r="B2">
        <f>AVERAGE(invertdata!W2:W11)</f>
        <v>1.7528137870970351</v>
      </c>
      <c r="C2">
        <f>AVERAGE(invertdata!W12:W16)</f>
        <v>1.8562789972940905</v>
      </c>
      <c r="D2">
        <f>AVERAGE(invertdata!W17:W21)</f>
        <v>1.6728277469474402</v>
      </c>
      <c r="E2">
        <f>(B2-D2)</f>
        <v>7.9986040149594873E-2</v>
      </c>
      <c r="F2">
        <v>12</v>
      </c>
      <c r="G2">
        <v>320</v>
      </c>
    </row>
    <row r="3" spans="1:7" x14ac:dyDescent="0.2">
      <c r="A3" t="s">
        <v>87</v>
      </c>
      <c r="B3">
        <f>AVERAGE(invertdata!W27:W31)</f>
        <v>1.7622703692528561</v>
      </c>
      <c r="C3">
        <f>AVERAGE(invertdata!W22:W26)</f>
        <v>1.9623761249336062</v>
      </c>
      <c r="D3">
        <f>AVERAGE(invertdata!W32:W36)</f>
        <v>1.6687037155931346</v>
      </c>
      <c r="E3">
        <f t="shared" ref="E3:E13" si="0">(B3-D3)</f>
        <v>9.3566653659721499E-2</v>
      </c>
      <c r="F3">
        <v>9</v>
      </c>
      <c r="G3">
        <v>500</v>
      </c>
    </row>
    <row r="4" spans="1:7" x14ac:dyDescent="0.2">
      <c r="A4" t="s">
        <v>92</v>
      </c>
      <c r="B4">
        <f>AVERAGE(invertdata!W42:W51)</f>
        <v>1.9311029383692209</v>
      </c>
      <c r="D4">
        <f>AVERAGE(invertdata!W37:W41)</f>
        <v>1.3628531819255534</v>
      </c>
      <c r="E4">
        <f t="shared" si="0"/>
        <v>0.56824975644366749</v>
      </c>
      <c r="F4">
        <v>2</v>
      </c>
      <c r="G4">
        <v>600</v>
      </c>
    </row>
    <row r="5" spans="1:7" x14ac:dyDescent="0.2">
      <c r="A5" t="s">
        <v>102</v>
      </c>
      <c r="B5">
        <f>AVERAGE(invertdata!W57:W61)</f>
        <v>1.5284919003910598</v>
      </c>
      <c r="D5">
        <f>AVERAGE(invertdata!W52:W56)</f>
        <v>1.2111668040252372</v>
      </c>
      <c r="E5">
        <f t="shared" si="0"/>
        <v>0.31732509636582251</v>
      </c>
      <c r="F5">
        <v>3</v>
      </c>
      <c r="G5">
        <v>800</v>
      </c>
    </row>
    <row r="6" spans="1:7" x14ac:dyDescent="0.2">
      <c r="A6" t="s">
        <v>109</v>
      </c>
      <c r="B6">
        <f>AVERAGE(invertdata!W62:W71)</f>
        <v>1.4519376830200925</v>
      </c>
      <c r="D6">
        <f>AVERAGE(invertdata!W72:W79)</f>
        <v>0.81085394849193027</v>
      </c>
      <c r="E6">
        <f t="shared" si="0"/>
        <v>0.64108373452816225</v>
      </c>
      <c r="F6">
        <v>28</v>
      </c>
      <c r="G6">
        <v>2000</v>
      </c>
    </row>
    <row r="7" spans="1:7" x14ac:dyDescent="0.2">
      <c r="A7" t="s">
        <v>117</v>
      </c>
      <c r="B7">
        <f>AVERAGE(invertdata!W80:W84)</f>
        <v>1.0312216049192808</v>
      </c>
      <c r="D7">
        <f>AVERAGE(invertdata!W85:W89)</f>
        <v>0.94571040544752805</v>
      </c>
      <c r="E7">
        <f t="shared" si="0"/>
        <v>8.5511199471752786E-2</v>
      </c>
      <c r="F7">
        <v>10</v>
      </c>
      <c r="G7">
        <v>500</v>
      </c>
    </row>
    <row r="8" spans="1:7" x14ac:dyDescent="0.2">
      <c r="A8" t="s">
        <v>127</v>
      </c>
      <c r="B8">
        <f>AVERAGE(invertdata!W90:W94)</f>
        <v>2.1830194492101378</v>
      </c>
      <c r="D8">
        <f>AVERAGE(invertdata!W95:W99)</f>
        <v>1.6672344344107652</v>
      </c>
      <c r="E8">
        <f t="shared" si="0"/>
        <v>0.51578501479937255</v>
      </c>
      <c r="F8">
        <v>20</v>
      </c>
      <c r="G8">
        <v>1300</v>
      </c>
    </row>
    <row r="9" spans="1:7" x14ac:dyDescent="0.2">
      <c r="A9" t="s">
        <v>133</v>
      </c>
      <c r="B9">
        <f>AVERAGE(invertdata!W100:W109)</f>
        <v>1.9540400275730545</v>
      </c>
      <c r="D9">
        <f>AVERAGE(invertdata!W110:W114)</f>
        <v>1.5885759322395108</v>
      </c>
      <c r="E9">
        <f t="shared" si="0"/>
        <v>0.36546409533354374</v>
      </c>
      <c r="F9">
        <v>8</v>
      </c>
      <c r="G9">
        <v>500</v>
      </c>
    </row>
    <row r="10" spans="1:7" x14ac:dyDescent="0.2">
      <c r="A10" t="s">
        <v>137</v>
      </c>
      <c r="B10">
        <f>AVERAGE(invertdata!W120:W129)</f>
        <v>1.9731044119844832</v>
      </c>
      <c r="D10">
        <f>AVERAGE(invertdata!W115:W119)</f>
        <v>1.8342466472929106</v>
      </c>
      <c r="E10">
        <f t="shared" si="0"/>
        <v>0.13885776469157252</v>
      </c>
      <c r="F10">
        <v>8</v>
      </c>
      <c r="G10">
        <v>890</v>
      </c>
    </row>
    <row r="11" spans="1:7" x14ac:dyDescent="0.2">
      <c r="A11" t="s">
        <v>143</v>
      </c>
      <c r="B11">
        <f>AVERAGE(invertdata!W130:W139)</f>
        <v>1.5971284284114162</v>
      </c>
      <c r="D11">
        <f>AVERAGE(invertdata!W140:W149)</f>
        <v>1.9612650993691212</v>
      </c>
      <c r="E11">
        <f t="shared" si="0"/>
        <v>-0.36413667095770497</v>
      </c>
      <c r="F11">
        <v>3</v>
      </c>
      <c r="G11">
        <v>1600</v>
      </c>
    </row>
    <row r="12" spans="1:7" x14ac:dyDescent="0.2">
      <c r="A12" t="s">
        <v>149</v>
      </c>
      <c r="B12">
        <f>AVERAGE(invertdata!W155:W159)</f>
        <v>1.8731493381827349</v>
      </c>
      <c r="D12">
        <f>AVERAGE(invertdata!W150:W154)</f>
        <v>1.6350801314098675</v>
      </c>
      <c r="E12">
        <f t="shared" si="0"/>
        <v>0.23806920677286736</v>
      </c>
      <c r="F12">
        <v>10</v>
      </c>
      <c r="G12">
        <v>500</v>
      </c>
    </row>
    <row r="13" spans="1:7" x14ac:dyDescent="0.2">
      <c r="A13" t="s">
        <v>153</v>
      </c>
      <c r="B13">
        <f>AVERAGE(invertdata!W165:W169)</f>
        <v>1.8894911217294279</v>
      </c>
      <c r="D13">
        <f>AVERAGE(invertdata!W160:W164)</f>
        <v>1.8470523852649865</v>
      </c>
      <c r="E13">
        <f t="shared" si="0"/>
        <v>4.2438736464441407E-2</v>
      </c>
      <c r="F13">
        <v>10</v>
      </c>
      <c r="G13">
        <v>1000</v>
      </c>
    </row>
    <row r="16" spans="1:7" x14ac:dyDescent="0.2">
      <c r="F16">
        <f>AVERAGE(F2:F13)</f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birddata</vt:lpstr>
      <vt:lpstr>invertdata</vt:lpstr>
      <vt:lpstr>siteaverages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2024-04-26T12:00:54Z</dcterms:created>
  <dcterms:modified xsi:type="dcterms:W3CDTF">2024-08-22T23:47:17Z</dcterms:modified>
  <cp:category/>
  <cp:contentStatus/>
</cp:coreProperties>
</file>