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92.168.0.242\uip\2018\Resultados\Computos 2018\"/>
    </mc:Choice>
  </mc:AlternateContent>
  <bookViews>
    <workbookView xWindow="0" yWindow="0" windowWidth="20490" windowHeight="7755" tabRatio="885" firstSheet="49" activeTab="57"/>
  </bookViews>
  <sheets>
    <sheet name="AHUALULCO" sheetId="1" r:id="rId1"/>
    <sheet name="ALAQUINES" sheetId="55" r:id="rId2"/>
    <sheet name="AQUISMON" sheetId="2" r:id="rId3"/>
    <sheet name="ARMADILLO " sheetId="56" r:id="rId4"/>
    <sheet name="AXTLA DE TERRAZAS" sheetId="4" r:id="rId5"/>
    <sheet name="CARDENAS" sheetId="3" r:id="rId6"/>
    <sheet name="CATORCE" sheetId="5" r:id="rId7"/>
    <sheet name="CEDRAL" sheetId="6" r:id="rId8"/>
    <sheet name="CERRITOS" sheetId="57" r:id="rId9"/>
    <sheet name="CERRO DE SAN PEDRO" sheetId="7" r:id="rId10"/>
    <sheet name="COXCATLAN" sheetId="8" r:id="rId11"/>
    <sheet name="CIUDAD DEL MAIZ" sheetId="9" r:id="rId12"/>
    <sheet name="CD VALLES" sheetId="10" r:id="rId13"/>
    <sheet name="CIUDAD FERNÁNDEZ" sheetId="63" r:id="rId14"/>
    <sheet name="CHARCAS" sheetId="12" r:id="rId15"/>
    <sheet name="EBANO" sheetId="13" r:id="rId16"/>
    <sheet name="EL NARANJO" sheetId="14" r:id="rId17"/>
    <sheet name="GUADALCAZAR" sheetId="15" r:id="rId18"/>
    <sheet name="HUEHUETLAN" sheetId="16" r:id="rId19"/>
    <sheet name="LAGUNILLAS" sheetId="17" r:id="rId20"/>
    <sheet name="MATEHUALA" sheetId="19" r:id="rId21"/>
    <sheet name="MATLAPA" sheetId="20" r:id="rId22"/>
    <sheet name="MEXQUITIC" sheetId="58" r:id="rId23"/>
    <sheet name="MOCTEZUMA" sheetId="22" r:id="rId24"/>
    <sheet name="RAYON" sheetId="23" r:id="rId25"/>
    <sheet name="RIO VERDE" sheetId="24" r:id="rId26"/>
    <sheet name="SALINAS" sheetId="43" r:id="rId27"/>
    <sheet name="SAN ANTONIO" sheetId="59" r:id="rId28"/>
    <sheet name="SAN LUIS POTOSI" sheetId="26" r:id="rId29"/>
    <sheet name="SAN MARTIN" sheetId="27" r:id="rId30"/>
    <sheet name="SAN CIRO DE ACOSTA" sheetId="28" r:id="rId31"/>
    <sheet name="SAN NICOLAS TOLENTINO" sheetId="29" r:id="rId32"/>
    <sheet name="SAN VICENTE " sheetId="30" r:id="rId33"/>
    <sheet name="STA. CATARINA" sheetId="31" r:id="rId34"/>
    <sheet name="SANTO DOMINGO" sheetId="32" r:id="rId35"/>
    <sheet name="SANTA MARIA DEL RIO" sheetId="60" r:id="rId36"/>
    <sheet name="SOLEDAD" sheetId="33" r:id="rId37"/>
    <sheet name="TAMASOPO" sheetId="34" r:id="rId38"/>
    <sheet name="TAMAZUNCHALE" sheetId="35" r:id="rId39"/>
    <sheet name="TAMPACAN" sheetId="61" r:id="rId40"/>
    <sheet name="TAMPAMOLON" sheetId="36" r:id="rId41"/>
    <sheet name="TAMUÍN" sheetId="37" r:id="rId42"/>
    <sheet name="TANCANHUITZ" sheetId="38" r:id="rId43"/>
    <sheet name="TANLAJAS" sheetId="39" r:id="rId44"/>
    <sheet name="TANQUIAN DE ESCOBEDO" sheetId="40" r:id="rId45"/>
    <sheet name="TIERRA NUEVA" sheetId="41" r:id="rId46"/>
    <sheet name="VANEGAS" sheetId="42" r:id="rId47"/>
    <sheet name="VENADO" sheetId="45" r:id="rId48"/>
    <sheet name="VILLA DE ARISTA" sheetId="46" r:id="rId49"/>
    <sheet name="VILLA DE ARRIAGA" sheetId="62" r:id="rId50"/>
    <sheet name="V.GUADALUPE" sheetId="47" r:id="rId51"/>
    <sheet name="VILLA DE LA PAZ" sheetId="48" r:id="rId52"/>
    <sheet name="V.RAMOS" sheetId="49" r:id="rId53"/>
    <sheet name="VILLA DE REYES" sheetId="50" r:id="rId54"/>
    <sheet name="VILLA HIDALGO" sheetId="51" r:id="rId55"/>
    <sheet name="VILLA JUAREZ" sheetId="52" r:id="rId56"/>
    <sheet name="XILITLA" sheetId="53" r:id="rId57"/>
    <sheet name="ZARAGOZA" sheetId="54" r:id="rId58"/>
  </sheets>
  <definedNames>
    <definedName name="_xlnm._FilterDatabase" localSheetId="5" hidden="1">CARDENAS!$V$7:$V$15</definedName>
    <definedName name="_xlnm.Print_Area" localSheetId="0">AHUALULCO!$A$1:$T$33</definedName>
    <definedName name="_xlnm.Print_Area" localSheetId="1">ALAQUINES!$A$1:$T$29</definedName>
    <definedName name="_xlnm.Print_Area" localSheetId="2">AQUISMON!$A$1:$T$33</definedName>
    <definedName name="_xlnm.Print_Area" localSheetId="3">'ARMADILLO '!$A$1:$T$34</definedName>
    <definedName name="_xlnm.Print_Area" localSheetId="4">'AXTLA DE TERRAZAS'!$A$1:$T$31</definedName>
    <definedName name="_xlnm.Print_Area" localSheetId="5">CARDENAS!$A$1:$T$38</definedName>
    <definedName name="_xlnm.Print_Area" localSheetId="6">CATORCE!$A$1:$T$31</definedName>
    <definedName name="_xlnm.Print_Area" localSheetId="12">'CD VALLES'!$A$1:$T$36</definedName>
    <definedName name="_xlnm.Print_Area" localSheetId="7">CEDRAL!$A$1:$T$36</definedName>
    <definedName name="_xlnm.Print_Area" localSheetId="8">CERRITOS!$A$1:$T$36</definedName>
    <definedName name="_xlnm.Print_Area" localSheetId="9">'CERRO DE SAN PEDRO'!$A$1:$T$35</definedName>
    <definedName name="_xlnm.Print_Area" localSheetId="14">CHARCAS!$A$1:$T$35</definedName>
    <definedName name="_xlnm.Print_Area" localSheetId="11">'CIUDAD DEL MAIZ'!$A$1:$T$38</definedName>
    <definedName name="_xlnm.Print_Area" localSheetId="13">'CIUDAD FERNÁNDEZ'!$A$1:$T$36</definedName>
    <definedName name="_xlnm.Print_Area" localSheetId="10">COXCATLAN!$A$1:$T$36</definedName>
    <definedName name="_xlnm.Print_Area" localSheetId="15">EBANO!$A$1:$T$29</definedName>
    <definedName name="_xlnm.Print_Area" localSheetId="16">'EL NARANJO'!$A$1:$T$36</definedName>
    <definedName name="_xlnm.Print_Area" localSheetId="17">GUADALCAZAR!$A$1:$T$37</definedName>
    <definedName name="_xlnm.Print_Area" localSheetId="18">HUEHUETLAN!$A$1:$T$32</definedName>
    <definedName name="_xlnm.Print_Area" localSheetId="19">LAGUNILLAS!$A$1:$T$36</definedName>
    <definedName name="_xlnm.Print_Area" localSheetId="20">MATEHUALA!$A$1:$T$39</definedName>
    <definedName name="_xlnm.Print_Area" localSheetId="21">MATLAPA!$A$1:$T$36</definedName>
    <definedName name="_xlnm.Print_Area" localSheetId="22">MEXQUITIC!$A$1:$T$35</definedName>
    <definedName name="_xlnm.Print_Area" localSheetId="23">MOCTEZUMA!$A$1:$T$33</definedName>
    <definedName name="_xlnm.Print_Area" localSheetId="24">RAYON!$A$1:$T$37</definedName>
    <definedName name="_xlnm.Print_Area" localSheetId="25">'RIO VERDE'!$A$1:$T$37</definedName>
    <definedName name="_xlnm.Print_Area" localSheetId="26">SALINAS!$A$1:$T$33</definedName>
    <definedName name="_xlnm.Print_Area" localSheetId="27">'SAN ANTONIO'!$A$1:$T$34</definedName>
    <definedName name="_xlnm.Print_Area" localSheetId="30">'SAN CIRO DE ACOSTA'!$A$1:$T$30</definedName>
    <definedName name="_xlnm.Print_Area" localSheetId="28">'SAN LUIS POTOSI'!$A$1:$T$34</definedName>
    <definedName name="_xlnm.Print_Area" localSheetId="29">'SAN MARTIN'!$A$1:$T$35</definedName>
    <definedName name="_xlnm.Print_Area" localSheetId="31">'SAN NICOLAS TOLENTINO'!$A$1:$T$36</definedName>
    <definedName name="_xlnm.Print_Area" localSheetId="32">'SAN VICENTE '!$A$1:$T$32</definedName>
    <definedName name="_xlnm.Print_Area" localSheetId="35">'SANTA MARIA DEL RIO'!$A$1:$T$33</definedName>
    <definedName name="_xlnm.Print_Area" localSheetId="34">'SANTO DOMINGO'!$A$1:$T$32</definedName>
    <definedName name="_xlnm.Print_Area" localSheetId="36">SOLEDAD!$A$1:$T$35</definedName>
    <definedName name="_xlnm.Print_Area" localSheetId="33">'STA. CATARINA'!$A$1:$T$34</definedName>
    <definedName name="_xlnm.Print_Area" localSheetId="37">TAMASOPO!$A$1:$T$40</definedName>
    <definedName name="_xlnm.Print_Area" localSheetId="38">TAMAZUNCHALE!$A$1:$T$38</definedName>
    <definedName name="_xlnm.Print_Area" localSheetId="39">TAMPACAN!$A$1:$T$34</definedName>
    <definedName name="_xlnm.Print_Area" localSheetId="40">TAMPAMOLON!$A$1:$T$29</definedName>
    <definedName name="_xlnm.Print_Area" localSheetId="41">TAMUÍN!$A$1:$T$35</definedName>
    <definedName name="_xlnm.Print_Area" localSheetId="42">TANCANHUITZ!$A$1:$T$32</definedName>
    <definedName name="_xlnm.Print_Area" localSheetId="43">TANLAJAS!$A$1:$T$35</definedName>
    <definedName name="_xlnm.Print_Area" localSheetId="44">'TANQUIAN DE ESCOBEDO'!$A$1:$T$31</definedName>
    <definedName name="_xlnm.Print_Area" localSheetId="45">'TIERRA NUEVA'!$A$1:$T$31</definedName>
    <definedName name="_xlnm.Print_Area" localSheetId="50">V.GUADALUPE!$A$1:$T$26</definedName>
    <definedName name="_xlnm.Print_Area" localSheetId="52">V.RAMOS!$A$1:$T$34</definedName>
    <definedName name="_xlnm.Print_Area" localSheetId="46">VANEGAS!$A$1:$T$29</definedName>
    <definedName name="_xlnm.Print_Area" localSheetId="47">VENADO!$A$1:$T$33</definedName>
    <definedName name="_xlnm.Print_Area" localSheetId="48">'VILLA DE ARISTA'!$A$1:$T$29</definedName>
    <definedName name="_xlnm.Print_Area" localSheetId="49">'VILLA DE ARRIAGA'!$A$1:$T$39</definedName>
    <definedName name="_xlnm.Print_Area" localSheetId="51">'VILLA DE LA PAZ'!$A$1:$T$35</definedName>
    <definedName name="_xlnm.Print_Area" localSheetId="53">'VILLA DE REYES'!$A$1:$T$33</definedName>
    <definedName name="_xlnm.Print_Area" localSheetId="54">'VILLA HIDALGO'!$A$1:$T$28</definedName>
    <definedName name="_xlnm.Print_Area" localSheetId="55">'VILLA JUAREZ'!$A$1:$T$32</definedName>
    <definedName name="_xlnm.Print_Area" localSheetId="56">XILITLA!$A$1:$T$33</definedName>
    <definedName name="_xlnm.Print_Area" localSheetId="57">ZARAGOZA!$A$1:$T$36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6" i="63" l="1"/>
  <c r="K36" i="63"/>
  <c r="I36" i="63"/>
  <c r="G36" i="63"/>
  <c r="R35" i="63"/>
  <c r="T35" i="63" s="1"/>
  <c r="R34" i="63"/>
  <c r="T34" i="63" s="1"/>
  <c r="O34" i="63"/>
  <c r="L34" i="63"/>
  <c r="L32" i="63"/>
  <c r="M32" i="63" s="1"/>
  <c r="R31" i="63"/>
  <c r="T31" i="63" s="1"/>
  <c r="L30" i="63"/>
  <c r="M30" i="63" s="1"/>
  <c r="R29" i="63"/>
  <c r="T29" i="63" s="1"/>
  <c r="T28" i="63"/>
  <c r="L27" i="63"/>
  <c r="M27" i="63" s="1"/>
  <c r="R25" i="63"/>
  <c r="T25" i="63" s="1"/>
  <c r="R24" i="63"/>
  <c r="T24" i="63" s="1"/>
  <c r="B24" i="63"/>
  <c r="B36" i="63" s="1"/>
  <c r="R23" i="63"/>
  <c r="T23" i="63" s="1"/>
  <c r="P23" i="63"/>
  <c r="R22" i="63"/>
  <c r="T22" i="63" s="1"/>
  <c r="P22" i="63"/>
  <c r="R21" i="63"/>
  <c r="T21" i="63" s="1"/>
  <c r="P21" i="63"/>
  <c r="R20" i="63"/>
  <c r="T20" i="63" s="1"/>
  <c r="F19" i="63"/>
  <c r="E19" i="63"/>
  <c r="C19" i="63"/>
  <c r="H19" i="63" s="1"/>
  <c r="L19" i="63" s="1"/>
  <c r="M19" i="63" s="1"/>
  <c r="F18" i="63"/>
  <c r="D18" i="63"/>
  <c r="C18" i="63"/>
  <c r="E17" i="63"/>
  <c r="D17" i="63"/>
  <c r="C17" i="63"/>
  <c r="R16" i="63"/>
  <c r="T16" i="63" s="1"/>
  <c r="L15" i="63"/>
  <c r="M15" i="63" s="1"/>
  <c r="R14" i="63"/>
  <c r="T14" i="63" s="1"/>
  <c r="R13" i="63"/>
  <c r="T13" i="63" s="1"/>
  <c r="J12" i="63"/>
  <c r="L12" i="63" s="1"/>
  <c r="M12" i="63" s="1"/>
  <c r="J11" i="63"/>
  <c r="L11" i="63" s="1"/>
  <c r="M11" i="63" s="1"/>
  <c r="J10" i="63"/>
  <c r="L10" i="63" s="1"/>
  <c r="M10" i="63" s="1"/>
  <c r="R9" i="63"/>
  <c r="T9" i="63" s="1"/>
  <c r="P9" i="63"/>
  <c r="R8" i="63"/>
  <c r="T8" i="63" s="1"/>
  <c r="P8" i="63"/>
  <c r="J7" i="63"/>
  <c r="L7" i="63" s="1"/>
  <c r="M7" i="63" s="1"/>
  <c r="J6" i="63"/>
  <c r="G2" i="63"/>
  <c r="H18" i="63" l="1"/>
  <c r="L18" i="63" s="1"/>
  <c r="M18" i="63" s="1"/>
  <c r="J36" i="63"/>
  <c r="H17" i="63"/>
  <c r="L17" i="63" s="1"/>
  <c r="M17" i="63" s="1"/>
  <c r="L6" i="63"/>
  <c r="H36" i="63" l="1"/>
  <c r="L36" i="63"/>
  <c r="M6" i="63"/>
  <c r="M36" i="63" l="1"/>
  <c r="N6" i="63" s="1"/>
  <c r="O6" i="63" l="1"/>
  <c r="N27" i="63"/>
  <c r="O27" i="63" s="1"/>
  <c r="N15" i="63"/>
  <c r="O15" i="63" s="1"/>
  <c r="N10" i="63"/>
  <c r="O10" i="63" s="1"/>
  <c r="N11" i="63"/>
  <c r="O11" i="63" s="1"/>
  <c r="N19" i="63"/>
  <c r="O19" i="63" s="1"/>
  <c r="N7" i="63"/>
  <c r="O7" i="63" s="1"/>
  <c r="N12" i="63"/>
  <c r="O12" i="63" s="1"/>
  <c r="N32" i="63"/>
  <c r="O32" i="63" s="1"/>
  <c r="N18" i="63"/>
  <c r="O18" i="63" s="1"/>
  <c r="N30" i="63"/>
  <c r="O30" i="63" s="1"/>
  <c r="N17" i="63"/>
  <c r="O17" i="63" s="1"/>
  <c r="N36" i="63" l="1"/>
  <c r="O36" i="63"/>
  <c r="P32" i="63" l="1"/>
  <c r="Q32" i="63" s="1"/>
  <c r="R32" i="63" s="1"/>
  <c r="T32" i="63" s="1"/>
  <c r="P11" i="63"/>
  <c r="Q11" i="63" s="1"/>
  <c r="R11" i="63" s="1"/>
  <c r="T11" i="63" s="1"/>
  <c r="P7" i="63"/>
  <c r="Q7" i="63" s="1"/>
  <c r="R7" i="63" s="1"/>
  <c r="T7" i="63" s="1"/>
  <c r="P18" i="63"/>
  <c r="Q18" i="63" s="1"/>
  <c r="R18" i="63" s="1"/>
  <c r="T18" i="63" s="1"/>
  <c r="P6" i="63"/>
  <c r="P30" i="63"/>
  <c r="Q30" i="63" s="1"/>
  <c r="R30" i="63" s="1"/>
  <c r="T30" i="63" s="1"/>
  <c r="P15" i="63"/>
  <c r="Q15" i="63" s="1"/>
  <c r="R15" i="63" s="1"/>
  <c r="T15" i="63" s="1"/>
  <c r="P27" i="63"/>
  <c r="Q27" i="63" s="1"/>
  <c r="R27" i="63" s="1"/>
  <c r="T27" i="63" s="1"/>
  <c r="P19" i="63"/>
  <c r="Q19" i="63" s="1"/>
  <c r="R19" i="63" s="1"/>
  <c r="T19" i="63" s="1"/>
  <c r="P17" i="63"/>
  <c r="Q17" i="63" s="1"/>
  <c r="R17" i="63" s="1"/>
  <c r="T17" i="63" s="1"/>
  <c r="P12" i="63"/>
  <c r="Q12" i="63" s="1"/>
  <c r="R12" i="63" s="1"/>
  <c r="T12" i="63" s="1"/>
  <c r="P10" i="63"/>
  <c r="Q10" i="63" s="1"/>
  <c r="R10" i="63" s="1"/>
  <c r="T10" i="63" s="1"/>
  <c r="P36" i="63" l="1"/>
  <c r="Q6" i="63"/>
  <c r="Q36" i="63" l="1"/>
  <c r="R6" i="63"/>
  <c r="R36" i="63" l="1"/>
  <c r="T36" i="63" s="1"/>
  <c r="T6" i="63"/>
  <c r="J26" i="54" l="1"/>
  <c r="J25" i="54"/>
  <c r="B23" i="54"/>
  <c r="B36" i="54" s="1"/>
  <c r="J11" i="54"/>
  <c r="J10" i="54"/>
  <c r="J6" i="54"/>
  <c r="B19" i="53"/>
  <c r="B33" i="53" s="1"/>
  <c r="B32" i="52"/>
  <c r="B19" i="52"/>
  <c r="L24" i="52"/>
  <c r="M24" i="52" s="1"/>
  <c r="L17" i="51"/>
  <c r="M17" i="51" s="1"/>
  <c r="L18" i="51"/>
  <c r="M18" i="51" s="1"/>
  <c r="J17" i="51"/>
  <c r="J18" i="51"/>
  <c r="J19" i="51"/>
  <c r="L19" i="51" s="1"/>
  <c r="M19" i="51" s="1"/>
  <c r="J16" i="51"/>
  <c r="B13" i="51"/>
  <c r="B28" i="51" s="1"/>
  <c r="B21" i="50"/>
  <c r="B33" i="50" s="1"/>
  <c r="J9" i="50"/>
  <c r="J8" i="50"/>
  <c r="J16" i="49"/>
  <c r="L16" i="49" s="1"/>
  <c r="M16" i="49" s="1"/>
  <c r="J15" i="49"/>
  <c r="B26" i="49"/>
  <c r="B34" i="49" s="1"/>
  <c r="B13" i="49"/>
  <c r="B21" i="48"/>
  <c r="B35" i="48" s="1"/>
  <c r="J11" i="47"/>
  <c r="J10" i="47"/>
  <c r="J6" i="47"/>
  <c r="B39" i="62" l="1"/>
  <c r="S39" i="62"/>
  <c r="K39" i="62"/>
  <c r="I39" i="62"/>
  <c r="G39" i="62"/>
  <c r="R38" i="62"/>
  <c r="T38" i="62" s="1"/>
  <c r="R37" i="62"/>
  <c r="T37" i="62" s="1"/>
  <c r="O37" i="62"/>
  <c r="L37" i="62"/>
  <c r="L35" i="62"/>
  <c r="M35" i="62" s="1"/>
  <c r="R34" i="62"/>
  <c r="T34" i="62" s="1"/>
  <c r="L33" i="62"/>
  <c r="M33" i="62" s="1"/>
  <c r="L31" i="62"/>
  <c r="M31" i="62" s="1"/>
  <c r="R30" i="62"/>
  <c r="T30" i="62" s="1"/>
  <c r="L29" i="62"/>
  <c r="M29" i="62" s="1"/>
  <c r="T28" i="62"/>
  <c r="R27" i="62"/>
  <c r="T27" i="62" s="1"/>
  <c r="R26" i="62"/>
  <c r="T26" i="62" s="1"/>
  <c r="R25" i="62"/>
  <c r="T25" i="62" s="1"/>
  <c r="P25" i="62"/>
  <c r="R24" i="62"/>
  <c r="T24" i="62" s="1"/>
  <c r="P24" i="62"/>
  <c r="R23" i="62"/>
  <c r="T23" i="62" s="1"/>
  <c r="P23" i="62"/>
  <c r="R22" i="62"/>
  <c r="T22" i="62" s="1"/>
  <c r="F21" i="62"/>
  <c r="E21" i="62"/>
  <c r="C21" i="62"/>
  <c r="F20" i="62"/>
  <c r="D20" i="62"/>
  <c r="C20" i="62"/>
  <c r="E19" i="62"/>
  <c r="D19" i="62"/>
  <c r="C19" i="62"/>
  <c r="R18" i="62"/>
  <c r="T18" i="62" s="1"/>
  <c r="P18" i="62"/>
  <c r="R17" i="62"/>
  <c r="T17" i="62" s="1"/>
  <c r="P17" i="62"/>
  <c r="J16" i="62"/>
  <c r="L16" i="62" s="1"/>
  <c r="M16" i="62" s="1"/>
  <c r="J15" i="62"/>
  <c r="J39" i="62" s="1"/>
  <c r="R14" i="62"/>
  <c r="T14" i="62" s="1"/>
  <c r="P14" i="62"/>
  <c r="R13" i="62"/>
  <c r="T13" i="62" s="1"/>
  <c r="P13" i="62"/>
  <c r="F8" i="62"/>
  <c r="E8" i="62"/>
  <c r="C8" i="62"/>
  <c r="H8" i="62" s="1"/>
  <c r="L8" i="62" s="1"/>
  <c r="M8" i="62" s="1"/>
  <c r="F7" i="62"/>
  <c r="D7" i="62"/>
  <c r="C7" i="62"/>
  <c r="E6" i="62"/>
  <c r="D6" i="62"/>
  <c r="C6" i="62"/>
  <c r="G2" i="62"/>
  <c r="J10" i="46"/>
  <c r="J7" i="46"/>
  <c r="J6" i="46"/>
  <c r="J11" i="46"/>
  <c r="L11" i="46" s="1"/>
  <c r="M11" i="46" s="1"/>
  <c r="B21" i="46"/>
  <c r="B29" i="46" s="1"/>
  <c r="J9" i="45"/>
  <c r="J8" i="45"/>
  <c r="B19" i="45"/>
  <c r="B33" i="45" s="1"/>
  <c r="J15" i="42"/>
  <c r="B29" i="42"/>
  <c r="B13" i="42"/>
  <c r="J11" i="41"/>
  <c r="L11" i="41" s="1"/>
  <c r="M11" i="41" s="1"/>
  <c r="J10" i="41"/>
  <c r="B23" i="41"/>
  <c r="B31" i="41" s="1"/>
  <c r="K31" i="40"/>
  <c r="G31" i="40"/>
  <c r="J9" i="40"/>
  <c r="L9" i="40" s="1"/>
  <c r="M9" i="40" s="1"/>
  <c r="J8" i="40"/>
  <c r="B21" i="40"/>
  <c r="B31" i="40" s="1"/>
  <c r="B21" i="39"/>
  <c r="B35" i="39" s="1"/>
  <c r="J6" i="39"/>
  <c r="S32" i="38"/>
  <c r="K32" i="38"/>
  <c r="I32" i="38"/>
  <c r="G32" i="38"/>
  <c r="J9" i="38"/>
  <c r="L9" i="38" s="1"/>
  <c r="M9" i="38" s="1"/>
  <c r="J10" i="38"/>
  <c r="L10" i="38" s="1"/>
  <c r="M10" i="38" s="1"/>
  <c r="J8" i="38"/>
  <c r="J32" i="38" s="1"/>
  <c r="B22" i="38"/>
  <c r="B32" i="38" s="1"/>
  <c r="J10" i="37"/>
  <c r="J11" i="37"/>
  <c r="L11" i="37" s="1"/>
  <c r="M11" i="37" s="1"/>
  <c r="J7" i="37"/>
  <c r="J6" i="37"/>
  <c r="B23" i="37"/>
  <c r="B35" i="37" s="1"/>
  <c r="L7" i="36"/>
  <c r="M7" i="36" s="1"/>
  <c r="J7" i="36"/>
  <c r="J6" i="36"/>
  <c r="B19" i="36"/>
  <c r="B29" i="36" s="1"/>
  <c r="S34" i="61"/>
  <c r="K34" i="61"/>
  <c r="J34" i="61"/>
  <c r="I34" i="61"/>
  <c r="G34" i="61"/>
  <c r="B34" i="61"/>
  <c r="R33" i="61"/>
  <c r="T33" i="61" s="1"/>
  <c r="R32" i="61"/>
  <c r="T32" i="61" s="1"/>
  <c r="O32" i="61"/>
  <c r="L32" i="61"/>
  <c r="R31" i="61"/>
  <c r="L30" i="61"/>
  <c r="M30" i="61" s="1"/>
  <c r="R29" i="61"/>
  <c r="T29" i="61" s="1"/>
  <c r="L28" i="61"/>
  <c r="M28" i="61" s="1"/>
  <c r="R27" i="61"/>
  <c r="L26" i="61"/>
  <c r="M26" i="61" s="1"/>
  <c r="R25" i="61"/>
  <c r="L24" i="61"/>
  <c r="M24" i="61" s="1"/>
  <c r="R23" i="61"/>
  <c r="T23" i="61" s="1"/>
  <c r="L22" i="61"/>
  <c r="M22" i="61" s="1"/>
  <c r="R21" i="61"/>
  <c r="R20" i="61"/>
  <c r="T20" i="61" s="1"/>
  <c r="R19" i="61"/>
  <c r="T19" i="61" s="1"/>
  <c r="R18" i="61"/>
  <c r="T18" i="61" s="1"/>
  <c r="P18" i="61"/>
  <c r="R17" i="61"/>
  <c r="T17" i="61" s="1"/>
  <c r="P17" i="61"/>
  <c r="R16" i="61"/>
  <c r="T16" i="61" s="1"/>
  <c r="P16" i="61"/>
  <c r="R15" i="61"/>
  <c r="T15" i="61" s="1"/>
  <c r="F14" i="61"/>
  <c r="E14" i="61"/>
  <c r="C14" i="61"/>
  <c r="F13" i="61"/>
  <c r="D13" i="61"/>
  <c r="C13" i="61"/>
  <c r="E12" i="61"/>
  <c r="D12" i="61"/>
  <c r="C12" i="61"/>
  <c r="R11" i="61"/>
  <c r="T11" i="61" s="1"/>
  <c r="L10" i="61"/>
  <c r="M10" i="61" s="1"/>
  <c r="R9" i="61"/>
  <c r="T9" i="61" s="1"/>
  <c r="L8" i="61"/>
  <c r="M8" i="61" s="1"/>
  <c r="R7" i="61"/>
  <c r="T7" i="61" s="1"/>
  <c r="L6" i="61"/>
  <c r="G2" i="61"/>
  <c r="J16" i="35"/>
  <c r="J15" i="35"/>
  <c r="B26" i="35"/>
  <c r="B13" i="35"/>
  <c r="B38" i="35" s="1"/>
  <c r="J16" i="34"/>
  <c r="B28" i="34"/>
  <c r="B13" i="34"/>
  <c r="J10" i="33"/>
  <c r="J6" i="33"/>
  <c r="B23" i="33"/>
  <c r="B35" i="33" s="1"/>
  <c r="B24" i="32"/>
  <c r="B13" i="32"/>
  <c r="S33" i="60"/>
  <c r="K33" i="60"/>
  <c r="I33" i="60"/>
  <c r="G33" i="60"/>
  <c r="B33" i="60"/>
  <c r="R32" i="60"/>
  <c r="T32" i="60" s="1"/>
  <c r="R31" i="60"/>
  <c r="T31" i="60" s="1"/>
  <c r="O31" i="60"/>
  <c r="L31" i="60"/>
  <c r="L29" i="60"/>
  <c r="M29" i="60" s="1"/>
  <c r="R28" i="60"/>
  <c r="T28" i="60" s="1"/>
  <c r="L27" i="60"/>
  <c r="M27" i="60" s="1"/>
  <c r="L25" i="60"/>
  <c r="M25" i="60" s="1"/>
  <c r="R23" i="60"/>
  <c r="T23" i="60" s="1"/>
  <c r="R22" i="60"/>
  <c r="T22" i="60" s="1"/>
  <c r="P22" i="60"/>
  <c r="R21" i="60"/>
  <c r="T21" i="60" s="1"/>
  <c r="P21" i="60"/>
  <c r="R20" i="60"/>
  <c r="T20" i="60" s="1"/>
  <c r="P20" i="60"/>
  <c r="R19" i="60"/>
  <c r="T19" i="60" s="1"/>
  <c r="F18" i="60"/>
  <c r="E18" i="60"/>
  <c r="C18" i="60"/>
  <c r="H18" i="60" s="1"/>
  <c r="L18" i="60" s="1"/>
  <c r="M18" i="60" s="1"/>
  <c r="F17" i="60"/>
  <c r="D17" i="60"/>
  <c r="C17" i="60"/>
  <c r="H17" i="60" s="1"/>
  <c r="L17" i="60" s="1"/>
  <c r="M17" i="60" s="1"/>
  <c r="E16" i="60"/>
  <c r="D16" i="60"/>
  <c r="C16" i="60"/>
  <c r="R15" i="60"/>
  <c r="T15" i="60" s="1"/>
  <c r="L14" i="60"/>
  <c r="M14" i="60" s="1"/>
  <c r="R12" i="60"/>
  <c r="T12" i="60" s="1"/>
  <c r="J11" i="60"/>
  <c r="L11" i="60" s="1"/>
  <c r="M11" i="60" s="1"/>
  <c r="J10" i="60"/>
  <c r="L10" i="60" s="1"/>
  <c r="M10" i="60" s="1"/>
  <c r="R9" i="60"/>
  <c r="T9" i="60" s="1"/>
  <c r="P9" i="60"/>
  <c r="R8" i="60"/>
  <c r="T8" i="60" s="1"/>
  <c r="P8" i="60"/>
  <c r="J7" i="60"/>
  <c r="L7" i="60" s="1"/>
  <c r="M7" i="60" s="1"/>
  <c r="J6" i="60"/>
  <c r="G2" i="60"/>
  <c r="J9" i="31"/>
  <c r="J10" i="31"/>
  <c r="J8" i="31"/>
  <c r="B24" i="31"/>
  <c r="B34" i="31" s="1"/>
  <c r="B22" i="30"/>
  <c r="B32" i="30" s="1"/>
  <c r="J9" i="30"/>
  <c r="L9" i="30" s="1"/>
  <c r="M9" i="30" s="1"/>
  <c r="J10" i="30"/>
  <c r="L10" i="30" s="1"/>
  <c r="M10" i="30" s="1"/>
  <c r="J8" i="30"/>
  <c r="B24" i="29"/>
  <c r="B36" i="29" s="1"/>
  <c r="B13" i="29"/>
  <c r="B13" i="59"/>
  <c r="B26" i="59"/>
  <c r="B34" i="59" s="1"/>
  <c r="S34" i="59"/>
  <c r="K34" i="59"/>
  <c r="I34" i="59"/>
  <c r="G34" i="59"/>
  <c r="R33" i="59"/>
  <c r="T33" i="59" s="1"/>
  <c r="R32" i="59"/>
  <c r="T32" i="59" s="1"/>
  <c r="O32" i="59"/>
  <c r="L32" i="59"/>
  <c r="L30" i="59"/>
  <c r="M30" i="59" s="1"/>
  <c r="R29" i="59"/>
  <c r="T29" i="59" s="1"/>
  <c r="L28" i="59"/>
  <c r="M28" i="59" s="1"/>
  <c r="R27" i="59"/>
  <c r="T27" i="59" s="1"/>
  <c r="R26" i="59"/>
  <c r="T26" i="59" s="1"/>
  <c r="R25" i="59"/>
  <c r="T25" i="59" s="1"/>
  <c r="P25" i="59"/>
  <c r="R24" i="59"/>
  <c r="T24" i="59" s="1"/>
  <c r="P24" i="59"/>
  <c r="R23" i="59"/>
  <c r="T23" i="59" s="1"/>
  <c r="P23" i="59"/>
  <c r="R22" i="59"/>
  <c r="T22" i="59" s="1"/>
  <c r="F21" i="59"/>
  <c r="E21" i="59"/>
  <c r="C21" i="59"/>
  <c r="F20" i="59"/>
  <c r="D20" i="59"/>
  <c r="C20" i="59"/>
  <c r="E19" i="59"/>
  <c r="D19" i="59"/>
  <c r="C19" i="59"/>
  <c r="R18" i="59"/>
  <c r="T18" i="59" s="1"/>
  <c r="P18" i="59"/>
  <c r="R17" i="59"/>
  <c r="T17" i="59" s="1"/>
  <c r="P17" i="59"/>
  <c r="J16" i="59"/>
  <c r="L16" i="59" s="1"/>
  <c r="M16" i="59" s="1"/>
  <c r="J15" i="59"/>
  <c r="L15" i="59" s="1"/>
  <c r="M15" i="59" s="1"/>
  <c r="R14" i="59"/>
  <c r="T14" i="59" s="1"/>
  <c r="P14" i="59"/>
  <c r="R13" i="59"/>
  <c r="T13" i="59" s="1"/>
  <c r="P13" i="59"/>
  <c r="F8" i="59"/>
  <c r="E8" i="59"/>
  <c r="C8" i="59"/>
  <c r="F7" i="59"/>
  <c r="D7" i="59"/>
  <c r="C7" i="59"/>
  <c r="E6" i="59"/>
  <c r="D6" i="59"/>
  <c r="C6" i="59"/>
  <c r="G2" i="59"/>
  <c r="J16" i="28"/>
  <c r="L16" i="28" s="1"/>
  <c r="M16" i="28" s="1"/>
  <c r="J17" i="28"/>
  <c r="J15" i="28"/>
  <c r="B13" i="28"/>
  <c r="B30" i="28" s="1"/>
  <c r="B21" i="27"/>
  <c r="B35" i="27" s="1"/>
  <c r="J11" i="26"/>
  <c r="J12" i="26"/>
  <c r="J10" i="26"/>
  <c r="B24" i="26"/>
  <c r="B34" i="26" s="1"/>
  <c r="B19" i="43"/>
  <c r="B33" i="43" s="1"/>
  <c r="J16" i="24"/>
  <c r="J17" i="24"/>
  <c r="J15" i="24"/>
  <c r="B37" i="24"/>
  <c r="B27" i="24"/>
  <c r="B13" i="24"/>
  <c r="J16" i="23"/>
  <c r="L16" i="23" s="1"/>
  <c r="M16" i="23" s="1"/>
  <c r="J17" i="23"/>
  <c r="L17" i="23" s="1"/>
  <c r="M17" i="23" s="1"/>
  <c r="J15" i="23"/>
  <c r="B27" i="23"/>
  <c r="B13" i="23"/>
  <c r="S33" i="22"/>
  <c r="G33" i="22"/>
  <c r="B19" i="22"/>
  <c r="B33" i="22" s="1"/>
  <c r="J9" i="22"/>
  <c r="J8" i="22"/>
  <c r="J33" i="22" s="1"/>
  <c r="S35" i="58"/>
  <c r="K35" i="58"/>
  <c r="I35" i="58"/>
  <c r="G35" i="58"/>
  <c r="B35" i="58"/>
  <c r="B37" i="58" s="1"/>
  <c r="R34" i="58"/>
  <c r="T34" i="58" s="1"/>
  <c r="R33" i="58"/>
  <c r="T33" i="58" s="1"/>
  <c r="L33" i="58"/>
  <c r="R31" i="58"/>
  <c r="T31" i="58" s="1"/>
  <c r="L31" i="58"/>
  <c r="M31" i="58" s="1"/>
  <c r="T30" i="58"/>
  <c r="R30" i="58"/>
  <c r="L29" i="58"/>
  <c r="M29" i="58" s="1"/>
  <c r="M27" i="58"/>
  <c r="L27" i="58"/>
  <c r="M25" i="58"/>
  <c r="L25" i="58"/>
  <c r="R24" i="58"/>
  <c r="T24" i="58" s="1"/>
  <c r="R23" i="58"/>
  <c r="T23" i="58" s="1"/>
  <c r="R22" i="58"/>
  <c r="T22" i="58" s="1"/>
  <c r="P22" i="58"/>
  <c r="R21" i="58"/>
  <c r="T21" i="58" s="1"/>
  <c r="P21" i="58"/>
  <c r="R20" i="58"/>
  <c r="T20" i="58" s="1"/>
  <c r="P20" i="58"/>
  <c r="R19" i="58"/>
  <c r="T19" i="58" s="1"/>
  <c r="F18" i="58"/>
  <c r="E18" i="58"/>
  <c r="C18" i="58"/>
  <c r="H18" i="58" s="1"/>
  <c r="L18" i="58" s="1"/>
  <c r="M18" i="58" s="1"/>
  <c r="F17" i="58"/>
  <c r="D17" i="58"/>
  <c r="C17" i="58"/>
  <c r="E16" i="58"/>
  <c r="D16" i="58"/>
  <c r="C16" i="58"/>
  <c r="J13" i="58"/>
  <c r="L13" i="58" s="1"/>
  <c r="M13" i="58" s="1"/>
  <c r="J12" i="58"/>
  <c r="L12" i="58" s="1"/>
  <c r="M12" i="58" s="1"/>
  <c r="M10" i="58"/>
  <c r="L10" i="58"/>
  <c r="R9" i="58"/>
  <c r="T9" i="58" s="1"/>
  <c r="P9" i="58"/>
  <c r="J7" i="58"/>
  <c r="L7" i="58" s="1"/>
  <c r="M7" i="58" s="1"/>
  <c r="J6" i="58"/>
  <c r="B24" i="20"/>
  <c r="B13" i="20"/>
  <c r="B36" i="20" s="1"/>
  <c r="J27" i="19"/>
  <c r="J26" i="19"/>
  <c r="M15" i="19"/>
  <c r="B24" i="19"/>
  <c r="B13" i="19"/>
  <c r="J16" i="17"/>
  <c r="L16" i="17" s="1"/>
  <c r="M16" i="17" s="1"/>
  <c r="J17" i="17"/>
  <c r="J15" i="17"/>
  <c r="B27" i="17"/>
  <c r="B36" i="17" s="1"/>
  <c r="B13" i="17"/>
  <c r="B22" i="16"/>
  <c r="B32" i="16" s="1"/>
  <c r="B22" i="15"/>
  <c r="B13" i="15"/>
  <c r="B37" i="15" s="1"/>
  <c r="J27" i="14"/>
  <c r="J26" i="14"/>
  <c r="B24" i="14"/>
  <c r="B13" i="14"/>
  <c r="B19" i="13"/>
  <c r="B29" i="13" s="1"/>
  <c r="S36" i="57"/>
  <c r="K36" i="57"/>
  <c r="I36" i="57"/>
  <c r="G36" i="57"/>
  <c r="B36" i="57"/>
  <c r="R35" i="57"/>
  <c r="T35" i="57" s="1"/>
  <c r="R34" i="57"/>
  <c r="T34" i="57" s="1"/>
  <c r="O34" i="57"/>
  <c r="L34" i="57"/>
  <c r="T32" i="57"/>
  <c r="R32" i="57"/>
  <c r="L32" i="57"/>
  <c r="M32" i="57" s="1"/>
  <c r="R31" i="57"/>
  <c r="T31" i="57" s="1"/>
  <c r="R30" i="57"/>
  <c r="T30" i="57" s="1"/>
  <c r="L30" i="57"/>
  <c r="M30" i="57" s="1"/>
  <c r="R28" i="57"/>
  <c r="L28" i="57"/>
  <c r="M28" i="57" s="1"/>
  <c r="L26" i="57"/>
  <c r="M26" i="57" s="1"/>
  <c r="T25" i="57"/>
  <c r="R24" i="57"/>
  <c r="T24" i="57" s="1"/>
  <c r="R23" i="57"/>
  <c r="T23" i="57" s="1"/>
  <c r="R22" i="57"/>
  <c r="T22" i="57" s="1"/>
  <c r="P22" i="57"/>
  <c r="R21" i="57"/>
  <c r="T21" i="57" s="1"/>
  <c r="P21" i="57"/>
  <c r="R20" i="57"/>
  <c r="T20" i="57" s="1"/>
  <c r="P20" i="57"/>
  <c r="R19" i="57"/>
  <c r="T19" i="57" s="1"/>
  <c r="R18" i="57"/>
  <c r="T18" i="57" s="1"/>
  <c r="F18" i="57"/>
  <c r="E18" i="57"/>
  <c r="C18" i="57"/>
  <c r="H18" i="57" s="1"/>
  <c r="L18" i="57" s="1"/>
  <c r="M18" i="57" s="1"/>
  <c r="F17" i="57"/>
  <c r="D17" i="57"/>
  <c r="C17" i="57"/>
  <c r="H17" i="57" s="1"/>
  <c r="E16" i="57"/>
  <c r="D16" i="57"/>
  <c r="C16" i="57"/>
  <c r="R15" i="57"/>
  <c r="T15" i="57" s="1"/>
  <c r="L14" i="57"/>
  <c r="M14" i="57" s="1"/>
  <c r="R12" i="57"/>
  <c r="T12" i="57" s="1"/>
  <c r="J11" i="57"/>
  <c r="L11" i="57" s="1"/>
  <c r="M11" i="57" s="1"/>
  <c r="J10" i="57"/>
  <c r="T9" i="57"/>
  <c r="R9" i="57"/>
  <c r="P9" i="57"/>
  <c r="R8" i="57"/>
  <c r="T8" i="57" s="1"/>
  <c r="P8" i="57"/>
  <c r="R7" i="57"/>
  <c r="T7" i="57" s="1"/>
  <c r="J7" i="57"/>
  <c r="L7" i="57" s="1"/>
  <c r="M7" i="57" s="1"/>
  <c r="J6" i="57"/>
  <c r="L6" i="57" s="1"/>
  <c r="G2" i="57"/>
  <c r="B36" i="14" l="1"/>
  <c r="H16" i="57"/>
  <c r="L16" i="57" s="1"/>
  <c r="M16" i="57" s="1"/>
  <c r="H8" i="59"/>
  <c r="L8" i="59" s="1"/>
  <c r="M8" i="59" s="1"/>
  <c r="J34" i="59"/>
  <c r="J31" i="40"/>
  <c r="H20" i="62"/>
  <c r="L20" i="62" s="1"/>
  <c r="M20" i="62" s="1"/>
  <c r="J35" i="58"/>
  <c r="H16" i="58"/>
  <c r="H13" i="61"/>
  <c r="L13" i="61" s="1"/>
  <c r="M13" i="61" s="1"/>
  <c r="J36" i="57"/>
  <c r="B32" i="32"/>
  <c r="H19" i="62"/>
  <c r="L19" i="62" s="1"/>
  <c r="M19" i="62" s="1"/>
  <c r="H7" i="59"/>
  <c r="L7" i="59" s="1"/>
  <c r="M7" i="59" s="1"/>
  <c r="H7" i="62"/>
  <c r="L7" i="62" s="1"/>
  <c r="M7" i="62" s="1"/>
  <c r="H21" i="59"/>
  <c r="L21" i="59" s="1"/>
  <c r="M21" i="59" s="1"/>
  <c r="H6" i="62"/>
  <c r="L6" i="62" s="1"/>
  <c r="L10" i="57"/>
  <c r="M10" i="57" s="1"/>
  <c r="H6" i="59"/>
  <c r="H19" i="59"/>
  <c r="L19" i="59" s="1"/>
  <c r="M19" i="59" s="1"/>
  <c r="H16" i="60"/>
  <c r="L16" i="60" s="1"/>
  <c r="M16" i="60" s="1"/>
  <c r="H14" i="61"/>
  <c r="L14" i="61" s="1"/>
  <c r="M14" i="61" s="1"/>
  <c r="H17" i="58"/>
  <c r="L17" i="58" s="1"/>
  <c r="M17" i="58" s="1"/>
  <c r="L6" i="58"/>
  <c r="L35" i="58" s="1"/>
  <c r="H20" i="59"/>
  <c r="L20" i="59" s="1"/>
  <c r="M20" i="59" s="1"/>
  <c r="J33" i="60"/>
  <c r="H12" i="61"/>
  <c r="L12" i="61" s="1"/>
  <c r="M12" i="61" s="1"/>
  <c r="H21" i="62"/>
  <c r="L21" i="62" s="1"/>
  <c r="M21" i="62" s="1"/>
  <c r="H39" i="62"/>
  <c r="L15" i="62"/>
  <c r="M15" i="62" s="1"/>
  <c r="M6" i="61"/>
  <c r="B40" i="34"/>
  <c r="L6" i="60"/>
  <c r="B37" i="23"/>
  <c r="L16" i="58"/>
  <c r="M16" i="58" s="1"/>
  <c r="H35" i="58"/>
  <c r="M6" i="58"/>
  <c r="B39" i="19"/>
  <c r="L17" i="57"/>
  <c r="M17" i="57" s="1"/>
  <c r="M6" i="57"/>
  <c r="L18" i="12"/>
  <c r="L16" i="12"/>
  <c r="J6" i="12"/>
  <c r="B27" i="12"/>
  <c r="B35" i="12" s="1"/>
  <c r="L16" i="10"/>
  <c r="M16" i="10"/>
  <c r="J18" i="10"/>
  <c r="L18" i="10" s="1"/>
  <c r="M18" i="10" s="1"/>
  <c r="J16" i="10"/>
  <c r="J17" i="10"/>
  <c r="L17" i="10" s="1"/>
  <c r="M17" i="10" s="1"/>
  <c r="J15" i="10"/>
  <c r="B28" i="10"/>
  <c r="B13" i="10"/>
  <c r="J16" i="9"/>
  <c r="L16" i="9" s="1"/>
  <c r="M16" i="9" s="1"/>
  <c r="J15" i="9"/>
  <c r="B13" i="9"/>
  <c r="B26" i="9"/>
  <c r="B38" i="9" s="1"/>
  <c r="J16" i="8"/>
  <c r="L16" i="8" s="1"/>
  <c r="M16" i="8" s="1"/>
  <c r="J17" i="8"/>
  <c r="J15" i="8"/>
  <c r="B27" i="8"/>
  <c r="B13" i="8"/>
  <c r="B36" i="8" s="1"/>
  <c r="J11" i="7"/>
  <c r="J10" i="7"/>
  <c r="B23" i="7"/>
  <c r="B35" i="7" s="1"/>
  <c r="J16" i="6"/>
  <c r="L16" i="6" s="1"/>
  <c r="M16" i="6" s="1"/>
  <c r="J15" i="6"/>
  <c r="B26" i="6"/>
  <c r="B13" i="6"/>
  <c r="B36" i="6" s="1"/>
  <c r="B19" i="5"/>
  <c r="B31" i="5" s="1"/>
  <c r="J27" i="3"/>
  <c r="J26" i="3"/>
  <c r="B24" i="3"/>
  <c r="B13" i="3"/>
  <c r="B38" i="3" s="1"/>
  <c r="B19" i="4"/>
  <c r="B31" i="4" s="1"/>
  <c r="S34" i="56"/>
  <c r="K34" i="56"/>
  <c r="I34" i="56"/>
  <c r="G34" i="56"/>
  <c r="R33" i="56"/>
  <c r="T33" i="56" s="1"/>
  <c r="R32" i="56"/>
  <c r="T32" i="56" s="1"/>
  <c r="L32" i="56"/>
  <c r="R31" i="56"/>
  <c r="T31" i="56" s="1"/>
  <c r="L31" i="56"/>
  <c r="M31" i="56" s="1"/>
  <c r="R30" i="56"/>
  <c r="T30" i="56" s="1"/>
  <c r="L29" i="56"/>
  <c r="M29" i="56" s="1"/>
  <c r="R28" i="56"/>
  <c r="T28" i="56" s="1"/>
  <c r="R27" i="56"/>
  <c r="T27" i="56" s="1"/>
  <c r="B27" i="56"/>
  <c r="R26" i="56"/>
  <c r="T26" i="56" s="1"/>
  <c r="P26" i="56"/>
  <c r="R25" i="56"/>
  <c r="T25" i="56" s="1"/>
  <c r="P25" i="56"/>
  <c r="R24" i="56"/>
  <c r="T24" i="56" s="1"/>
  <c r="P24" i="56"/>
  <c r="R23" i="56"/>
  <c r="T23" i="56" s="1"/>
  <c r="R22" i="56"/>
  <c r="T22" i="56" s="1"/>
  <c r="F22" i="56"/>
  <c r="E22" i="56"/>
  <c r="C22" i="56"/>
  <c r="F21" i="56"/>
  <c r="D21" i="56"/>
  <c r="C21" i="56"/>
  <c r="R20" i="56"/>
  <c r="T20" i="56" s="1"/>
  <c r="E20" i="56"/>
  <c r="D20" i="56"/>
  <c r="C20" i="56"/>
  <c r="R17" i="56"/>
  <c r="J17" i="56"/>
  <c r="L17" i="56" s="1"/>
  <c r="M17" i="56" s="1"/>
  <c r="J16" i="56"/>
  <c r="L16" i="56" s="1"/>
  <c r="M16" i="56" s="1"/>
  <c r="J15" i="56"/>
  <c r="R14" i="56"/>
  <c r="T14" i="56" s="1"/>
  <c r="P14" i="56"/>
  <c r="R13" i="56"/>
  <c r="T13" i="56" s="1"/>
  <c r="B13" i="56"/>
  <c r="B34" i="56" s="1"/>
  <c r="R12" i="56"/>
  <c r="T12" i="56" s="1"/>
  <c r="P12" i="56"/>
  <c r="R11" i="56"/>
  <c r="T11" i="56" s="1"/>
  <c r="P11" i="56"/>
  <c r="R10" i="56"/>
  <c r="T10" i="56" s="1"/>
  <c r="P10" i="56"/>
  <c r="R9" i="56"/>
  <c r="T9" i="56" s="1"/>
  <c r="R8" i="56"/>
  <c r="T8" i="56" s="1"/>
  <c r="F8" i="56"/>
  <c r="E8" i="56"/>
  <c r="C8" i="56"/>
  <c r="H8" i="56" s="1"/>
  <c r="L8" i="56" s="1"/>
  <c r="M8" i="56" s="1"/>
  <c r="F7" i="56"/>
  <c r="D7" i="56"/>
  <c r="C7" i="56"/>
  <c r="E6" i="56"/>
  <c r="D6" i="56"/>
  <c r="C6" i="56"/>
  <c r="J16" i="2"/>
  <c r="L16" i="2" s="1"/>
  <c r="M16" i="2" s="1"/>
  <c r="J17" i="2"/>
  <c r="J15" i="2"/>
  <c r="B13" i="2"/>
  <c r="B27" i="2"/>
  <c r="B33" i="2" s="1"/>
  <c r="B20" i="55"/>
  <c r="B29" i="55" s="1"/>
  <c r="H6" i="56" l="1"/>
  <c r="B36" i="10"/>
  <c r="H36" i="57"/>
  <c r="H34" i="59"/>
  <c r="J34" i="56"/>
  <c r="H33" i="60"/>
  <c r="H21" i="56"/>
  <c r="L21" i="56" s="1"/>
  <c r="M21" i="56" s="1"/>
  <c r="H34" i="61"/>
  <c r="L15" i="56"/>
  <c r="M15" i="56" s="1"/>
  <c r="H22" i="56"/>
  <c r="L22" i="56" s="1"/>
  <c r="M22" i="56" s="1"/>
  <c r="L6" i="59"/>
  <c r="M6" i="59" s="1"/>
  <c r="H7" i="56"/>
  <c r="L7" i="56" s="1"/>
  <c r="M7" i="56" s="1"/>
  <c r="H20" i="56"/>
  <c r="L20" i="56" s="1"/>
  <c r="M20" i="56" s="1"/>
  <c r="L39" i="62"/>
  <c r="M6" i="62"/>
  <c r="L34" i="61"/>
  <c r="M34" i="61"/>
  <c r="N12" i="61" s="1"/>
  <c r="O12" i="61" s="1"/>
  <c r="L33" i="60"/>
  <c r="M6" i="60"/>
  <c r="L34" i="59"/>
  <c r="M35" i="58"/>
  <c r="M36" i="57"/>
  <c r="N6" i="57" s="1"/>
  <c r="L36" i="57"/>
  <c r="L6" i="56"/>
  <c r="S29" i="55"/>
  <c r="K29" i="55"/>
  <c r="I29" i="55"/>
  <c r="G29" i="55"/>
  <c r="R27" i="55"/>
  <c r="T27" i="55" s="1"/>
  <c r="R26" i="55"/>
  <c r="T26" i="55" s="1"/>
  <c r="L26" i="55"/>
  <c r="R25" i="55"/>
  <c r="T25" i="55" s="1"/>
  <c r="L25" i="55"/>
  <c r="R24" i="55"/>
  <c r="T24" i="55" s="1"/>
  <c r="L23" i="55"/>
  <c r="M22" i="55"/>
  <c r="L22" i="55"/>
  <c r="R21" i="55"/>
  <c r="T21" i="55" s="1"/>
  <c r="R20" i="55"/>
  <c r="T20" i="55" s="1"/>
  <c r="R19" i="55"/>
  <c r="T19" i="55" s="1"/>
  <c r="P19" i="55"/>
  <c r="R18" i="55"/>
  <c r="T18" i="55" s="1"/>
  <c r="P18" i="55"/>
  <c r="R17" i="55"/>
  <c r="T17" i="55" s="1"/>
  <c r="P17" i="55"/>
  <c r="R16" i="55"/>
  <c r="T16" i="55" s="1"/>
  <c r="F15" i="55"/>
  <c r="E15" i="55"/>
  <c r="C15" i="55"/>
  <c r="F14" i="55"/>
  <c r="D14" i="55"/>
  <c r="C14" i="55"/>
  <c r="E13" i="55"/>
  <c r="D13" i="55"/>
  <c r="C13" i="55"/>
  <c r="H13" i="55" s="1"/>
  <c r="L13" i="55" s="1"/>
  <c r="M13" i="55" s="1"/>
  <c r="R10" i="55"/>
  <c r="J10" i="55"/>
  <c r="L10" i="55" s="1"/>
  <c r="M10" i="55" s="1"/>
  <c r="R9" i="55"/>
  <c r="J9" i="55"/>
  <c r="L9" i="55" s="1"/>
  <c r="M9" i="55" s="1"/>
  <c r="J8" i="55"/>
  <c r="R7" i="55"/>
  <c r="T7" i="55" s="1"/>
  <c r="P7" i="55"/>
  <c r="M6" i="55"/>
  <c r="L6" i="55"/>
  <c r="H15" i="55" l="1"/>
  <c r="L15" i="55" s="1"/>
  <c r="M15" i="55" s="1"/>
  <c r="N17" i="57"/>
  <c r="O17" i="57" s="1"/>
  <c r="J29" i="55"/>
  <c r="L8" i="55"/>
  <c r="M8" i="55" s="1"/>
  <c r="M29" i="55" s="1"/>
  <c r="H34" i="56"/>
  <c r="H14" i="55"/>
  <c r="L14" i="55" s="1"/>
  <c r="M14" i="55" s="1"/>
  <c r="M39" i="62"/>
  <c r="N6" i="62"/>
  <c r="N10" i="61"/>
  <c r="O10" i="61" s="1"/>
  <c r="N8" i="61"/>
  <c r="O8" i="61" s="1"/>
  <c r="N13" i="61"/>
  <c r="O13" i="61" s="1"/>
  <c r="N26" i="61"/>
  <c r="O26" i="61" s="1"/>
  <c r="N24" i="61"/>
  <c r="O24" i="61" s="1"/>
  <c r="N30" i="61"/>
  <c r="O30" i="61" s="1"/>
  <c r="N14" i="61"/>
  <c r="O14" i="61" s="1"/>
  <c r="N22" i="61"/>
  <c r="O22" i="61" s="1"/>
  <c r="N28" i="61"/>
  <c r="O28" i="61" s="1"/>
  <c r="N6" i="61"/>
  <c r="M33" i="60"/>
  <c r="M34" i="59"/>
  <c r="N10" i="58"/>
  <c r="O10" i="58" s="1"/>
  <c r="N13" i="58"/>
  <c r="O13" i="58" s="1"/>
  <c r="N25" i="58"/>
  <c r="O25" i="58" s="1"/>
  <c r="N7" i="58"/>
  <c r="O7" i="58" s="1"/>
  <c r="Q7" i="58" s="1"/>
  <c r="R7" i="58" s="1"/>
  <c r="T7" i="58" s="1"/>
  <c r="N17" i="58"/>
  <c r="O17" i="58" s="1"/>
  <c r="N18" i="58"/>
  <c r="O18" i="58" s="1"/>
  <c r="N29" i="58"/>
  <c r="O29" i="58" s="1"/>
  <c r="N27" i="58"/>
  <c r="O27" i="58" s="1"/>
  <c r="N31" i="58"/>
  <c r="O31" i="58" s="1"/>
  <c r="N12" i="58"/>
  <c r="O12" i="58" s="1"/>
  <c r="N16" i="58"/>
  <c r="O16" i="58" s="1"/>
  <c r="N6" i="58"/>
  <c r="O6" i="57"/>
  <c r="N32" i="57"/>
  <c r="O32" i="57" s="1"/>
  <c r="N7" i="57"/>
  <c r="O7" i="57" s="1"/>
  <c r="N30" i="57"/>
  <c r="O30" i="57" s="1"/>
  <c r="N11" i="57"/>
  <c r="O11" i="57" s="1"/>
  <c r="N16" i="57"/>
  <c r="O16" i="57" s="1"/>
  <c r="N18" i="57"/>
  <c r="O18" i="57" s="1"/>
  <c r="N14" i="57"/>
  <c r="O14" i="57" s="1"/>
  <c r="N28" i="57"/>
  <c r="O28" i="57" s="1"/>
  <c r="N10" i="57"/>
  <c r="O10" i="57" s="1"/>
  <c r="N26" i="57"/>
  <c r="O26" i="57" s="1"/>
  <c r="L34" i="56"/>
  <c r="M6" i="56"/>
  <c r="N22" i="55" l="1"/>
  <c r="O22" i="55" s="1"/>
  <c r="N6" i="55"/>
  <c r="N14" i="55"/>
  <c r="O14" i="55" s="1"/>
  <c r="N15" i="55"/>
  <c r="O15" i="55" s="1"/>
  <c r="N8" i="55"/>
  <c r="O8" i="55" s="1"/>
  <c r="L29" i="55"/>
  <c r="H29" i="55"/>
  <c r="O6" i="62"/>
  <c r="N31" i="62"/>
  <c r="O31" i="62" s="1"/>
  <c r="N19" i="62"/>
  <c r="O19" i="62" s="1"/>
  <c r="N8" i="62"/>
  <c r="O8" i="62" s="1"/>
  <c r="N7" i="62"/>
  <c r="O7" i="62" s="1"/>
  <c r="N21" i="62"/>
  <c r="O21" i="62" s="1"/>
  <c r="N29" i="62"/>
  <c r="O29" i="62" s="1"/>
  <c r="N16" i="62"/>
  <c r="O16" i="62" s="1"/>
  <c r="N20" i="62"/>
  <c r="O20" i="62" s="1"/>
  <c r="N33" i="62"/>
  <c r="O33" i="62" s="1"/>
  <c r="N35" i="62"/>
  <c r="O35" i="62" s="1"/>
  <c r="N15" i="62"/>
  <c r="O15" i="62" s="1"/>
  <c r="O6" i="61"/>
  <c r="N34" i="61"/>
  <c r="N7" i="60"/>
  <c r="O7" i="60" s="1"/>
  <c r="N25" i="60"/>
  <c r="O25" i="60" s="1"/>
  <c r="N11" i="60"/>
  <c r="O11" i="60" s="1"/>
  <c r="N10" i="60"/>
  <c r="O10" i="60" s="1"/>
  <c r="N27" i="60"/>
  <c r="O27" i="60" s="1"/>
  <c r="N17" i="60"/>
  <c r="O17" i="60" s="1"/>
  <c r="N14" i="60"/>
  <c r="O14" i="60" s="1"/>
  <c r="N18" i="60"/>
  <c r="O18" i="60" s="1"/>
  <c r="N29" i="60"/>
  <c r="O29" i="60" s="1"/>
  <c r="N16" i="60"/>
  <c r="O16" i="60" s="1"/>
  <c r="N6" i="60"/>
  <c r="N16" i="59"/>
  <c r="O16" i="59" s="1"/>
  <c r="N15" i="59"/>
  <c r="O15" i="59" s="1"/>
  <c r="N30" i="59"/>
  <c r="O30" i="59" s="1"/>
  <c r="N28" i="59"/>
  <c r="O28" i="59" s="1"/>
  <c r="N19" i="59"/>
  <c r="O19" i="59" s="1"/>
  <c r="N21" i="59"/>
  <c r="O21" i="59" s="1"/>
  <c r="N20" i="59"/>
  <c r="O20" i="59" s="1"/>
  <c r="N7" i="59"/>
  <c r="O7" i="59" s="1"/>
  <c r="N8" i="59"/>
  <c r="O8" i="59" s="1"/>
  <c r="N6" i="59"/>
  <c r="O6" i="58"/>
  <c r="N35" i="58"/>
  <c r="O36" i="57"/>
  <c r="N36" i="57"/>
  <c r="M34" i="56"/>
  <c r="N6" i="56"/>
  <c r="N13" i="55"/>
  <c r="O13" i="55" s="1"/>
  <c r="O6" i="55"/>
  <c r="N9" i="55"/>
  <c r="O9" i="55" s="1"/>
  <c r="N10" i="55"/>
  <c r="O10" i="55" s="1"/>
  <c r="O39" i="62" l="1"/>
  <c r="N39" i="62"/>
  <c r="O34" i="61"/>
  <c r="O6" i="60"/>
  <c r="N33" i="60"/>
  <c r="O6" i="59"/>
  <c r="N34" i="59"/>
  <c r="O35" i="58"/>
  <c r="Q6" i="58"/>
  <c r="R6" i="58" s="1"/>
  <c r="P30" i="57"/>
  <c r="P26" i="57"/>
  <c r="Q26" i="57" s="1"/>
  <c r="R26" i="57" s="1"/>
  <c r="T26" i="57" s="1"/>
  <c r="P17" i="57"/>
  <c r="Q17" i="57" s="1"/>
  <c r="R17" i="57" s="1"/>
  <c r="T17" i="57" s="1"/>
  <c r="P18" i="57"/>
  <c r="P16" i="57"/>
  <c r="Q16" i="57" s="1"/>
  <c r="R16" i="57" s="1"/>
  <c r="T16" i="57" s="1"/>
  <c r="P11" i="57"/>
  <c r="Q11" i="57" s="1"/>
  <c r="R11" i="57" s="1"/>
  <c r="T11" i="57" s="1"/>
  <c r="P28" i="57"/>
  <c r="P7" i="57"/>
  <c r="P6" i="57"/>
  <c r="P14" i="57"/>
  <c r="Q14" i="57" s="1"/>
  <c r="R14" i="57" s="1"/>
  <c r="T14" i="57" s="1"/>
  <c r="P10" i="57"/>
  <c r="Q10" i="57" s="1"/>
  <c r="R10" i="57" s="1"/>
  <c r="T10" i="57" s="1"/>
  <c r="P32" i="57"/>
  <c r="O6" i="56"/>
  <c r="N7" i="56"/>
  <c r="O7" i="56" s="1"/>
  <c r="N20" i="56"/>
  <c r="O20" i="56" s="1"/>
  <c r="N15" i="56"/>
  <c r="O15" i="56" s="1"/>
  <c r="N17" i="56"/>
  <c r="O17" i="56" s="1"/>
  <c r="N22" i="56"/>
  <c r="O22" i="56" s="1"/>
  <c r="N29" i="56"/>
  <c r="O29" i="56" s="1"/>
  <c r="N16" i="56"/>
  <c r="O16" i="56" s="1"/>
  <c r="N8" i="56"/>
  <c r="O8" i="56" s="1"/>
  <c r="N21" i="56"/>
  <c r="O21" i="56" s="1"/>
  <c r="N31" i="56"/>
  <c r="O31" i="56" s="1"/>
  <c r="O29" i="55"/>
  <c r="N29" i="55"/>
  <c r="P20" i="62" l="1"/>
  <c r="Q20" i="62" s="1"/>
  <c r="R20" i="62" s="1"/>
  <c r="T20" i="62" s="1"/>
  <c r="P29" i="62"/>
  <c r="Q29" i="62" s="1"/>
  <c r="R29" i="62" s="1"/>
  <c r="T29" i="62" s="1"/>
  <c r="P19" i="62"/>
  <c r="Q19" i="62" s="1"/>
  <c r="R19" i="62" s="1"/>
  <c r="T19" i="62" s="1"/>
  <c r="P6" i="62"/>
  <c r="P15" i="62"/>
  <c r="Q15" i="62" s="1"/>
  <c r="R15" i="62" s="1"/>
  <c r="T15" i="62" s="1"/>
  <c r="P35" i="62"/>
  <c r="Q35" i="62" s="1"/>
  <c r="R35" i="62" s="1"/>
  <c r="T35" i="62" s="1"/>
  <c r="P31" i="62"/>
  <c r="Q31" i="62" s="1"/>
  <c r="R31" i="62" s="1"/>
  <c r="P7" i="62"/>
  <c r="Q7" i="62" s="1"/>
  <c r="R7" i="62" s="1"/>
  <c r="T7" i="62" s="1"/>
  <c r="P33" i="62"/>
  <c r="Q33" i="62" s="1"/>
  <c r="R33" i="62" s="1"/>
  <c r="T33" i="62" s="1"/>
  <c r="P21" i="62"/>
  <c r="Q21" i="62" s="1"/>
  <c r="R21" i="62" s="1"/>
  <c r="T21" i="62" s="1"/>
  <c r="P16" i="62"/>
  <c r="Q16" i="62" s="1"/>
  <c r="R16" i="62" s="1"/>
  <c r="T16" i="62" s="1"/>
  <c r="P8" i="62"/>
  <c r="Q8" i="62" s="1"/>
  <c r="R8" i="62" s="1"/>
  <c r="T8" i="62" s="1"/>
  <c r="P6" i="61"/>
  <c r="P30" i="61"/>
  <c r="Q30" i="61" s="1"/>
  <c r="R30" i="61" s="1"/>
  <c r="T30" i="61" s="1"/>
  <c r="P13" i="61"/>
  <c r="Q13" i="61" s="1"/>
  <c r="R13" i="61" s="1"/>
  <c r="T13" i="61" s="1"/>
  <c r="P28" i="61"/>
  <c r="Q28" i="61" s="1"/>
  <c r="R28" i="61" s="1"/>
  <c r="T28" i="61" s="1"/>
  <c r="P26" i="61"/>
  <c r="Q26" i="61" s="1"/>
  <c r="R26" i="61" s="1"/>
  <c r="P24" i="61"/>
  <c r="Q24" i="61" s="1"/>
  <c r="R24" i="61" s="1"/>
  <c r="T24" i="61" s="1"/>
  <c r="P10" i="61"/>
  <c r="Q10" i="61" s="1"/>
  <c r="R10" i="61" s="1"/>
  <c r="T10" i="61" s="1"/>
  <c r="P22" i="61"/>
  <c r="Q22" i="61" s="1"/>
  <c r="R22" i="61" s="1"/>
  <c r="T22" i="61" s="1"/>
  <c r="P14" i="61"/>
  <c r="Q14" i="61" s="1"/>
  <c r="R14" i="61" s="1"/>
  <c r="T14" i="61" s="1"/>
  <c r="P12" i="61"/>
  <c r="Q12" i="61" s="1"/>
  <c r="R12" i="61" s="1"/>
  <c r="T12" i="61" s="1"/>
  <c r="P8" i="61"/>
  <c r="Q8" i="61" s="1"/>
  <c r="R8" i="61" s="1"/>
  <c r="T8" i="61" s="1"/>
  <c r="O33" i="60"/>
  <c r="O34" i="59"/>
  <c r="P29" i="58"/>
  <c r="Q29" i="58" s="1"/>
  <c r="R29" i="58" s="1"/>
  <c r="T29" i="58" s="1"/>
  <c r="P27" i="58"/>
  <c r="Q27" i="58" s="1"/>
  <c r="R27" i="58" s="1"/>
  <c r="T27" i="58" s="1"/>
  <c r="P25" i="58"/>
  <c r="Q25" i="58" s="1"/>
  <c r="R25" i="58" s="1"/>
  <c r="T25" i="58" s="1"/>
  <c r="P17" i="58"/>
  <c r="Q17" i="58" s="1"/>
  <c r="R17" i="58" s="1"/>
  <c r="T17" i="58" s="1"/>
  <c r="P13" i="58"/>
  <c r="Q13" i="58" s="1"/>
  <c r="R13" i="58" s="1"/>
  <c r="T13" i="58" s="1"/>
  <c r="P18" i="58"/>
  <c r="Q18" i="58" s="1"/>
  <c r="R18" i="58" s="1"/>
  <c r="T18" i="58" s="1"/>
  <c r="P12" i="58"/>
  <c r="Q12" i="58" s="1"/>
  <c r="R12" i="58" s="1"/>
  <c r="T12" i="58" s="1"/>
  <c r="P10" i="58"/>
  <c r="P16" i="58"/>
  <c r="Q16" i="58" s="1"/>
  <c r="R16" i="58" s="1"/>
  <c r="T16" i="58" s="1"/>
  <c r="T6" i="58"/>
  <c r="P36" i="57"/>
  <c r="Q6" i="57"/>
  <c r="O34" i="56"/>
  <c r="N34" i="56"/>
  <c r="P14" i="55"/>
  <c r="Q14" i="55" s="1"/>
  <c r="R14" i="55" s="1"/>
  <c r="T14" i="55" s="1"/>
  <c r="P6" i="55"/>
  <c r="P8" i="55"/>
  <c r="Q8" i="55" s="1"/>
  <c r="R8" i="55" s="1"/>
  <c r="T8" i="55" s="1"/>
  <c r="P15" i="55"/>
  <c r="Q15" i="55" s="1"/>
  <c r="R15" i="55" s="1"/>
  <c r="T15" i="55" s="1"/>
  <c r="P13" i="55"/>
  <c r="Q13" i="55" s="1"/>
  <c r="R13" i="55" s="1"/>
  <c r="T13" i="55" s="1"/>
  <c r="P22" i="55"/>
  <c r="Q22" i="55" s="1"/>
  <c r="R22" i="55" s="1"/>
  <c r="T22" i="55" s="1"/>
  <c r="P9" i="55"/>
  <c r="P10" i="55"/>
  <c r="P39" i="62" l="1"/>
  <c r="Q6" i="62"/>
  <c r="P34" i="61"/>
  <c r="Q6" i="61"/>
  <c r="P29" i="60"/>
  <c r="Q29" i="60" s="1"/>
  <c r="R29" i="60" s="1"/>
  <c r="T29" i="60" s="1"/>
  <c r="P10" i="60"/>
  <c r="Q10" i="60" s="1"/>
  <c r="R10" i="60" s="1"/>
  <c r="T10" i="60" s="1"/>
  <c r="P6" i="60"/>
  <c r="P17" i="60"/>
  <c r="Q17" i="60" s="1"/>
  <c r="R17" i="60" s="1"/>
  <c r="T17" i="60" s="1"/>
  <c r="P27" i="60"/>
  <c r="Q27" i="60" s="1"/>
  <c r="R27" i="60" s="1"/>
  <c r="T27" i="60" s="1"/>
  <c r="P25" i="60"/>
  <c r="Q25" i="60" s="1"/>
  <c r="R25" i="60" s="1"/>
  <c r="T25" i="60" s="1"/>
  <c r="P14" i="60"/>
  <c r="Q14" i="60" s="1"/>
  <c r="R14" i="60" s="1"/>
  <c r="T14" i="60" s="1"/>
  <c r="P18" i="60"/>
  <c r="Q18" i="60" s="1"/>
  <c r="R18" i="60" s="1"/>
  <c r="T18" i="60" s="1"/>
  <c r="P16" i="60"/>
  <c r="Q16" i="60" s="1"/>
  <c r="R16" i="60" s="1"/>
  <c r="T16" i="60" s="1"/>
  <c r="P11" i="60"/>
  <c r="Q11" i="60" s="1"/>
  <c r="R11" i="60" s="1"/>
  <c r="T11" i="60" s="1"/>
  <c r="P7" i="60"/>
  <c r="Q7" i="60" s="1"/>
  <c r="R7" i="60" s="1"/>
  <c r="T7" i="60" s="1"/>
  <c r="P30" i="59"/>
  <c r="Q30" i="59" s="1"/>
  <c r="R30" i="59" s="1"/>
  <c r="T30" i="59" s="1"/>
  <c r="P21" i="59"/>
  <c r="Q21" i="59" s="1"/>
  <c r="R21" i="59" s="1"/>
  <c r="T21" i="59" s="1"/>
  <c r="P19" i="59"/>
  <c r="Q19" i="59" s="1"/>
  <c r="R19" i="59" s="1"/>
  <c r="T19" i="59" s="1"/>
  <c r="P28" i="59"/>
  <c r="Q28" i="59" s="1"/>
  <c r="R28" i="59" s="1"/>
  <c r="T28" i="59" s="1"/>
  <c r="P16" i="59"/>
  <c r="Q16" i="59" s="1"/>
  <c r="R16" i="59" s="1"/>
  <c r="T16" i="59" s="1"/>
  <c r="P8" i="59"/>
  <c r="Q8" i="59" s="1"/>
  <c r="R8" i="59" s="1"/>
  <c r="T8" i="59" s="1"/>
  <c r="P6" i="59"/>
  <c r="P15" i="59"/>
  <c r="Q15" i="59" s="1"/>
  <c r="R15" i="59" s="1"/>
  <c r="T15" i="59" s="1"/>
  <c r="P20" i="59"/>
  <c r="Q20" i="59" s="1"/>
  <c r="R20" i="59" s="1"/>
  <c r="T20" i="59" s="1"/>
  <c r="P7" i="59"/>
  <c r="Q7" i="59" s="1"/>
  <c r="R7" i="59" s="1"/>
  <c r="T7" i="59" s="1"/>
  <c r="P35" i="58"/>
  <c r="Q10" i="58"/>
  <c r="Q36" i="57"/>
  <c r="R6" i="57"/>
  <c r="P7" i="56"/>
  <c r="Q7" i="56" s="1"/>
  <c r="R7" i="56" s="1"/>
  <c r="T7" i="56" s="1"/>
  <c r="P6" i="56"/>
  <c r="P21" i="56"/>
  <c r="Q21" i="56" s="1"/>
  <c r="R21" i="56" s="1"/>
  <c r="T21" i="56" s="1"/>
  <c r="P29" i="56"/>
  <c r="Q29" i="56" s="1"/>
  <c r="R29" i="56" s="1"/>
  <c r="T29" i="56" s="1"/>
  <c r="P15" i="56"/>
  <c r="Q15" i="56" s="1"/>
  <c r="R15" i="56" s="1"/>
  <c r="T15" i="56" s="1"/>
  <c r="P16" i="56"/>
  <c r="Q16" i="56" s="1"/>
  <c r="R16" i="56" s="1"/>
  <c r="P29" i="55"/>
  <c r="Q6" i="55"/>
  <c r="R6" i="62" l="1"/>
  <c r="Q39" i="62"/>
  <c r="Q34" i="61"/>
  <c r="R6" i="61"/>
  <c r="P33" i="60"/>
  <c r="Q6" i="60"/>
  <c r="P34" i="59"/>
  <c r="Q6" i="59"/>
  <c r="R10" i="58"/>
  <c r="Q35" i="58"/>
  <c r="R36" i="57"/>
  <c r="T36" i="57" s="1"/>
  <c r="T6" i="57"/>
  <c r="P34" i="56"/>
  <c r="Q6" i="56"/>
  <c r="R6" i="55"/>
  <c r="Q29" i="55"/>
  <c r="R39" i="62" l="1"/>
  <c r="T39" i="62" s="1"/>
  <c r="T6" i="62"/>
  <c r="R34" i="61"/>
  <c r="T34" i="61" s="1"/>
  <c r="T6" i="61"/>
  <c r="Q33" i="60"/>
  <c r="R6" i="60"/>
  <c r="R6" i="59"/>
  <c r="Q34" i="59"/>
  <c r="T10" i="58"/>
  <c r="R35" i="58"/>
  <c r="T35" i="58" s="1"/>
  <c r="R6" i="56"/>
  <c r="Q34" i="56"/>
  <c r="R29" i="55"/>
  <c r="T29" i="55" s="1"/>
  <c r="T6" i="55"/>
  <c r="R33" i="60" l="1"/>
  <c r="T33" i="60" s="1"/>
  <c r="T6" i="60"/>
  <c r="T6" i="59"/>
  <c r="R34" i="59"/>
  <c r="T34" i="59" s="1"/>
  <c r="R34" i="56"/>
  <c r="T34" i="56" s="1"/>
  <c r="T6" i="56"/>
  <c r="B21" i="1" l="1"/>
  <c r="B33" i="1" s="1"/>
  <c r="G2" i="54" l="1"/>
  <c r="L6" i="54"/>
  <c r="J7" i="54"/>
  <c r="J36" i="54" s="1"/>
  <c r="P8" i="54"/>
  <c r="R8" i="54"/>
  <c r="T8" i="54" s="1"/>
  <c r="P9" i="54"/>
  <c r="R9" i="54"/>
  <c r="T9" i="54" s="1"/>
  <c r="L10" i="54"/>
  <c r="M10" i="54" s="1"/>
  <c r="L11" i="54"/>
  <c r="M11" i="54" s="1"/>
  <c r="R12" i="54"/>
  <c r="T12" i="54" s="1"/>
  <c r="R13" i="54"/>
  <c r="T13" i="54" s="1"/>
  <c r="L14" i="54"/>
  <c r="M14" i="54" s="1"/>
  <c r="R15" i="54"/>
  <c r="T15" i="54" s="1"/>
  <c r="C16" i="54"/>
  <c r="D16" i="54"/>
  <c r="E16" i="54"/>
  <c r="C17" i="54"/>
  <c r="D17" i="54"/>
  <c r="F17" i="54"/>
  <c r="C18" i="54"/>
  <c r="E18" i="54"/>
  <c r="F18" i="54"/>
  <c r="R19" i="54"/>
  <c r="T19" i="54" s="1"/>
  <c r="P20" i="54"/>
  <c r="R20" i="54"/>
  <c r="T20" i="54" s="1"/>
  <c r="P21" i="54"/>
  <c r="R21" i="54"/>
  <c r="T21" i="54" s="1"/>
  <c r="P22" i="54"/>
  <c r="R22" i="54"/>
  <c r="T22" i="54" s="1"/>
  <c r="R23" i="54"/>
  <c r="T23" i="54" s="1"/>
  <c r="R24" i="54"/>
  <c r="T24" i="54" s="1"/>
  <c r="L25" i="54"/>
  <c r="M25" i="54" s="1"/>
  <c r="L26" i="54"/>
  <c r="M26" i="54" s="1"/>
  <c r="P27" i="54"/>
  <c r="R27" i="54"/>
  <c r="T27" i="54"/>
  <c r="L30" i="54"/>
  <c r="M30" i="54" s="1"/>
  <c r="R31" i="54"/>
  <c r="T31" i="54" s="1"/>
  <c r="L32" i="54"/>
  <c r="M32" i="54" s="1"/>
  <c r="L34" i="54"/>
  <c r="O34" i="54"/>
  <c r="R34" i="54"/>
  <c r="T34" i="54" s="1"/>
  <c r="R35" i="54"/>
  <c r="T35" i="54"/>
  <c r="G36" i="54"/>
  <c r="I36" i="54"/>
  <c r="K36" i="54"/>
  <c r="S36" i="54"/>
  <c r="G2" i="53"/>
  <c r="L6" i="53"/>
  <c r="M6" i="53" s="1"/>
  <c r="R7" i="53"/>
  <c r="T7" i="53"/>
  <c r="L8" i="53"/>
  <c r="M8" i="53" s="1"/>
  <c r="R9" i="53"/>
  <c r="T9" i="53" s="1"/>
  <c r="L10" i="53"/>
  <c r="M10" i="53" s="1"/>
  <c r="R11" i="53"/>
  <c r="T11" i="53" s="1"/>
  <c r="C12" i="53"/>
  <c r="D12" i="53"/>
  <c r="E12" i="53"/>
  <c r="C13" i="53"/>
  <c r="D13" i="53"/>
  <c r="F13" i="53"/>
  <c r="C14" i="53"/>
  <c r="E14" i="53"/>
  <c r="F14" i="53"/>
  <c r="R15" i="53"/>
  <c r="T15" i="53" s="1"/>
  <c r="P16" i="53"/>
  <c r="R16" i="53"/>
  <c r="T16" i="53" s="1"/>
  <c r="P17" i="53"/>
  <c r="R17" i="53"/>
  <c r="T17" i="53" s="1"/>
  <c r="P18" i="53"/>
  <c r="R18" i="53"/>
  <c r="T18" i="53" s="1"/>
  <c r="R19" i="53"/>
  <c r="T19" i="53" s="1"/>
  <c r="L21" i="53"/>
  <c r="M21" i="53" s="1"/>
  <c r="T22" i="53"/>
  <c r="L23" i="53"/>
  <c r="M23" i="53" s="1"/>
  <c r="L25" i="53"/>
  <c r="M25" i="53" s="1"/>
  <c r="L27" i="53"/>
  <c r="M27" i="53" s="1"/>
  <c r="R28" i="53"/>
  <c r="T28" i="53" s="1"/>
  <c r="L29" i="53"/>
  <c r="M29" i="53"/>
  <c r="L31" i="53"/>
  <c r="O31" i="53"/>
  <c r="R31" i="53"/>
  <c r="T31" i="53" s="1"/>
  <c r="R32" i="53"/>
  <c r="T32" i="53"/>
  <c r="G33" i="53"/>
  <c r="I33" i="53"/>
  <c r="J33" i="53"/>
  <c r="K33" i="53"/>
  <c r="S33" i="53"/>
  <c r="G2" i="52"/>
  <c r="L6" i="52"/>
  <c r="M6" i="52" s="1"/>
  <c r="R7" i="52"/>
  <c r="T7" i="52" s="1"/>
  <c r="L8" i="52"/>
  <c r="M8" i="52" s="1"/>
  <c r="R9" i="52"/>
  <c r="T9" i="52"/>
  <c r="L10" i="52"/>
  <c r="M10" i="52" s="1"/>
  <c r="R11" i="52"/>
  <c r="T11" i="52" s="1"/>
  <c r="C12" i="52"/>
  <c r="D12" i="52"/>
  <c r="E12" i="52"/>
  <c r="C13" i="52"/>
  <c r="D13" i="52"/>
  <c r="F13" i="52"/>
  <c r="H13" i="52" s="1"/>
  <c r="L13" i="52" s="1"/>
  <c r="M13" i="52" s="1"/>
  <c r="C14" i="52"/>
  <c r="E14" i="52"/>
  <c r="F14" i="52"/>
  <c r="R15" i="52"/>
  <c r="T15" i="52" s="1"/>
  <c r="P16" i="52"/>
  <c r="R16" i="52"/>
  <c r="T16" i="52" s="1"/>
  <c r="P17" i="52"/>
  <c r="R17" i="52"/>
  <c r="T17" i="52" s="1"/>
  <c r="P18" i="52"/>
  <c r="R18" i="52"/>
  <c r="T18" i="52" s="1"/>
  <c r="R19" i="52"/>
  <c r="T19" i="52" s="1"/>
  <c r="R20" i="52"/>
  <c r="T20" i="52"/>
  <c r="L22" i="52"/>
  <c r="M22" i="52" s="1"/>
  <c r="T25" i="52"/>
  <c r="L26" i="52"/>
  <c r="M26" i="52" s="1"/>
  <c r="L30" i="52"/>
  <c r="O30" i="52"/>
  <c r="R30" i="52"/>
  <c r="T30" i="52"/>
  <c r="R31" i="52"/>
  <c r="T31" i="52" s="1"/>
  <c r="G32" i="52"/>
  <c r="I32" i="52"/>
  <c r="J32" i="52"/>
  <c r="K32" i="52"/>
  <c r="S32" i="52"/>
  <c r="G2" i="51"/>
  <c r="C6" i="51"/>
  <c r="D6" i="51"/>
  <c r="E6" i="51"/>
  <c r="C7" i="51"/>
  <c r="D7" i="51"/>
  <c r="F7" i="51"/>
  <c r="C8" i="51"/>
  <c r="E8" i="51"/>
  <c r="F8" i="51"/>
  <c r="P13" i="51"/>
  <c r="R13" i="51"/>
  <c r="T13" i="51" s="1"/>
  <c r="P14" i="51"/>
  <c r="R14" i="51"/>
  <c r="T14" i="51" s="1"/>
  <c r="P15" i="51"/>
  <c r="R15" i="51"/>
  <c r="T15" i="51" s="1"/>
  <c r="L16" i="51"/>
  <c r="M16" i="51" s="1"/>
  <c r="R20" i="51"/>
  <c r="T20" i="51" s="1"/>
  <c r="L22" i="51"/>
  <c r="M22" i="51" s="1"/>
  <c r="R23" i="51"/>
  <c r="T23" i="51" s="1"/>
  <c r="L24" i="51"/>
  <c r="M24" i="51" s="1"/>
  <c r="L26" i="51"/>
  <c r="O26" i="51"/>
  <c r="R26" i="51"/>
  <c r="T26" i="51" s="1"/>
  <c r="R27" i="51"/>
  <c r="T27" i="51" s="1"/>
  <c r="G28" i="51"/>
  <c r="I28" i="51"/>
  <c r="K28" i="51"/>
  <c r="S28" i="51"/>
  <c r="G2" i="50"/>
  <c r="L8" i="50"/>
  <c r="L9" i="50"/>
  <c r="M9" i="50" s="1"/>
  <c r="R10" i="50"/>
  <c r="T10" i="50" s="1"/>
  <c r="L6" i="50"/>
  <c r="M6" i="50" s="1"/>
  <c r="R11" i="50"/>
  <c r="T11" i="50" s="1"/>
  <c r="L12" i="50"/>
  <c r="M12" i="50" s="1"/>
  <c r="R13" i="50"/>
  <c r="T13" i="50" s="1"/>
  <c r="C14" i="50"/>
  <c r="D14" i="50"/>
  <c r="E14" i="50"/>
  <c r="C15" i="50"/>
  <c r="D15" i="50"/>
  <c r="F15" i="50"/>
  <c r="C16" i="50"/>
  <c r="E16" i="50"/>
  <c r="F16" i="50"/>
  <c r="R17" i="50"/>
  <c r="T17" i="50" s="1"/>
  <c r="P18" i="50"/>
  <c r="R18" i="50"/>
  <c r="T18" i="50" s="1"/>
  <c r="P19" i="50"/>
  <c r="R19" i="50"/>
  <c r="T19" i="50" s="1"/>
  <c r="P20" i="50"/>
  <c r="R20" i="50"/>
  <c r="T20" i="50" s="1"/>
  <c r="R21" i="50"/>
  <c r="T21" i="50" s="1"/>
  <c r="L23" i="50"/>
  <c r="M23" i="50" s="1"/>
  <c r="T24" i="50"/>
  <c r="L25" i="50"/>
  <c r="M25" i="50" s="1"/>
  <c r="R26" i="50"/>
  <c r="T26" i="50" s="1"/>
  <c r="L27" i="50"/>
  <c r="M27" i="50" s="1"/>
  <c r="R28" i="50"/>
  <c r="T28" i="50" s="1"/>
  <c r="L29" i="50"/>
  <c r="M29" i="50" s="1"/>
  <c r="L31" i="50"/>
  <c r="O31" i="50"/>
  <c r="R31" i="50"/>
  <c r="T31" i="50" s="1"/>
  <c r="R32" i="50"/>
  <c r="T32" i="50" s="1"/>
  <c r="G33" i="50"/>
  <c r="I33" i="50"/>
  <c r="K33" i="50"/>
  <c r="S33" i="50"/>
  <c r="G2" i="49"/>
  <c r="C6" i="49"/>
  <c r="D6" i="49"/>
  <c r="E6" i="49"/>
  <c r="C7" i="49"/>
  <c r="D7" i="49"/>
  <c r="F7" i="49"/>
  <c r="C8" i="49"/>
  <c r="E8" i="49"/>
  <c r="F8" i="49"/>
  <c r="P13" i="49"/>
  <c r="R13" i="49"/>
  <c r="T13" i="49" s="1"/>
  <c r="P14" i="49"/>
  <c r="R14" i="49"/>
  <c r="T14" i="49" s="1"/>
  <c r="L15" i="49"/>
  <c r="M15" i="49" s="1"/>
  <c r="R17" i="49"/>
  <c r="T17" i="49" s="1"/>
  <c r="C19" i="49"/>
  <c r="H19" i="49" s="1"/>
  <c r="L19" i="49" s="1"/>
  <c r="M19" i="49" s="1"/>
  <c r="D19" i="49"/>
  <c r="E19" i="49"/>
  <c r="C20" i="49"/>
  <c r="H20" i="49" s="1"/>
  <c r="L20" i="49" s="1"/>
  <c r="D20" i="49"/>
  <c r="F20" i="49"/>
  <c r="C21" i="49"/>
  <c r="E21" i="49"/>
  <c r="F21" i="49"/>
  <c r="R22" i="49"/>
  <c r="T22" i="49" s="1"/>
  <c r="P23" i="49"/>
  <c r="R23" i="49"/>
  <c r="T23" i="49" s="1"/>
  <c r="P24" i="49"/>
  <c r="R24" i="49"/>
  <c r="T24" i="49" s="1"/>
  <c r="P25" i="49"/>
  <c r="R25" i="49"/>
  <c r="T25" i="49" s="1"/>
  <c r="R26" i="49"/>
  <c r="T26" i="49" s="1"/>
  <c r="R27" i="49"/>
  <c r="T27" i="49" s="1"/>
  <c r="L28" i="49"/>
  <c r="M28" i="49" s="1"/>
  <c r="R29" i="49"/>
  <c r="T29" i="49" s="1"/>
  <c r="L30" i="49"/>
  <c r="M30" i="49" s="1"/>
  <c r="L32" i="49"/>
  <c r="O32" i="49"/>
  <c r="R32" i="49"/>
  <c r="T32" i="49" s="1"/>
  <c r="R33" i="49"/>
  <c r="T33" i="49" s="1"/>
  <c r="G34" i="49"/>
  <c r="I34" i="49"/>
  <c r="J34" i="49"/>
  <c r="K34" i="49"/>
  <c r="S34" i="49"/>
  <c r="G2" i="48"/>
  <c r="J6" i="48"/>
  <c r="L6" i="48" s="1"/>
  <c r="M6" i="48" s="1"/>
  <c r="J7" i="48"/>
  <c r="L7" i="48" s="1"/>
  <c r="M7" i="48" s="1"/>
  <c r="P8" i="48"/>
  <c r="R8" i="48"/>
  <c r="T8" i="48" s="1"/>
  <c r="P9" i="48"/>
  <c r="R9" i="48"/>
  <c r="T9" i="48" s="1"/>
  <c r="L10" i="48"/>
  <c r="M10" i="48" s="1"/>
  <c r="R11" i="48"/>
  <c r="T11" i="48" s="1"/>
  <c r="L12" i="48"/>
  <c r="M12" i="48" s="1"/>
  <c r="R13" i="48"/>
  <c r="T13" i="48" s="1"/>
  <c r="C14" i="48"/>
  <c r="D14" i="48"/>
  <c r="E14" i="48"/>
  <c r="C15" i="48"/>
  <c r="D15" i="48"/>
  <c r="F15" i="48"/>
  <c r="C16" i="48"/>
  <c r="E16" i="48"/>
  <c r="F16" i="48"/>
  <c r="R17" i="48"/>
  <c r="T17" i="48" s="1"/>
  <c r="P18" i="48"/>
  <c r="R18" i="48"/>
  <c r="T18" i="48" s="1"/>
  <c r="P19" i="48"/>
  <c r="R19" i="48"/>
  <c r="T19" i="48" s="1"/>
  <c r="P20" i="48"/>
  <c r="R20" i="48"/>
  <c r="T20" i="48" s="1"/>
  <c r="R21" i="48"/>
  <c r="T21" i="48" s="1"/>
  <c r="L23" i="48"/>
  <c r="M23" i="48" s="1"/>
  <c r="T24" i="48"/>
  <c r="L25" i="48"/>
  <c r="M25" i="48" s="1"/>
  <c r="L27" i="48"/>
  <c r="M27" i="48" s="1"/>
  <c r="L29" i="48"/>
  <c r="M29" i="48" s="1"/>
  <c r="R30" i="48"/>
  <c r="T30" i="48" s="1"/>
  <c r="L31" i="48"/>
  <c r="M31" i="48" s="1"/>
  <c r="L33" i="48"/>
  <c r="O33" i="48"/>
  <c r="R33" i="48"/>
  <c r="T33" i="48" s="1"/>
  <c r="R34" i="48"/>
  <c r="T34" i="48" s="1"/>
  <c r="B37" i="48"/>
  <c r="G35" i="48"/>
  <c r="I35" i="48"/>
  <c r="K35" i="48"/>
  <c r="S35" i="48"/>
  <c r="G2" i="47"/>
  <c r="L6" i="47"/>
  <c r="J7" i="47"/>
  <c r="L7" i="47" s="1"/>
  <c r="M7" i="47" s="1"/>
  <c r="P8" i="47"/>
  <c r="R8" i="47"/>
  <c r="T8" i="47" s="1"/>
  <c r="P9" i="47"/>
  <c r="R9" i="47"/>
  <c r="T9" i="47" s="1"/>
  <c r="L10" i="47"/>
  <c r="M10" i="47" s="1"/>
  <c r="L11" i="47"/>
  <c r="M11" i="47" s="1"/>
  <c r="R12" i="47"/>
  <c r="T12" i="47" s="1"/>
  <c r="L16" i="47"/>
  <c r="M16" i="47" s="1"/>
  <c r="T15" i="47"/>
  <c r="L14" i="47"/>
  <c r="M14" i="47" s="1"/>
  <c r="R17" i="47"/>
  <c r="T17" i="47" s="1"/>
  <c r="L18" i="47"/>
  <c r="M18" i="47" s="1"/>
  <c r="L20" i="47"/>
  <c r="M20" i="47" s="1"/>
  <c r="R21" i="47"/>
  <c r="T21" i="47" s="1"/>
  <c r="L22" i="47"/>
  <c r="M22" i="47" s="1"/>
  <c r="L24" i="47"/>
  <c r="O24" i="47"/>
  <c r="R24" i="47"/>
  <c r="T24" i="47" s="1"/>
  <c r="R25" i="47"/>
  <c r="T25" i="47" s="1"/>
  <c r="B26" i="47"/>
  <c r="G26" i="47"/>
  <c r="H26" i="47"/>
  <c r="I26" i="47"/>
  <c r="K26" i="47"/>
  <c r="S26" i="47"/>
  <c r="G2" i="46"/>
  <c r="L6" i="46"/>
  <c r="L7" i="46"/>
  <c r="M7" i="46" s="1"/>
  <c r="P8" i="46"/>
  <c r="R8" i="46"/>
  <c r="T8" i="46" s="1"/>
  <c r="P9" i="46"/>
  <c r="R9" i="46"/>
  <c r="T9" i="46" s="1"/>
  <c r="L10" i="46"/>
  <c r="M10" i="46" s="1"/>
  <c r="R12" i="46"/>
  <c r="T12" i="46" s="1"/>
  <c r="R13" i="46"/>
  <c r="T13" i="46" s="1"/>
  <c r="C14" i="46"/>
  <c r="D14" i="46"/>
  <c r="E14" i="46"/>
  <c r="C15" i="46"/>
  <c r="D15" i="46"/>
  <c r="F15" i="46"/>
  <c r="H15" i="46"/>
  <c r="L15" i="46" s="1"/>
  <c r="M15" i="46" s="1"/>
  <c r="C16" i="46"/>
  <c r="E16" i="46"/>
  <c r="F16" i="46"/>
  <c r="H16" i="46" s="1"/>
  <c r="L16" i="46" s="1"/>
  <c r="M16" i="46" s="1"/>
  <c r="R17" i="46"/>
  <c r="T17" i="46" s="1"/>
  <c r="P18" i="46"/>
  <c r="R18" i="46"/>
  <c r="T18" i="46" s="1"/>
  <c r="P19" i="46"/>
  <c r="R19" i="46"/>
  <c r="T19" i="46" s="1"/>
  <c r="P20" i="46"/>
  <c r="R20" i="46"/>
  <c r="T20" i="46" s="1"/>
  <c r="R21" i="46"/>
  <c r="T21" i="46" s="1"/>
  <c r="L23" i="46"/>
  <c r="M23" i="46" s="1"/>
  <c r="R24" i="46"/>
  <c r="T24" i="46"/>
  <c r="L25" i="46"/>
  <c r="M25" i="46" s="1"/>
  <c r="L27" i="46"/>
  <c r="O27" i="46"/>
  <c r="R27" i="46"/>
  <c r="T27" i="46" s="1"/>
  <c r="R28" i="46"/>
  <c r="T28" i="46" s="1"/>
  <c r="G29" i="46"/>
  <c r="I29" i="46"/>
  <c r="K29" i="46"/>
  <c r="S29" i="46"/>
  <c r="G2" i="45"/>
  <c r="P7" i="45"/>
  <c r="R7" i="45"/>
  <c r="T7" i="45" s="1"/>
  <c r="L8" i="45"/>
  <c r="L9" i="45"/>
  <c r="M9" i="45" s="1"/>
  <c r="R10" i="45"/>
  <c r="T10" i="45"/>
  <c r="L6" i="45"/>
  <c r="M6" i="45" s="1"/>
  <c r="R11" i="45"/>
  <c r="T11" i="45" s="1"/>
  <c r="C12" i="45"/>
  <c r="D12" i="45"/>
  <c r="E12" i="45"/>
  <c r="C13" i="45"/>
  <c r="D13" i="45"/>
  <c r="F13" i="45"/>
  <c r="H13" i="45" s="1"/>
  <c r="L13" i="45" s="1"/>
  <c r="M13" i="45" s="1"/>
  <c r="C14" i="45"/>
  <c r="E14" i="45"/>
  <c r="F14" i="45"/>
  <c r="R15" i="45"/>
  <c r="T15" i="45" s="1"/>
  <c r="P16" i="45"/>
  <c r="R16" i="45"/>
  <c r="T16" i="45" s="1"/>
  <c r="P17" i="45"/>
  <c r="R17" i="45"/>
  <c r="T17" i="45" s="1"/>
  <c r="P18" i="45"/>
  <c r="R18" i="45"/>
  <c r="T18" i="45" s="1"/>
  <c r="R19" i="45"/>
  <c r="T19" i="45" s="1"/>
  <c r="R20" i="45"/>
  <c r="T20" i="45" s="1"/>
  <c r="L21" i="45"/>
  <c r="M21" i="45" s="1"/>
  <c r="T22" i="45"/>
  <c r="L23" i="45"/>
  <c r="M23" i="45" s="1"/>
  <c r="R24" i="45"/>
  <c r="T24" i="45" s="1"/>
  <c r="L25" i="45"/>
  <c r="M25" i="45" s="1"/>
  <c r="L27" i="45"/>
  <c r="M27" i="45" s="1"/>
  <c r="R28" i="45"/>
  <c r="T28" i="45" s="1"/>
  <c r="L29" i="45"/>
  <c r="M29" i="45" s="1"/>
  <c r="L31" i="45"/>
  <c r="O31" i="45"/>
  <c r="R31" i="45"/>
  <c r="T31" i="45" s="1"/>
  <c r="R32" i="45"/>
  <c r="T32" i="45" s="1"/>
  <c r="G33" i="45"/>
  <c r="I33" i="45"/>
  <c r="K33" i="45"/>
  <c r="S33" i="45"/>
  <c r="G2" i="43"/>
  <c r="P7" i="43"/>
  <c r="R7" i="43"/>
  <c r="T7" i="43" s="1"/>
  <c r="L6" i="43"/>
  <c r="M6" i="43" s="1"/>
  <c r="L8" i="43"/>
  <c r="M8" i="43" s="1"/>
  <c r="R9" i="43"/>
  <c r="T9" i="43" s="1"/>
  <c r="L10" i="43"/>
  <c r="M10" i="43" s="1"/>
  <c r="R11" i="43"/>
  <c r="T11" i="43" s="1"/>
  <c r="C12" i="43"/>
  <c r="D12" i="43"/>
  <c r="E12" i="43"/>
  <c r="C13" i="43"/>
  <c r="D13" i="43"/>
  <c r="F13" i="43"/>
  <c r="C14" i="43"/>
  <c r="E14" i="43"/>
  <c r="F14" i="43"/>
  <c r="R15" i="43"/>
  <c r="T15" i="43" s="1"/>
  <c r="P16" i="43"/>
  <c r="R16" i="43"/>
  <c r="T16" i="43" s="1"/>
  <c r="P17" i="43"/>
  <c r="R17" i="43"/>
  <c r="T17" i="43" s="1"/>
  <c r="P18" i="43"/>
  <c r="R18" i="43"/>
  <c r="T18" i="43" s="1"/>
  <c r="R19" i="43"/>
  <c r="T19" i="43" s="1"/>
  <c r="R20" i="43"/>
  <c r="T20" i="43" s="1"/>
  <c r="L21" i="43"/>
  <c r="M21" i="43" s="1"/>
  <c r="T22" i="43"/>
  <c r="L23" i="43"/>
  <c r="M23" i="43" s="1"/>
  <c r="R24" i="43"/>
  <c r="T24" i="43" s="1"/>
  <c r="L25" i="43"/>
  <c r="M25" i="43" s="1"/>
  <c r="L27" i="43"/>
  <c r="M27" i="43" s="1"/>
  <c r="R28" i="43"/>
  <c r="T28" i="43" s="1"/>
  <c r="L29" i="43"/>
  <c r="M29" i="43" s="1"/>
  <c r="L31" i="43"/>
  <c r="O31" i="43"/>
  <c r="R31" i="43"/>
  <c r="T31" i="43" s="1"/>
  <c r="R32" i="43"/>
  <c r="T32" i="43" s="1"/>
  <c r="G33" i="43"/>
  <c r="I33" i="43"/>
  <c r="K33" i="43"/>
  <c r="S33" i="43"/>
  <c r="G2" i="42"/>
  <c r="C6" i="42"/>
  <c r="D6" i="42"/>
  <c r="E6" i="42"/>
  <c r="C7" i="42"/>
  <c r="D7" i="42"/>
  <c r="F7" i="42"/>
  <c r="C8" i="42"/>
  <c r="E8" i="42"/>
  <c r="H8" i="42" s="1"/>
  <c r="L8" i="42" s="1"/>
  <c r="M8" i="42" s="1"/>
  <c r="F8" i="42"/>
  <c r="P13" i="42"/>
  <c r="R13" i="42"/>
  <c r="T13" i="42" s="1"/>
  <c r="P14" i="42"/>
  <c r="R14" i="42"/>
  <c r="T14" i="42" s="1"/>
  <c r="L15" i="42"/>
  <c r="M15" i="42" s="1"/>
  <c r="J16" i="42"/>
  <c r="L16" i="42" s="1"/>
  <c r="M16" i="42" s="1"/>
  <c r="P17" i="42"/>
  <c r="R17" i="42"/>
  <c r="T17" i="42"/>
  <c r="P18" i="42"/>
  <c r="R18" i="42"/>
  <c r="T18" i="42" s="1"/>
  <c r="L19" i="42"/>
  <c r="M19" i="42" s="1"/>
  <c r="T20" i="42"/>
  <c r="L21" i="42"/>
  <c r="M21" i="42" s="1"/>
  <c r="L23" i="42"/>
  <c r="M23" i="42" s="1"/>
  <c r="R24" i="42"/>
  <c r="T24" i="42" s="1"/>
  <c r="L25" i="42"/>
  <c r="M25" i="42" s="1"/>
  <c r="L27" i="42"/>
  <c r="O27" i="42"/>
  <c r="R27" i="42"/>
  <c r="T27" i="42" s="1"/>
  <c r="R28" i="42"/>
  <c r="T28" i="42" s="1"/>
  <c r="G29" i="42"/>
  <c r="I29" i="42"/>
  <c r="K29" i="42"/>
  <c r="S29" i="42"/>
  <c r="G2" i="41"/>
  <c r="J6" i="41"/>
  <c r="L6" i="41" s="1"/>
  <c r="M6" i="41" s="1"/>
  <c r="J7" i="41"/>
  <c r="L7" i="41" s="1"/>
  <c r="M7" i="41" s="1"/>
  <c r="P8" i="41"/>
  <c r="R8" i="41"/>
  <c r="T8" i="41" s="1"/>
  <c r="P9" i="41"/>
  <c r="R9" i="41"/>
  <c r="T9" i="41" s="1"/>
  <c r="L10" i="41"/>
  <c r="M10" i="41" s="1"/>
  <c r="R12" i="41"/>
  <c r="T12" i="41" s="1"/>
  <c r="R13" i="41"/>
  <c r="T13" i="41" s="1"/>
  <c r="L14" i="41"/>
  <c r="M14" i="41" s="1"/>
  <c r="R15" i="41"/>
  <c r="T15" i="41" s="1"/>
  <c r="C16" i="41"/>
  <c r="D16" i="41"/>
  <c r="E16" i="41"/>
  <c r="C17" i="41"/>
  <c r="D17" i="41"/>
  <c r="F17" i="41"/>
  <c r="C18" i="41"/>
  <c r="E18" i="41"/>
  <c r="F18" i="41"/>
  <c r="R19" i="41"/>
  <c r="T19" i="41" s="1"/>
  <c r="P20" i="41"/>
  <c r="R20" i="41"/>
  <c r="T20" i="41" s="1"/>
  <c r="P21" i="41"/>
  <c r="R21" i="41"/>
  <c r="T21" i="41" s="1"/>
  <c r="P22" i="41"/>
  <c r="R22" i="41"/>
  <c r="T22" i="41" s="1"/>
  <c r="R23" i="41"/>
  <c r="T23" i="41" s="1"/>
  <c r="R24" i="41"/>
  <c r="T24" i="41" s="1"/>
  <c r="L25" i="41"/>
  <c r="M25" i="41" s="1"/>
  <c r="R26" i="41"/>
  <c r="T26" i="41"/>
  <c r="L27" i="41"/>
  <c r="M27" i="41" s="1"/>
  <c r="L29" i="41"/>
  <c r="O29" i="41"/>
  <c r="R29" i="41"/>
  <c r="T29" i="41" s="1"/>
  <c r="R30" i="41"/>
  <c r="T30" i="41" s="1"/>
  <c r="G31" i="41"/>
  <c r="I31" i="41"/>
  <c r="K31" i="41"/>
  <c r="S31" i="41"/>
  <c r="G2" i="40"/>
  <c r="P7" i="40"/>
  <c r="R7" i="40"/>
  <c r="T7" i="40"/>
  <c r="L8" i="40"/>
  <c r="M8" i="40" s="1"/>
  <c r="R10" i="40"/>
  <c r="T10" i="40" s="1"/>
  <c r="L6" i="40"/>
  <c r="R11" i="40"/>
  <c r="T11" i="40" s="1"/>
  <c r="L12" i="40"/>
  <c r="M12" i="40" s="1"/>
  <c r="R13" i="40"/>
  <c r="T13" i="40" s="1"/>
  <c r="C14" i="40"/>
  <c r="D14" i="40"/>
  <c r="E14" i="40"/>
  <c r="C15" i="40"/>
  <c r="D15" i="40"/>
  <c r="F15" i="40"/>
  <c r="C16" i="40"/>
  <c r="E16" i="40"/>
  <c r="F16" i="40"/>
  <c r="R17" i="40"/>
  <c r="T17" i="40" s="1"/>
  <c r="P18" i="40"/>
  <c r="R18" i="40"/>
  <c r="T18" i="40" s="1"/>
  <c r="P19" i="40"/>
  <c r="R19" i="40"/>
  <c r="T19" i="40" s="1"/>
  <c r="P20" i="40"/>
  <c r="R20" i="40"/>
  <c r="T20" i="40" s="1"/>
  <c r="R21" i="40"/>
  <c r="T21" i="40" s="1"/>
  <c r="R22" i="40"/>
  <c r="T22" i="40" s="1"/>
  <c r="L23" i="40"/>
  <c r="M23" i="40" s="1"/>
  <c r="L25" i="40"/>
  <c r="M25" i="40" s="1"/>
  <c r="R26" i="40"/>
  <c r="T26" i="40" s="1"/>
  <c r="L27" i="40"/>
  <c r="M27" i="40" s="1"/>
  <c r="L29" i="40"/>
  <c r="O29" i="40"/>
  <c r="R29" i="40"/>
  <c r="T29" i="40" s="1"/>
  <c r="R30" i="40"/>
  <c r="T30" i="40" s="1"/>
  <c r="I31" i="40"/>
  <c r="S31" i="40"/>
  <c r="G2" i="39"/>
  <c r="L6" i="39"/>
  <c r="J7" i="39"/>
  <c r="L7" i="39" s="1"/>
  <c r="M7" i="39" s="1"/>
  <c r="P8" i="39"/>
  <c r="R8" i="39"/>
  <c r="T8" i="39" s="1"/>
  <c r="R9" i="39"/>
  <c r="T9" i="39" s="1"/>
  <c r="L10" i="39"/>
  <c r="M10" i="39" s="1"/>
  <c r="R11" i="39"/>
  <c r="T11" i="39" s="1"/>
  <c r="L12" i="39"/>
  <c r="M12" i="39" s="1"/>
  <c r="R13" i="39"/>
  <c r="T13" i="39" s="1"/>
  <c r="C14" i="39"/>
  <c r="H14" i="39" s="1"/>
  <c r="L14" i="39" s="1"/>
  <c r="M14" i="39" s="1"/>
  <c r="D14" i="39"/>
  <c r="E14" i="39"/>
  <c r="C15" i="39"/>
  <c r="D15" i="39"/>
  <c r="F15" i="39"/>
  <c r="C16" i="39"/>
  <c r="E16" i="39"/>
  <c r="H16" i="39" s="1"/>
  <c r="L16" i="39" s="1"/>
  <c r="M16" i="39" s="1"/>
  <c r="F16" i="39"/>
  <c r="R17" i="39"/>
  <c r="T17" i="39" s="1"/>
  <c r="P18" i="39"/>
  <c r="R18" i="39"/>
  <c r="T18" i="39" s="1"/>
  <c r="P19" i="39"/>
  <c r="R19" i="39"/>
  <c r="T19" i="39" s="1"/>
  <c r="P20" i="39"/>
  <c r="R20" i="39"/>
  <c r="T20" i="39" s="1"/>
  <c r="R21" i="39"/>
  <c r="T21" i="39" s="1"/>
  <c r="L23" i="39"/>
  <c r="M23" i="39"/>
  <c r="T24" i="39"/>
  <c r="L25" i="39"/>
  <c r="M25" i="39"/>
  <c r="L27" i="39"/>
  <c r="M27" i="39" s="1"/>
  <c r="L29" i="39"/>
  <c r="M29" i="39" s="1"/>
  <c r="R30" i="39"/>
  <c r="T30" i="39" s="1"/>
  <c r="L31" i="39"/>
  <c r="M31" i="39" s="1"/>
  <c r="L33" i="39"/>
  <c r="O33" i="39"/>
  <c r="R33" i="39"/>
  <c r="T33" i="39" s="1"/>
  <c r="R34" i="39"/>
  <c r="T34" i="39" s="1"/>
  <c r="G35" i="39"/>
  <c r="I35" i="39"/>
  <c r="K35" i="39"/>
  <c r="S35" i="39"/>
  <c r="G2" i="38"/>
  <c r="L8" i="38"/>
  <c r="R11" i="38"/>
  <c r="T11" i="38" s="1"/>
  <c r="L6" i="38"/>
  <c r="R12" i="38"/>
  <c r="T12" i="38" s="1"/>
  <c r="L13" i="38"/>
  <c r="M13" i="38" s="1"/>
  <c r="R14" i="38"/>
  <c r="T14" i="38" s="1"/>
  <c r="C15" i="38"/>
  <c r="D15" i="38"/>
  <c r="E15" i="38"/>
  <c r="C16" i="38"/>
  <c r="D16" i="38"/>
  <c r="F16" i="38"/>
  <c r="C17" i="38"/>
  <c r="E17" i="38"/>
  <c r="F17" i="38"/>
  <c r="R18" i="38"/>
  <c r="T18" i="38" s="1"/>
  <c r="P19" i="38"/>
  <c r="R19" i="38"/>
  <c r="T19" i="38"/>
  <c r="P20" i="38"/>
  <c r="R20" i="38"/>
  <c r="T20" i="38" s="1"/>
  <c r="P21" i="38"/>
  <c r="R21" i="38"/>
  <c r="T21" i="38" s="1"/>
  <c r="R22" i="38"/>
  <c r="T22" i="38" s="1"/>
  <c r="L24" i="38"/>
  <c r="M24" i="38" s="1"/>
  <c r="L26" i="38"/>
  <c r="M26" i="38" s="1"/>
  <c r="R27" i="38"/>
  <c r="T27" i="38" s="1"/>
  <c r="L28" i="38"/>
  <c r="M28" i="38" s="1"/>
  <c r="L30" i="38"/>
  <c r="O30" i="38"/>
  <c r="R30" i="38"/>
  <c r="T30" i="38" s="1"/>
  <c r="R31" i="38"/>
  <c r="T31" i="38" s="1"/>
  <c r="G2" i="37"/>
  <c r="L6" i="37"/>
  <c r="J35" i="37"/>
  <c r="P8" i="37"/>
  <c r="R8" i="37"/>
  <c r="T8" i="37" s="1"/>
  <c r="P9" i="37"/>
  <c r="R9" i="37"/>
  <c r="T9" i="37" s="1"/>
  <c r="L10" i="37"/>
  <c r="M10" i="37" s="1"/>
  <c r="R12" i="37"/>
  <c r="T12" i="37" s="1"/>
  <c r="R13" i="37"/>
  <c r="T13" i="37" s="1"/>
  <c r="L14" i="37"/>
  <c r="M14" i="37" s="1"/>
  <c r="R15" i="37"/>
  <c r="T15" i="37" s="1"/>
  <c r="C16" i="37"/>
  <c r="D16" i="37"/>
  <c r="E16" i="37"/>
  <c r="C17" i="37"/>
  <c r="D17" i="37"/>
  <c r="F17" i="37"/>
  <c r="C18" i="37"/>
  <c r="E18" i="37"/>
  <c r="F18" i="37"/>
  <c r="R19" i="37"/>
  <c r="T19" i="37" s="1"/>
  <c r="P20" i="37"/>
  <c r="R20" i="37"/>
  <c r="T20" i="37" s="1"/>
  <c r="P21" i="37"/>
  <c r="R21" i="37"/>
  <c r="T21" i="37" s="1"/>
  <c r="P22" i="37"/>
  <c r="R22" i="37"/>
  <c r="T22" i="37" s="1"/>
  <c r="R23" i="37"/>
  <c r="T23" i="37" s="1"/>
  <c r="T24" i="37"/>
  <c r="L25" i="37"/>
  <c r="M25" i="37" s="1"/>
  <c r="R26" i="37"/>
  <c r="T26" i="37" s="1"/>
  <c r="L27" i="37"/>
  <c r="M27" i="37" s="1"/>
  <c r="L29" i="37"/>
  <c r="M29" i="37" s="1"/>
  <c r="R30" i="37"/>
  <c r="T30" i="37" s="1"/>
  <c r="L31" i="37"/>
  <c r="M31" i="37" s="1"/>
  <c r="L33" i="37"/>
  <c r="O33" i="37"/>
  <c r="R33" i="37"/>
  <c r="T33" i="37" s="1"/>
  <c r="R34" i="37"/>
  <c r="T34" i="37" s="1"/>
  <c r="G35" i="37"/>
  <c r="I35" i="37"/>
  <c r="K35" i="37"/>
  <c r="S35" i="37"/>
  <c r="G2" i="36"/>
  <c r="L6" i="36"/>
  <c r="R8" i="36"/>
  <c r="T8" i="36" s="1"/>
  <c r="R9" i="36"/>
  <c r="T9" i="36"/>
  <c r="L10" i="36"/>
  <c r="M10" i="36" s="1"/>
  <c r="R11" i="36"/>
  <c r="T11" i="36" s="1"/>
  <c r="C12" i="36"/>
  <c r="D12" i="36"/>
  <c r="E12" i="36"/>
  <c r="C13" i="36"/>
  <c r="D13" i="36"/>
  <c r="F13" i="36"/>
  <c r="C14" i="36"/>
  <c r="E14" i="36"/>
  <c r="F14" i="36"/>
  <c r="R15" i="36"/>
  <c r="T15" i="36" s="1"/>
  <c r="P16" i="36"/>
  <c r="R16" i="36"/>
  <c r="T16" i="36" s="1"/>
  <c r="P17" i="36"/>
  <c r="R17" i="36"/>
  <c r="T17" i="36" s="1"/>
  <c r="P18" i="36"/>
  <c r="R18" i="36"/>
  <c r="T18" i="36" s="1"/>
  <c r="R19" i="36"/>
  <c r="T19" i="36" s="1"/>
  <c r="L21" i="36"/>
  <c r="M21" i="36" s="1"/>
  <c r="L23" i="36"/>
  <c r="M23" i="36" s="1"/>
  <c r="R24" i="36"/>
  <c r="T24" i="36" s="1"/>
  <c r="L25" i="36"/>
  <c r="M25" i="36"/>
  <c r="L27" i="36"/>
  <c r="O27" i="36"/>
  <c r="R27" i="36"/>
  <c r="T27" i="36" s="1"/>
  <c r="R28" i="36"/>
  <c r="T28" i="36" s="1"/>
  <c r="G29" i="36"/>
  <c r="I29" i="36"/>
  <c r="K29" i="36"/>
  <c r="S29" i="36"/>
  <c r="G2" i="35"/>
  <c r="C6" i="35"/>
  <c r="D6" i="35"/>
  <c r="E6" i="35"/>
  <c r="C7" i="35"/>
  <c r="D7" i="35"/>
  <c r="F7" i="35"/>
  <c r="C8" i="35"/>
  <c r="E8" i="35"/>
  <c r="F8" i="35"/>
  <c r="P13" i="35"/>
  <c r="R13" i="35"/>
  <c r="T13" i="35" s="1"/>
  <c r="P14" i="35"/>
  <c r="R14" i="35"/>
  <c r="T14" i="35" s="1"/>
  <c r="L15" i="35"/>
  <c r="M15" i="35" s="1"/>
  <c r="L16" i="35"/>
  <c r="M16" i="35" s="1"/>
  <c r="R17" i="35"/>
  <c r="T17" i="35" s="1"/>
  <c r="R18" i="35"/>
  <c r="T18" i="35" s="1"/>
  <c r="C19" i="35"/>
  <c r="D19" i="35"/>
  <c r="E19" i="35"/>
  <c r="H19" i="35" s="1"/>
  <c r="L19" i="35" s="1"/>
  <c r="M19" i="35" s="1"/>
  <c r="C20" i="35"/>
  <c r="D20" i="35"/>
  <c r="F20" i="35"/>
  <c r="H20" i="35" s="1"/>
  <c r="L20" i="35" s="1"/>
  <c r="M20" i="35" s="1"/>
  <c r="C21" i="35"/>
  <c r="E21" i="35"/>
  <c r="F21" i="35"/>
  <c r="R22" i="35"/>
  <c r="T22" i="35" s="1"/>
  <c r="P23" i="35"/>
  <c r="R23" i="35"/>
  <c r="T23" i="35" s="1"/>
  <c r="P24" i="35"/>
  <c r="R24" i="35"/>
  <c r="T24" i="35" s="1"/>
  <c r="P25" i="35"/>
  <c r="R25" i="35"/>
  <c r="T25" i="35" s="1"/>
  <c r="R26" i="35"/>
  <c r="T26" i="35" s="1"/>
  <c r="L28" i="35"/>
  <c r="M28" i="35" s="1"/>
  <c r="T29" i="35"/>
  <c r="L30" i="35"/>
  <c r="M30" i="35" s="1"/>
  <c r="L32" i="35"/>
  <c r="M32" i="35" s="1"/>
  <c r="R33" i="35"/>
  <c r="T33" i="35" s="1"/>
  <c r="L34" i="35"/>
  <c r="M34" i="35" s="1"/>
  <c r="L36" i="35"/>
  <c r="O36" i="35"/>
  <c r="R36" i="35"/>
  <c r="T36" i="35" s="1"/>
  <c r="R37" i="35"/>
  <c r="T37" i="35" s="1"/>
  <c r="G38" i="35"/>
  <c r="I38" i="35"/>
  <c r="K38" i="35"/>
  <c r="S38" i="35"/>
  <c r="G2" i="34"/>
  <c r="C6" i="34"/>
  <c r="D6" i="34"/>
  <c r="E6" i="34"/>
  <c r="C7" i="34"/>
  <c r="D7" i="34"/>
  <c r="F7" i="34"/>
  <c r="C8" i="34"/>
  <c r="E8" i="34"/>
  <c r="F8" i="34"/>
  <c r="P13" i="34"/>
  <c r="R13" i="34"/>
  <c r="T13" i="34" s="1"/>
  <c r="P14" i="34"/>
  <c r="R14" i="34"/>
  <c r="T14" i="34" s="1"/>
  <c r="P15" i="34"/>
  <c r="R15" i="34"/>
  <c r="T15" i="34" s="1"/>
  <c r="L16" i="34"/>
  <c r="M16" i="34" s="1"/>
  <c r="J17" i="34"/>
  <c r="R18" i="34"/>
  <c r="T18" i="34" s="1"/>
  <c r="R20" i="34"/>
  <c r="T20" i="34" s="1"/>
  <c r="C21" i="34"/>
  <c r="D21" i="34"/>
  <c r="E21" i="34"/>
  <c r="C22" i="34"/>
  <c r="D22" i="34"/>
  <c r="F22" i="34"/>
  <c r="C23" i="34"/>
  <c r="E23" i="34"/>
  <c r="F23" i="34"/>
  <c r="R24" i="34"/>
  <c r="T24" i="34" s="1"/>
  <c r="P25" i="34"/>
  <c r="R25" i="34"/>
  <c r="T25" i="34" s="1"/>
  <c r="P26" i="34"/>
  <c r="R26" i="34"/>
  <c r="T26" i="34" s="1"/>
  <c r="P27" i="34"/>
  <c r="R27" i="34"/>
  <c r="T27" i="34" s="1"/>
  <c r="R28" i="34"/>
  <c r="T28" i="34" s="1"/>
  <c r="R29" i="34"/>
  <c r="T29" i="34" s="1"/>
  <c r="L30" i="34"/>
  <c r="M30" i="34" s="1"/>
  <c r="L32" i="34"/>
  <c r="M32" i="34" s="1"/>
  <c r="L34" i="34"/>
  <c r="M34" i="34" s="1"/>
  <c r="R35" i="34"/>
  <c r="T35" i="34" s="1"/>
  <c r="L36" i="34"/>
  <c r="M36" i="34" s="1"/>
  <c r="L38" i="34"/>
  <c r="O38" i="34"/>
  <c r="R38" i="34"/>
  <c r="T38" i="34"/>
  <c r="R39" i="34"/>
  <c r="T39" i="34" s="1"/>
  <c r="G40" i="34"/>
  <c r="I40" i="34"/>
  <c r="K40" i="34"/>
  <c r="S40" i="34"/>
  <c r="G2" i="33"/>
  <c r="L6" i="33"/>
  <c r="M6" i="33" s="1"/>
  <c r="J7" i="33"/>
  <c r="L7" i="33" s="1"/>
  <c r="M7" i="33" s="1"/>
  <c r="P8" i="33"/>
  <c r="R8" i="33"/>
  <c r="T8" i="33" s="1"/>
  <c r="P9" i="33"/>
  <c r="R9" i="33"/>
  <c r="T9" i="33" s="1"/>
  <c r="L10" i="33"/>
  <c r="M10" i="33" s="1"/>
  <c r="J11" i="33"/>
  <c r="L11" i="33" s="1"/>
  <c r="M11" i="33" s="1"/>
  <c r="R12" i="33"/>
  <c r="T12" i="33" s="1"/>
  <c r="R13" i="33"/>
  <c r="T13" i="33" s="1"/>
  <c r="L14" i="33"/>
  <c r="M14" i="33" s="1"/>
  <c r="R15" i="33"/>
  <c r="T15" i="33" s="1"/>
  <c r="C16" i="33"/>
  <c r="D16" i="33"/>
  <c r="E16" i="33"/>
  <c r="C17" i="33"/>
  <c r="D17" i="33"/>
  <c r="F17" i="33"/>
  <c r="C18" i="33"/>
  <c r="E18" i="33"/>
  <c r="F18" i="33"/>
  <c r="R19" i="33"/>
  <c r="T19" i="33" s="1"/>
  <c r="P20" i="33"/>
  <c r="R20" i="33"/>
  <c r="T20" i="33" s="1"/>
  <c r="P21" i="33"/>
  <c r="R21" i="33"/>
  <c r="T21" i="33" s="1"/>
  <c r="P22" i="33"/>
  <c r="R22" i="33"/>
  <c r="T22" i="33" s="1"/>
  <c r="R23" i="33"/>
  <c r="T23" i="33" s="1"/>
  <c r="L25" i="33"/>
  <c r="M25" i="33" s="1"/>
  <c r="T26" i="33"/>
  <c r="L27" i="33"/>
  <c r="M27" i="33" s="1"/>
  <c r="L29" i="33"/>
  <c r="M29" i="33" s="1"/>
  <c r="R30" i="33"/>
  <c r="T30" i="33" s="1"/>
  <c r="L31" i="33"/>
  <c r="M31" i="33" s="1"/>
  <c r="L33" i="33"/>
  <c r="O33" i="33"/>
  <c r="R33" i="33"/>
  <c r="T33" i="33" s="1"/>
  <c r="R34" i="33"/>
  <c r="T34" i="33" s="1"/>
  <c r="G35" i="33"/>
  <c r="I35" i="33"/>
  <c r="K35" i="33"/>
  <c r="S35" i="33"/>
  <c r="G2" i="32"/>
  <c r="C6" i="32"/>
  <c r="D6" i="32"/>
  <c r="E6" i="32"/>
  <c r="H6" i="32" s="1"/>
  <c r="C7" i="32"/>
  <c r="D7" i="32"/>
  <c r="F7" i="32"/>
  <c r="C8" i="32"/>
  <c r="E8" i="32"/>
  <c r="F8" i="32"/>
  <c r="P13" i="32"/>
  <c r="R13" i="32"/>
  <c r="T13" i="32"/>
  <c r="R14" i="32"/>
  <c r="T14" i="32" s="1"/>
  <c r="L15" i="32"/>
  <c r="M15" i="32" s="1"/>
  <c r="R16" i="32"/>
  <c r="T16" i="32" s="1"/>
  <c r="C17" i="32"/>
  <c r="D17" i="32"/>
  <c r="E17" i="32"/>
  <c r="H17" i="32"/>
  <c r="L17" i="32" s="1"/>
  <c r="M17" i="32" s="1"/>
  <c r="C18" i="32"/>
  <c r="D18" i="32"/>
  <c r="F18" i="32"/>
  <c r="C19" i="32"/>
  <c r="H19" i="32" s="1"/>
  <c r="L19" i="32" s="1"/>
  <c r="M19" i="32" s="1"/>
  <c r="E19" i="32"/>
  <c r="F19" i="32"/>
  <c r="R20" i="32"/>
  <c r="T20" i="32" s="1"/>
  <c r="P21" i="32"/>
  <c r="R21" i="32"/>
  <c r="T21" i="32" s="1"/>
  <c r="P22" i="32"/>
  <c r="R22" i="32"/>
  <c r="T22" i="32" s="1"/>
  <c r="P23" i="32"/>
  <c r="R23" i="32"/>
  <c r="T23" i="32" s="1"/>
  <c r="R24" i="32"/>
  <c r="T24" i="32" s="1"/>
  <c r="L26" i="32"/>
  <c r="M26" i="32" s="1"/>
  <c r="R27" i="32"/>
  <c r="T27" i="32"/>
  <c r="L28" i="32"/>
  <c r="M28" i="32" s="1"/>
  <c r="L30" i="32"/>
  <c r="O30" i="32"/>
  <c r="R30" i="32"/>
  <c r="T30" i="32"/>
  <c r="R31" i="32"/>
  <c r="T31" i="32" s="1"/>
  <c r="G32" i="32"/>
  <c r="I32" i="32"/>
  <c r="J32" i="32"/>
  <c r="K32" i="32"/>
  <c r="S32" i="32"/>
  <c r="G2" i="31"/>
  <c r="L8" i="31"/>
  <c r="L9" i="31"/>
  <c r="M9" i="31" s="1"/>
  <c r="L10" i="31"/>
  <c r="M10" i="31" s="1"/>
  <c r="R11" i="31"/>
  <c r="T11" i="31" s="1"/>
  <c r="L6" i="31"/>
  <c r="M6" i="31" s="1"/>
  <c r="R14" i="31"/>
  <c r="T14" i="31" s="1"/>
  <c r="L15" i="31"/>
  <c r="M15" i="31" s="1"/>
  <c r="R16" i="31"/>
  <c r="T16" i="31" s="1"/>
  <c r="C17" i="31"/>
  <c r="D17" i="31"/>
  <c r="E17" i="31"/>
  <c r="C18" i="31"/>
  <c r="D18" i="31"/>
  <c r="F18" i="31"/>
  <c r="C19" i="31"/>
  <c r="E19" i="31"/>
  <c r="F19" i="31"/>
  <c r="R20" i="31"/>
  <c r="T20" i="31"/>
  <c r="P21" i="31"/>
  <c r="R21" i="31"/>
  <c r="T21" i="31" s="1"/>
  <c r="P22" i="31"/>
  <c r="R22" i="31"/>
  <c r="T22" i="31" s="1"/>
  <c r="P23" i="31"/>
  <c r="R23" i="31"/>
  <c r="T23" i="31" s="1"/>
  <c r="R24" i="31"/>
  <c r="T24" i="31"/>
  <c r="R25" i="31"/>
  <c r="T25" i="31" s="1"/>
  <c r="L26" i="31"/>
  <c r="M26" i="31" s="1"/>
  <c r="L28" i="31"/>
  <c r="M28" i="31"/>
  <c r="R29" i="31"/>
  <c r="T29" i="31"/>
  <c r="L30" i="31"/>
  <c r="M30" i="31" s="1"/>
  <c r="L32" i="31"/>
  <c r="O32" i="31"/>
  <c r="R32" i="31"/>
  <c r="T32" i="31" s="1"/>
  <c r="R33" i="31"/>
  <c r="T33" i="31" s="1"/>
  <c r="G34" i="31"/>
  <c r="I34" i="31"/>
  <c r="J34" i="31"/>
  <c r="K34" i="31"/>
  <c r="S34" i="31"/>
  <c r="G2" i="30"/>
  <c r="L8" i="30"/>
  <c r="R11" i="30"/>
  <c r="T11" i="30" s="1"/>
  <c r="L6" i="30"/>
  <c r="M6" i="30" s="1"/>
  <c r="R12" i="30"/>
  <c r="T12" i="30" s="1"/>
  <c r="L13" i="30"/>
  <c r="M13" i="30" s="1"/>
  <c r="R14" i="30"/>
  <c r="T14" i="30" s="1"/>
  <c r="C15" i="30"/>
  <c r="D15" i="30"/>
  <c r="E15" i="30"/>
  <c r="C16" i="30"/>
  <c r="D16" i="30"/>
  <c r="F16" i="30"/>
  <c r="C17" i="30"/>
  <c r="E17" i="30"/>
  <c r="F17" i="30"/>
  <c r="R18" i="30"/>
  <c r="T18" i="30" s="1"/>
  <c r="P19" i="30"/>
  <c r="R19" i="30"/>
  <c r="T19" i="30" s="1"/>
  <c r="P20" i="30"/>
  <c r="R20" i="30"/>
  <c r="T20" i="30" s="1"/>
  <c r="P21" i="30"/>
  <c r="R21" i="30"/>
  <c r="T21" i="30" s="1"/>
  <c r="R22" i="30"/>
  <c r="T22" i="30" s="1"/>
  <c r="L24" i="30"/>
  <c r="M24" i="30" s="1"/>
  <c r="T25" i="30"/>
  <c r="L26" i="30"/>
  <c r="M26" i="30" s="1"/>
  <c r="R27" i="30"/>
  <c r="T27" i="30" s="1"/>
  <c r="L28" i="30"/>
  <c r="M28" i="30" s="1"/>
  <c r="L30" i="30"/>
  <c r="O30" i="30"/>
  <c r="R30" i="30"/>
  <c r="T30" i="30" s="1"/>
  <c r="R31" i="30"/>
  <c r="T31" i="30" s="1"/>
  <c r="G32" i="30"/>
  <c r="I32" i="30"/>
  <c r="K32" i="30"/>
  <c r="S32" i="30"/>
  <c r="G2" i="29"/>
  <c r="C6" i="29"/>
  <c r="D6" i="29"/>
  <c r="H6" i="29" s="1"/>
  <c r="E6" i="29"/>
  <c r="C7" i="29"/>
  <c r="D7" i="29"/>
  <c r="F7" i="29"/>
  <c r="C8" i="29"/>
  <c r="E8" i="29"/>
  <c r="F8" i="29"/>
  <c r="P13" i="29"/>
  <c r="R13" i="29"/>
  <c r="T13" i="29" s="1"/>
  <c r="P14" i="29"/>
  <c r="R14" i="29"/>
  <c r="T14" i="29" s="1"/>
  <c r="L15" i="29"/>
  <c r="M15" i="29" s="1"/>
  <c r="R16" i="29"/>
  <c r="T16" i="29" s="1"/>
  <c r="C17" i="29"/>
  <c r="D17" i="29"/>
  <c r="E17" i="29"/>
  <c r="C18" i="29"/>
  <c r="D18" i="29"/>
  <c r="F18" i="29"/>
  <c r="C19" i="29"/>
  <c r="E19" i="29"/>
  <c r="F19" i="29"/>
  <c r="R20" i="29"/>
  <c r="T20" i="29" s="1"/>
  <c r="P21" i="29"/>
  <c r="R21" i="29"/>
  <c r="T21" i="29" s="1"/>
  <c r="P22" i="29"/>
  <c r="R22" i="29"/>
  <c r="T22" i="29" s="1"/>
  <c r="P23" i="29"/>
  <c r="R23" i="29"/>
  <c r="T23" i="29" s="1"/>
  <c r="R24" i="29"/>
  <c r="T24" i="29" s="1"/>
  <c r="R25" i="29"/>
  <c r="T25" i="29" s="1"/>
  <c r="L26" i="29"/>
  <c r="M26" i="29" s="1"/>
  <c r="T27" i="29"/>
  <c r="L28" i="29"/>
  <c r="M28" i="29"/>
  <c r="R29" i="29"/>
  <c r="T29" i="29" s="1"/>
  <c r="L30" i="29"/>
  <c r="M30" i="29" s="1"/>
  <c r="R31" i="29"/>
  <c r="T31" i="29" s="1"/>
  <c r="L32" i="29"/>
  <c r="M32" i="29" s="1"/>
  <c r="L34" i="29"/>
  <c r="O34" i="29"/>
  <c r="R34" i="29"/>
  <c r="T34" i="29" s="1"/>
  <c r="R35" i="29"/>
  <c r="T35" i="29"/>
  <c r="G36" i="29"/>
  <c r="I36" i="29"/>
  <c r="J36" i="29"/>
  <c r="K36" i="29"/>
  <c r="S36" i="29"/>
  <c r="G2" i="28"/>
  <c r="C6" i="28"/>
  <c r="D6" i="28"/>
  <c r="E6" i="28"/>
  <c r="C7" i="28"/>
  <c r="D7" i="28"/>
  <c r="F7" i="28"/>
  <c r="C8" i="28"/>
  <c r="E8" i="28"/>
  <c r="F8" i="28"/>
  <c r="P13" i="28"/>
  <c r="R13" i="28"/>
  <c r="T13" i="28" s="1"/>
  <c r="P14" i="28"/>
  <c r="R14" i="28"/>
  <c r="T14" i="28" s="1"/>
  <c r="L15" i="28"/>
  <c r="M15" i="28" s="1"/>
  <c r="R18" i="28"/>
  <c r="T18" i="28" s="1"/>
  <c r="R19" i="28"/>
  <c r="T19" i="28" s="1"/>
  <c r="L20" i="28"/>
  <c r="M20" i="28" s="1"/>
  <c r="L22" i="28"/>
  <c r="M22" i="28" s="1"/>
  <c r="L24" i="28"/>
  <c r="M24" i="28" s="1"/>
  <c r="R25" i="28"/>
  <c r="T25" i="28" s="1"/>
  <c r="L26" i="28"/>
  <c r="M26" i="28" s="1"/>
  <c r="L28" i="28"/>
  <c r="O28" i="28"/>
  <c r="R28" i="28"/>
  <c r="T28" i="28" s="1"/>
  <c r="R29" i="28"/>
  <c r="T29" i="28" s="1"/>
  <c r="G30" i="28"/>
  <c r="I30" i="28"/>
  <c r="K30" i="28"/>
  <c r="S30" i="28"/>
  <c r="G2" i="27"/>
  <c r="J6" i="27"/>
  <c r="L6" i="27" s="1"/>
  <c r="M6" i="27" s="1"/>
  <c r="J7" i="27"/>
  <c r="L7" i="27" s="1"/>
  <c r="M7" i="27" s="1"/>
  <c r="P8" i="27"/>
  <c r="R8" i="27"/>
  <c r="T8" i="27" s="1"/>
  <c r="P9" i="27"/>
  <c r="R9" i="27"/>
  <c r="T9" i="27" s="1"/>
  <c r="L10" i="27"/>
  <c r="M10" i="27" s="1"/>
  <c r="R11" i="27"/>
  <c r="T11" i="27" s="1"/>
  <c r="L12" i="27"/>
  <c r="M12" i="27" s="1"/>
  <c r="R13" i="27"/>
  <c r="T13" i="27" s="1"/>
  <c r="C14" i="27"/>
  <c r="D14" i="27"/>
  <c r="E14" i="27"/>
  <c r="C15" i="27"/>
  <c r="D15" i="27"/>
  <c r="F15" i="27"/>
  <c r="C16" i="27"/>
  <c r="E16" i="27"/>
  <c r="F16" i="27"/>
  <c r="R17" i="27"/>
  <c r="T17" i="27" s="1"/>
  <c r="P18" i="27"/>
  <c r="R18" i="27"/>
  <c r="T18" i="27" s="1"/>
  <c r="P19" i="27"/>
  <c r="R19" i="27"/>
  <c r="T19" i="27" s="1"/>
  <c r="P20" i="27"/>
  <c r="R20" i="27"/>
  <c r="T20" i="27" s="1"/>
  <c r="R21" i="27"/>
  <c r="T21" i="27" s="1"/>
  <c r="R22" i="27"/>
  <c r="T22" i="27" s="1"/>
  <c r="L23" i="27"/>
  <c r="M23" i="27" s="1"/>
  <c r="T24" i="27"/>
  <c r="L25" i="27"/>
  <c r="M25" i="27" s="1"/>
  <c r="R26" i="27"/>
  <c r="T26" i="27" s="1"/>
  <c r="L27" i="27"/>
  <c r="M27" i="27" s="1"/>
  <c r="L29" i="27"/>
  <c r="M29" i="27" s="1"/>
  <c r="R30" i="27"/>
  <c r="T30" i="27" s="1"/>
  <c r="L31" i="27"/>
  <c r="M31" i="27" s="1"/>
  <c r="L33" i="27"/>
  <c r="O33" i="27"/>
  <c r="R33" i="27"/>
  <c r="T33" i="27" s="1"/>
  <c r="R34" i="27"/>
  <c r="T34" i="27" s="1"/>
  <c r="G35" i="27"/>
  <c r="I35" i="27"/>
  <c r="K35" i="27"/>
  <c r="S35" i="27"/>
  <c r="G2" i="26"/>
  <c r="J6" i="26"/>
  <c r="L6" i="26" s="1"/>
  <c r="J7" i="26"/>
  <c r="L7" i="26" s="1"/>
  <c r="M7" i="26" s="1"/>
  <c r="P8" i="26"/>
  <c r="R8" i="26"/>
  <c r="T8" i="26" s="1"/>
  <c r="P9" i="26"/>
  <c r="R9" i="26"/>
  <c r="T9" i="26" s="1"/>
  <c r="L10" i="26"/>
  <c r="M10" i="26" s="1"/>
  <c r="L11" i="26"/>
  <c r="M11" i="26" s="1"/>
  <c r="L12" i="26"/>
  <c r="M12" i="26" s="1"/>
  <c r="R13" i="26"/>
  <c r="T13" i="26" s="1"/>
  <c r="R14" i="26"/>
  <c r="T14" i="26" s="1"/>
  <c r="L15" i="26"/>
  <c r="M15" i="26" s="1"/>
  <c r="R16" i="26"/>
  <c r="T16" i="26" s="1"/>
  <c r="C17" i="26"/>
  <c r="D17" i="26"/>
  <c r="E17" i="26"/>
  <c r="C18" i="26"/>
  <c r="D18" i="26"/>
  <c r="F18" i="26"/>
  <c r="C19" i="26"/>
  <c r="E19" i="26"/>
  <c r="F19" i="26"/>
  <c r="R20" i="26"/>
  <c r="T20" i="26"/>
  <c r="P21" i="26"/>
  <c r="R21" i="26"/>
  <c r="T21" i="26" s="1"/>
  <c r="P22" i="26"/>
  <c r="R22" i="26"/>
  <c r="T22" i="26" s="1"/>
  <c r="P23" i="26"/>
  <c r="R23" i="26"/>
  <c r="T23" i="26" s="1"/>
  <c r="R24" i="26"/>
  <c r="T24" i="26"/>
  <c r="L26" i="26"/>
  <c r="M26" i="26" s="1"/>
  <c r="T27" i="26"/>
  <c r="L28" i="26"/>
  <c r="M28" i="26" s="1"/>
  <c r="R29" i="26"/>
  <c r="T29" i="26" s="1"/>
  <c r="L30" i="26"/>
  <c r="M30" i="26" s="1"/>
  <c r="L32" i="26"/>
  <c r="O32" i="26"/>
  <c r="R32" i="26"/>
  <c r="T32" i="26" s="1"/>
  <c r="R33" i="26"/>
  <c r="T33" i="26"/>
  <c r="G34" i="26"/>
  <c r="I34" i="26"/>
  <c r="K34" i="26"/>
  <c r="S34" i="26"/>
  <c r="G2" i="24"/>
  <c r="C6" i="24"/>
  <c r="D6" i="24"/>
  <c r="E6" i="24"/>
  <c r="C7" i="24"/>
  <c r="D7" i="24"/>
  <c r="F7" i="24"/>
  <c r="C8" i="24"/>
  <c r="E8" i="24"/>
  <c r="F8" i="24"/>
  <c r="P13" i="24"/>
  <c r="R13" i="24"/>
  <c r="T13" i="24" s="1"/>
  <c r="P14" i="24"/>
  <c r="R14" i="24"/>
  <c r="T14" i="24" s="1"/>
  <c r="L15" i="24"/>
  <c r="M15" i="24" s="1"/>
  <c r="L16" i="24"/>
  <c r="M16" i="24" s="1"/>
  <c r="L17" i="24"/>
  <c r="M17" i="24" s="1"/>
  <c r="R18" i="24"/>
  <c r="T18" i="24"/>
  <c r="R19" i="24"/>
  <c r="T19" i="24"/>
  <c r="C20" i="24"/>
  <c r="D20" i="24"/>
  <c r="E20" i="24"/>
  <c r="C21" i="24"/>
  <c r="D21" i="24"/>
  <c r="F21" i="24"/>
  <c r="C22" i="24"/>
  <c r="E22" i="24"/>
  <c r="F22" i="24"/>
  <c r="R23" i="24"/>
  <c r="T23" i="24"/>
  <c r="P24" i="24"/>
  <c r="R24" i="24"/>
  <c r="T24" i="24"/>
  <c r="P25" i="24"/>
  <c r="R25" i="24"/>
  <c r="T25" i="24" s="1"/>
  <c r="P26" i="24"/>
  <c r="R26" i="24"/>
  <c r="T26" i="24" s="1"/>
  <c r="R27" i="24"/>
  <c r="T27" i="24" s="1"/>
  <c r="L29" i="24"/>
  <c r="M29" i="24" s="1"/>
  <c r="L31" i="24"/>
  <c r="M31" i="24" s="1"/>
  <c r="R32" i="24"/>
  <c r="T32" i="24" s="1"/>
  <c r="L33" i="24"/>
  <c r="M33" i="24" s="1"/>
  <c r="L35" i="24"/>
  <c r="O35" i="24"/>
  <c r="R35" i="24"/>
  <c r="T35" i="24" s="1"/>
  <c r="R36" i="24"/>
  <c r="T36" i="24" s="1"/>
  <c r="G37" i="24"/>
  <c r="I37" i="24"/>
  <c r="J37" i="24"/>
  <c r="K37" i="24"/>
  <c r="S37" i="24"/>
  <c r="G2" i="23"/>
  <c r="C6" i="23"/>
  <c r="D6" i="23"/>
  <c r="E6" i="23"/>
  <c r="C7" i="23"/>
  <c r="D7" i="23"/>
  <c r="F7" i="23"/>
  <c r="C8" i="23"/>
  <c r="E8" i="23"/>
  <c r="F8" i="23"/>
  <c r="P13" i="23"/>
  <c r="R13" i="23"/>
  <c r="T13" i="23" s="1"/>
  <c r="P14" i="23"/>
  <c r="R14" i="23"/>
  <c r="T14" i="23" s="1"/>
  <c r="L15" i="23"/>
  <c r="M15" i="23" s="1"/>
  <c r="R18" i="23"/>
  <c r="T18" i="23" s="1"/>
  <c r="R19" i="23"/>
  <c r="T19" i="23" s="1"/>
  <c r="C20" i="23"/>
  <c r="D20" i="23"/>
  <c r="E20" i="23"/>
  <c r="C21" i="23"/>
  <c r="D21" i="23"/>
  <c r="F21" i="23"/>
  <c r="C22" i="23"/>
  <c r="E22" i="23"/>
  <c r="F22" i="23"/>
  <c r="R23" i="23"/>
  <c r="T23" i="23" s="1"/>
  <c r="P24" i="23"/>
  <c r="R24" i="23"/>
  <c r="T24" i="23" s="1"/>
  <c r="P25" i="23"/>
  <c r="R25" i="23"/>
  <c r="T25" i="23" s="1"/>
  <c r="P26" i="23"/>
  <c r="R26" i="23"/>
  <c r="T26" i="23" s="1"/>
  <c r="R27" i="23"/>
  <c r="T27" i="23" s="1"/>
  <c r="L29" i="23"/>
  <c r="M29" i="23" s="1"/>
  <c r="L31" i="23"/>
  <c r="M31" i="23"/>
  <c r="R32" i="23"/>
  <c r="T32" i="23" s="1"/>
  <c r="L33" i="23"/>
  <c r="M33" i="23" s="1"/>
  <c r="L35" i="23"/>
  <c r="O35" i="23"/>
  <c r="R35" i="23"/>
  <c r="T35" i="23"/>
  <c r="R36" i="23"/>
  <c r="T36" i="23" s="1"/>
  <c r="B39" i="23"/>
  <c r="G37" i="23"/>
  <c r="I37" i="23"/>
  <c r="K37" i="23"/>
  <c r="S37" i="23"/>
  <c r="G2" i="22"/>
  <c r="L8" i="22"/>
  <c r="L9" i="22"/>
  <c r="M9" i="22" s="1"/>
  <c r="R10" i="22"/>
  <c r="T10" i="22" s="1"/>
  <c r="L6" i="22"/>
  <c r="C12" i="22"/>
  <c r="D12" i="22"/>
  <c r="E12" i="22"/>
  <c r="C13" i="22"/>
  <c r="D13" i="22"/>
  <c r="F13" i="22"/>
  <c r="C14" i="22"/>
  <c r="E14" i="22"/>
  <c r="F14" i="22"/>
  <c r="R15" i="22"/>
  <c r="T15" i="22" s="1"/>
  <c r="P16" i="22"/>
  <c r="R16" i="22"/>
  <c r="T16" i="22" s="1"/>
  <c r="P17" i="22"/>
  <c r="R17" i="22"/>
  <c r="T17" i="22" s="1"/>
  <c r="P18" i="22"/>
  <c r="R18" i="22"/>
  <c r="T18" i="22" s="1"/>
  <c r="R19" i="22"/>
  <c r="T19" i="22"/>
  <c r="L21" i="22"/>
  <c r="M21" i="22" s="1"/>
  <c r="T22" i="22"/>
  <c r="L23" i="22"/>
  <c r="M23" i="22" s="1"/>
  <c r="L25" i="22"/>
  <c r="M25" i="22" s="1"/>
  <c r="L27" i="22"/>
  <c r="M27" i="22" s="1"/>
  <c r="R28" i="22"/>
  <c r="T28" i="22" s="1"/>
  <c r="L29" i="22"/>
  <c r="M29" i="22"/>
  <c r="L31" i="22"/>
  <c r="O31" i="22"/>
  <c r="R31" i="22"/>
  <c r="T31" i="22" s="1"/>
  <c r="R32" i="22"/>
  <c r="T32" i="22" s="1"/>
  <c r="I33" i="22"/>
  <c r="K33" i="22"/>
  <c r="G2" i="20"/>
  <c r="C6" i="20"/>
  <c r="D6" i="20"/>
  <c r="E6" i="20"/>
  <c r="C7" i="20"/>
  <c r="D7" i="20"/>
  <c r="F7" i="20"/>
  <c r="H7" i="20" s="1"/>
  <c r="L7" i="20" s="1"/>
  <c r="M7" i="20" s="1"/>
  <c r="C8" i="20"/>
  <c r="E8" i="20"/>
  <c r="F8" i="20"/>
  <c r="P13" i="20"/>
  <c r="R13" i="20"/>
  <c r="T13" i="20" s="1"/>
  <c r="R14" i="20"/>
  <c r="T14" i="20" s="1"/>
  <c r="L15" i="20"/>
  <c r="M15" i="20" s="1"/>
  <c r="R16" i="20"/>
  <c r="T16" i="20"/>
  <c r="C17" i="20"/>
  <c r="D17" i="20"/>
  <c r="E17" i="20"/>
  <c r="C18" i="20"/>
  <c r="D18" i="20"/>
  <c r="F18" i="20"/>
  <c r="C19" i="20"/>
  <c r="E19" i="20"/>
  <c r="F19" i="20"/>
  <c r="R20" i="20"/>
  <c r="T20" i="20" s="1"/>
  <c r="P21" i="20"/>
  <c r="R21" i="20"/>
  <c r="T21" i="20" s="1"/>
  <c r="P22" i="20"/>
  <c r="R22" i="20"/>
  <c r="T22" i="20"/>
  <c r="P23" i="20"/>
  <c r="R23" i="20"/>
  <c r="T23" i="20"/>
  <c r="R24" i="20"/>
  <c r="T24" i="20" s="1"/>
  <c r="T25" i="20"/>
  <c r="L26" i="20"/>
  <c r="M26" i="20"/>
  <c r="R27" i="20"/>
  <c r="T27" i="20" s="1"/>
  <c r="L28" i="20"/>
  <c r="M28" i="20" s="1"/>
  <c r="L30" i="20"/>
  <c r="M30" i="20" s="1"/>
  <c r="R31" i="20"/>
  <c r="T31" i="20" s="1"/>
  <c r="L32" i="20"/>
  <c r="M32" i="20" s="1"/>
  <c r="L34" i="20"/>
  <c r="O34" i="20"/>
  <c r="R34" i="20"/>
  <c r="T34" i="20" s="1"/>
  <c r="R35" i="20"/>
  <c r="T35" i="20" s="1"/>
  <c r="G36" i="20"/>
  <c r="I36" i="20"/>
  <c r="J36" i="20"/>
  <c r="K36" i="20"/>
  <c r="S36" i="20"/>
  <c r="G2" i="19"/>
  <c r="C6" i="19"/>
  <c r="D6" i="19"/>
  <c r="E6" i="19"/>
  <c r="C7" i="19"/>
  <c r="D7" i="19"/>
  <c r="F7" i="19"/>
  <c r="C8" i="19"/>
  <c r="E8" i="19"/>
  <c r="F8" i="19"/>
  <c r="P13" i="19"/>
  <c r="R13" i="19"/>
  <c r="T13" i="19" s="1"/>
  <c r="P14" i="19"/>
  <c r="R14" i="19"/>
  <c r="T14" i="19" s="1"/>
  <c r="R16" i="19"/>
  <c r="T16" i="19" s="1"/>
  <c r="C17" i="19"/>
  <c r="D17" i="19"/>
  <c r="E17" i="19"/>
  <c r="C18" i="19"/>
  <c r="D18" i="19"/>
  <c r="F18" i="19"/>
  <c r="C19" i="19"/>
  <c r="E19" i="19"/>
  <c r="F19" i="19"/>
  <c r="R20" i="19"/>
  <c r="T20" i="19" s="1"/>
  <c r="P21" i="19"/>
  <c r="R21" i="19"/>
  <c r="T21" i="19" s="1"/>
  <c r="P22" i="19"/>
  <c r="R22" i="19"/>
  <c r="T22" i="19" s="1"/>
  <c r="P23" i="19"/>
  <c r="R23" i="19"/>
  <c r="T23" i="19" s="1"/>
  <c r="R24" i="19"/>
  <c r="T24" i="19" s="1"/>
  <c r="R25" i="19"/>
  <c r="T25" i="19" s="1"/>
  <c r="L26" i="19"/>
  <c r="M26" i="19" s="1"/>
  <c r="L27" i="19"/>
  <c r="M27" i="19" s="1"/>
  <c r="P28" i="19"/>
  <c r="R28" i="19"/>
  <c r="T28" i="19" s="1"/>
  <c r="T30" i="19"/>
  <c r="L31" i="19"/>
  <c r="M31" i="19" s="1"/>
  <c r="R32" i="19"/>
  <c r="T32" i="19" s="1"/>
  <c r="L33" i="19"/>
  <c r="M33" i="19" s="1"/>
  <c r="R34" i="19"/>
  <c r="T34" i="19" s="1"/>
  <c r="L35" i="19"/>
  <c r="M35" i="19" s="1"/>
  <c r="L37" i="19"/>
  <c r="O37" i="19"/>
  <c r="R37" i="19"/>
  <c r="T37" i="19" s="1"/>
  <c r="R38" i="19"/>
  <c r="T38" i="19" s="1"/>
  <c r="B41" i="19"/>
  <c r="G39" i="19"/>
  <c r="I39" i="19"/>
  <c r="K39" i="19"/>
  <c r="S39" i="19"/>
  <c r="G2" i="17"/>
  <c r="C6" i="17"/>
  <c r="D6" i="17"/>
  <c r="E6" i="17"/>
  <c r="C7" i="17"/>
  <c r="D7" i="17"/>
  <c r="F7" i="17"/>
  <c r="C8" i="17"/>
  <c r="E8" i="17"/>
  <c r="F8" i="17"/>
  <c r="P13" i="17"/>
  <c r="R13" i="17"/>
  <c r="T13" i="17" s="1"/>
  <c r="P14" i="17"/>
  <c r="R14" i="17"/>
  <c r="T14" i="17" s="1"/>
  <c r="L15" i="17"/>
  <c r="M15" i="17" s="1"/>
  <c r="L17" i="17"/>
  <c r="M17" i="17" s="1"/>
  <c r="R18" i="17"/>
  <c r="T18" i="17" s="1"/>
  <c r="R19" i="17"/>
  <c r="T19" i="17" s="1"/>
  <c r="C20" i="17"/>
  <c r="D20" i="17"/>
  <c r="E20" i="17"/>
  <c r="C21" i="17"/>
  <c r="D21" i="17"/>
  <c r="F21" i="17"/>
  <c r="C22" i="17"/>
  <c r="H22" i="17" s="1"/>
  <c r="L22" i="17" s="1"/>
  <c r="M22" i="17" s="1"/>
  <c r="E22" i="17"/>
  <c r="F22" i="17"/>
  <c r="R23" i="17"/>
  <c r="T23" i="17" s="1"/>
  <c r="P24" i="17"/>
  <c r="R24" i="17"/>
  <c r="T24" i="17" s="1"/>
  <c r="P25" i="17"/>
  <c r="R25" i="17"/>
  <c r="T25" i="17" s="1"/>
  <c r="P26" i="17"/>
  <c r="R26" i="17"/>
  <c r="T26" i="17" s="1"/>
  <c r="R27" i="17"/>
  <c r="T27" i="17"/>
  <c r="R28" i="17"/>
  <c r="T28" i="17" s="1"/>
  <c r="L30" i="17"/>
  <c r="M30" i="17"/>
  <c r="R31" i="17"/>
  <c r="T31" i="17" s="1"/>
  <c r="L32" i="17"/>
  <c r="M32" i="17" s="1"/>
  <c r="L34" i="17"/>
  <c r="O34" i="17"/>
  <c r="R34" i="17"/>
  <c r="T34" i="17" s="1"/>
  <c r="R35" i="17"/>
  <c r="T35" i="17" s="1"/>
  <c r="G36" i="17"/>
  <c r="I36" i="17"/>
  <c r="K36" i="17"/>
  <c r="S36" i="17"/>
  <c r="G2" i="16"/>
  <c r="J8" i="16"/>
  <c r="L8" i="16" s="1"/>
  <c r="M8" i="16" s="1"/>
  <c r="J9" i="16"/>
  <c r="L9" i="16" s="1"/>
  <c r="M9" i="16" s="1"/>
  <c r="P10" i="16"/>
  <c r="R10" i="16"/>
  <c r="T10" i="16" s="1"/>
  <c r="L6" i="16"/>
  <c r="M6" i="16" s="1"/>
  <c r="L13" i="16"/>
  <c r="M13" i="16" s="1"/>
  <c r="R14" i="16"/>
  <c r="T14" i="16" s="1"/>
  <c r="C15" i="16"/>
  <c r="D15" i="16"/>
  <c r="E15" i="16"/>
  <c r="C16" i="16"/>
  <c r="D16" i="16"/>
  <c r="F16" i="16"/>
  <c r="C17" i="16"/>
  <c r="E17" i="16"/>
  <c r="F17" i="16"/>
  <c r="R18" i="16"/>
  <c r="T18" i="16" s="1"/>
  <c r="P19" i="16"/>
  <c r="R19" i="16"/>
  <c r="T19" i="16" s="1"/>
  <c r="P20" i="16"/>
  <c r="R20" i="16"/>
  <c r="T20" i="16" s="1"/>
  <c r="P21" i="16"/>
  <c r="R21" i="16"/>
  <c r="T21" i="16" s="1"/>
  <c r="R22" i="16"/>
  <c r="T22" i="16" s="1"/>
  <c r="L24" i="16"/>
  <c r="M24" i="16" s="1"/>
  <c r="T25" i="16"/>
  <c r="L26" i="16"/>
  <c r="M26" i="16" s="1"/>
  <c r="R27" i="16"/>
  <c r="T27" i="16" s="1"/>
  <c r="L28" i="16"/>
  <c r="M28" i="16" s="1"/>
  <c r="L30" i="16"/>
  <c r="O30" i="16"/>
  <c r="R30" i="16"/>
  <c r="T30" i="16" s="1"/>
  <c r="R31" i="16"/>
  <c r="T31" i="16" s="1"/>
  <c r="B34" i="16"/>
  <c r="G32" i="16"/>
  <c r="I32" i="16"/>
  <c r="K32" i="16"/>
  <c r="S32" i="16"/>
  <c r="G2" i="15"/>
  <c r="C6" i="15"/>
  <c r="D6" i="15"/>
  <c r="E6" i="15"/>
  <c r="C7" i="15"/>
  <c r="D7" i="15"/>
  <c r="F7" i="15"/>
  <c r="C8" i="15"/>
  <c r="E8" i="15"/>
  <c r="F8" i="15"/>
  <c r="H8" i="15" s="1"/>
  <c r="L8" i="15" s="1"/>
  <c r="M8" i="15" s="1"/>
  <c r="P13" i="15"/>
  <c r="R13" i="15"/>
  <c r="T13" i="15" s="1"/>
  <c r="P14" i="15"/>
  <c r="R14" i="15"/>
  <c r="T14" i="15" s="1"/>
  <c r="C15" i="15"/>
  <c r="D15" i="15"/>
  <c r="E15" i="15"/>
  <c r="C16" i="15"/>
  <c r="D16" i="15"/>
  <c r="F16" i="15"/>
  <c r="C17" i="15"/>
  <c r="E17" i="15"/>
  <c r="F17" i="15"/>
  <c r="R18" i="15"/>
  <c r="T18" i="15" s="1"/>
  <c r="P19" i="15"/>
  <c r="R19" i="15"/>
  <c r="T19" i="15" s="1"/>
  <c r="P20" i="15"/>
  <c r="R20" i="15"/>
  <c r="T20" i="15" s="1"/>
  <c r="P21" i="15"/>
  <c r="R21" i="15"/>
  <c r="T21" i="15" s="1"/>
  <c r="R22" i="15"/>
  <c r="T22" i="15"/>
  <c r="R23" i="15"/>
  <c r="T23" i="15" s="1"/>
  <c r="L24" i="15"/>
  <c r="M24" i="15"/>
  <c r="L26" i="15"/>
  <c r="M26" i="15"/>
  <c r="T27" i="15"/>
  <c r="L28" i="15"/>
  <c r="M28" i="15" s="1"/>
  <c r="L31" i="15"/>
  <c r="M31" i="15" s="1"/>
  <c r="R32" i="15"/>
  <c r="T32" i="15"/>
  <c r="L33" i="15"/>
  <c r="M33" i="15" s="1"/>
  <c r="L35" i="15"/>
  <c r="O35" i="15"/>
  <c r="R35" i="15"/>
  <c r="T35" i="15" s="1"/>
  <c r="R36" i="15"/>
  <c r="T36" i="15" s="1"/>
  <c r="B39" i="15"/>
  <c r="G37" i="15"/>
  <c r="I37" i="15"/>
  <c r="J37" i="15"/>
  <c r="K37" i="15"/>
  <c r="S37" i="15"/>
  <c r="G2" i="14"/>
  <c r="C6" i="14"/>
  <c r="D6" i="14"/>
  <c r="E6" i="14"/>
  <c r="C7" i="14"/>
  <c r="D7" i="14"/>
  <c r="F7" i="14"/>
  <c r="C8" i="14"/>
  <c r="E8" i="14"/>
  <c r="F8" i="14"/>
  <c r="P13" i="14"/>
  <c r="R13" i="14"/>
  <c r="T13" i="14" s="1"/>
  <c r="R14" i="14"/>
  <c r="T14" i="14" s="1"/>
  <c r="L15" i="14"/>
  <c r="M15" i="14" s="1"/>
  <c r="R16" i="14"/>
  <c r="T16" i="14" s="1"/>
  <c r="C17" i="14"/>
  <c r="D17" i="14"/>
  <c r="H17" i="14" s="1"/>
  <c r="L17" i="14" s="1"/>
  <c r="M17" i="14" s="1"/>
  <c r="E17" i="14"/>
  <c r="C18" i="14"/>
  <c r="D18" i="14"/>
  <c r="F18" i="14"/>
  <c r="C19" i="14"/>
  <c r="H19" i="14" s="1"/>
  <c r="L19" i="14" s="1"/>
  <c r="M19" i="14" s="1"/>
  <c r="E19" i="14"/>
  <c r="F19" i="14"/>
  <c r="R20" i="14"/>
  <c r="T20" i="14" s="1"/>
  <c r="P21" i="14"/>
  <c r="R21" i="14"/>
  <c r="T21" i="14" s="1"/>
  <c r="P22" i="14"/>
  <c r="R22" i="14"/>
  <c r="T22" i="14" s="1"/>
  <c r="P23" i="14"/>
  <c r="R23" i="14"/>
  <c r="T23" i="14" s="1"/>
  <c r="R24" i="14"/>
  <c r="T24" i="14" s="1"/>
  <c r="R25" i="14"/>
  <c r="T25" i="14" s="1"/>
  <c r="L26" i="14"/>
  <c r="M26" i="14" s="1"/>
  <c r="L27" i="14"/>
  <c r="M27" i="14" s="1"/>
  <c r="P28" i="14"/>
  <c r="R28" i="14"/>
  <c r="T28" i="14" s="1"/>
  <c r="L30" i="14"/>
  <c r="M30" i="14" s="1"/>
  <c r="R31" i="14"/>
  <c r="T31" i="14" s="1"/>
  <c r="L32" i="14"/>
  <c r="M32" i="14" s="1"/>
  <c r="L34" i="14"/>
  <c r="O34" i="14"/>
  <c r="R34" i="14"/>
  <c r="T34" i="14" s="1"/>
  <c r="R35" i="14"/>
  <c r="T35" i="14" s="1"/>
  <c r="G36" i="14"/>
  <c r="I36" i="14"/>
  <c r="K36" i="14"/>
  <c r="S36" i="14"/>
  <c r="G2" i="13"/>
  <c r="L6" i="13"/>
  <c r="M6" i="13" s="1"/>
  <c r="R7" i="13"/>
  <c r="T7" i="13" s="1"/>
  <c r="L8" i="13"/>
  <c r="M8" i="13" s="1"/>
  <c r="R9" i="13"/>
  <c r="T9" i="13" s="1"/>
  <c r="L10" i="13"/>
  <c r="M10" i="13" s="1"/>
  <c r="R11" i="13"/>
  <c r="T11" i="13" s="1"/>
  <c r="C12" i="13"/>
  <c r="D12" i="13"/>
  <c r="E12" i="13"/>
  <c r="C13" i="13"/>
  <c r="D13" i="13"/>
  <c r="F13" i="13"/>
  <c r="C14" i="13"/>
  <c r="E14" i="13"/>
  <c r="F14" i="13"/>
  <c r="R15" i="13"/>
  <c r="T15" i="13" s="1"/>
  <c r="P16" i="13"/>
  <c r="R16" i="13"/>
  <c r="T16" i="13" s="1"/>
  <c r="P17" i="13"/>
  <c r="R17" i="13"/>
  <c r="T17" i="13" s="1"/>
  <c r="P18" i="13"/>
  <c r="R18" i="13"/>
  <c r="T18" i="13" s="1"/>
  <c r="R19" i="13"/>
  <c r="T19" i="13"/>
  <c r="L21" i="13"/>
  <c r="M21" i="13" s="1"/>
  <c r="T22" i="13"/>
  <c r="L23" i="13"/>
  <c r="M23" i="13" s="1"/>
  <c r="R24" i="13"/>
  <c r="T24" i="13" s="1"/>
  <c r="L25" i="13"/>
  <c r="M25" i="13" s="1"/>
  <c r="L27" i="13"/>
  <c r="O27" i="13"/>
  <c r="R27" i="13"/>
  <c r="T27" i="13" s="1"/>
  <c r="R28" i="13"/>
  <c r="T28" i="13" s="1"/>
  <c r="G29" i="13"/>
  <c r="I29" i="13"/>
  <c r="J29" i="13"/>
  <c r="K29" i="13"/>
  <c r="S29" i="13"/>
  <c r="G2" i="12"/>
  <c r="L6" i="12"/>
  <c r="M6" i="12" s="1"/>
  <c r="J7" i="12"/>
  <c r="P8" i="12"/>
  <c r="R8" i="12"/>
  <c r="T8" i="12" s="1"/>
  <c r="P9" i="12"/>
  <c r="R9" i="12"/>
  <c r="T9" i="12" s="1"/>
  <c r="L10" i="12"/>
  <c r="M10" i="12" s="1"/>
  <c r="R11" i="12"/>
  <c r="T11" i="12" s="1"/>
  <c r="L12" i="12"/>
  <c r="M12" i="12" s="1"/>
  <c r="R13" i="12"/>
  <c r="T13" i="12" s="1"/>
  <c r="L14" i="12"/>
  <c r="M14" i="12" s="1"/>
  <c r="R19" i="12"/>
  <c r="T19" i="12" s="1"/>
  <c r="C20" i="12"/>
  <c r="D20" i="12"/>
  <c r="E20" i="12"/>
  <c r="C21" i="12"/>
  <c r="D21" i="12"/>
  <c r="F21" i="12"/>
  <c r="C22" i="12"/>
  <c r="E22" i="12"/>
  <c r="F22" i="12"/>
  <c r="R23" i="12"/>
  <c r="T23" i="12" s="1"/>
  <c r="P24" i="12"/>
  <c r="R24" i="12"/>
  <c r="T24" i="12" s="1"/>
  <c r="P25" i="12"/>
  <c r="R25" i="12"/>
  <c r="T25" i="12"/>
  <c r="P26" i="12"/>
  <c r="R26" i="12"/>
  <c r="T26" i="12" s="1"/>
  <c r="R27" i="12"/>
  <c r="T27" i="12" s="1"/>
  <c r="L29" i="12"/>
  <c r="M29" i="12" s="1"/>
  <c r="R30" i="12"/>
  <c r="T30" i="12" s="1"/>
  <c r="L31" i="12"/>
  <c r="M31" i="12" s="1"/>
  <c r="L33" i="12"/>
  <c r="O33" i="12"/>
  <c r="R33" i="12"/>
  <c r="T33" i="12" s="1"/>
  <c r="R34" i="12"/>
  <c r="T34" i="12" s="1"/>
  <c r="G35" i="12"/>
  <c r="I35" i="12"/>
  <c r="K35" i="12"/>
  <c r="S35" i="12"/>
  <c r="G2" i="10"/>
  <c r="C6" i="10"/>
  <c r="D6" i="10"/>
  <c r="E6" i="10"/>
  <c r="C7" i="10"/>
  <c r="H7" i="10" s="1"/>
  <c r="L7" i="10" s="1"/>
  <c r="M7" i="10" s="1"/>
  <c r="D7" i="10"/>
  <c r="F7" i="10"/>
  <c r="C8" i="10"/>
  <c r="E8" i="10"/>
  <c r="F8" i="10"/>
  <c r="P13" i="10"/>
  <c r="R13" i="10"/>
  <c r="T13" i="10"/>
  <c r="P14" i="10"/>
  <c r="R14" i="10"/>
  <c r="T14" i="10"/>
  <c r="L15" i="10"/>
  <c r="M15" i="10" s="1"/>
  <c r="R19" i="10"/>
  <c r="T19" i="10" s="1"/>
  <c r="R20" i="10"/>
  <c r="T20" i="10"/>
  <c r="C21" i="10"/>
  <c r="H21" i="10" s="1"/>
  <c r="L21" i="10" s="1"/>
  <c r="M21" i="10" s="1"/>
  <c r="D21" i="10"/>
  <c r="E21" i="10"/>
  <c r="C22" i="10"/>
  <c r="D22" i="10"/>
  <c r="F22" i="10"/>
  <c r="C23" i="10"/>
  <c r="H23" i="10" s="1"/>
  <c r="L23" i="10" s="1"/>
  <c r="M23" i="10" s="1"/>
  <c r="E23" i="10"/>
  <c r="F23" i="10"/>
  <c r="R24" i="10"/>
  <c r="T24" i="10" s="1"/>
  <c r="P25" i="10"/>
  <c r="R25" i="10"/>
  <c r="T25" i="10" s="1"/>
  <c r="P26" i="10"/>
  <c r="R26" i="10"/>
  <c r="T26" i="10"/>
  <c r="P27" i="10"/>
  <c r="R27" i="10"/>
  <c r="T27" i="10" s="1"/>
  <c r="R28" i="10"/>
  <c r="T28" i="10" s="1"/>
  <c r="L30" i="10"/>
  <c r="M30" i="10" s="1"/>
  <c r="R31" i="10"/>
  <c r="T31" i="10"/>
  <c r="L32" i="10"/>
  <c r="M32" i="10" s="1"/>
  <c r="L34" i="10"/>
  <c r="O34" i="10"/>
  <c r="R34" i="10"/>
  <c r="T34" i="10"/>
  <c r="R35" i="10"/>
  <c r="T35" i="10" s="1"/>
  <c r="G36" i="10"/>
  <c r="I36" i="10"/>
  <c r="K36" i="10"/>
  <c r="S36" i="10"/>
  <c r="G2" i="9"/>
  <c r="C6" i="9"/>
  <c r="D6" i="9"/>
  <c r="H6" i="9" s="1"/>
  <c r="L6" i="9" s="1"/>
  <c r="E6" i="9"/>
  <c r="C7" i="9"/>
  <c r="D7" i="9"/>
  <c r="F7" i="9"/>
  <c r="C8" i="9"/>
  <c r="E8" i="9"/>
  <c r="F8" i="9"/>
  <c r="P13" i="9"/>
  <c r="R13" i="9"/>
  <c r="T13" i="9" s="1"/>
  <c r="P14" i="9"/>
  <c r="R14" i="9"/>
  <c r="T14" i="9"/>
  <c r="L15" i="9"/>
  <c r="M15" i="9" s="1"/>
  <c r="R17" i="9"/>
  <c r="T17" i="9"/>
  <c r="R18" i="9"/>
  <c r="T18" i="9" s="1"/>
  <c r="C19" i="9"/>
  <c r="D19" i="9"/>
  <c r="E19" i="9"/>
  <c r="C20" i="9"/>
  <c r="H20" i="9" s="1"/>
  <c r="L20" i="9" s="1"/>
  <c r="M20" i="9" s="1"/>
  <c r="D20" i="9"/>
  <c r="F20" i="9"/>
  <c r="C21" i="9"/>
  <c r="E21" i="9"/>
  <c r="F21" i="9"/>
  <c r="R22" i="9"/>
  <c r="T22" i="9" s="1"/>
  <c r="P23" i="9"/>
  <c r="R23" i="9"/>
  <c r="T23" i="9" s="1"/>
  <c r="P24" i="9"/>
  <c r="R24" i="9"/>
  <c r="T24" i="9" s="1"/>
  <c r="P25" i="9"/>
  <c r="R25" i="9"/>
  <c r="T25" i="9" s="1"/>
  <c r="R26" i="9"/>
  <c r="T26" i="9" s="1"/>
  <c r="T27" i="9"/>
  <c r="L28" i="9"/>
  <c r="M28" i="9" s="1"/>
  <c r="L30" i="9"/>
  <c r="M30" i="9" s="1"/>
  <c r="L32" i="9"/>
  <c r="M32" i="9" s="1"/>
  <c r="R33" i="9"/>
  <c r="T33" i="9"/>
  <c r="L34" i="9"/>
  <c r="M34" i="9"/>
  <c r="L36" i="9"/>
  <c r="O36" i="9"/>
  <c r="R36" i="9"/>
  <c r="T36" i="9" s="1"/>
  <c r="R37" i="9"/>
  <c r="T37" i="9"/>
  <c r="G38" i="9"/>
  <c r="I38" i="9"/>
  <c r="J38" i="9"/>
  <c r="K38" i="9"/>
  <c r="S38" i="9"/>
  <c r="G2" i="8"/>
  <c r="C6" i="8"/>
  <c r="D6" i="8"/>
  <c r="E6" i="8"/>
  <c r="C7" i="8"/>
  <c r="D7" i="8"/>
  <c r="F7" i="8"/>
  <c r="C8" i="8"/>
  <c r="E8" i="8"/>
  <c r="H8" i="8" s="1"/>
  <c r="L8" i="8" s="1"/>
  <c r="M8" i="8" s="1"/>
  <c r="F8" i="8"/>
  <c r="P13" i="8"/>
  <c r="R13" i="8"/>
  <c r="T13" i="8" s="1"/>
  <c r="P14" i="8"/>
  <c r="R14" i="8"/>
  <c r="T14" i="8"/>
  <c r="L15" i="8"/>
  <c r="M15" i="8" s="1"/>
  <c r="L17" i="8"/>
  <c r="M17" i="8" s="1"/>
  <c r="R18" i="8"/>
  <c r="T18" i="8"/>
  <c r="C20" i="8"/>
  <c r="D20" i="8"/>
  <c r="E20" i="8"/>
  <c r="C21" i="8"/>
  <c r="H21" i="8" s="1"/>
  <c r="L21" i="8" s="1"/>
  <c r="M21" i="8" s="1"/>
  <c r="D21" i="8"/>
  <c r="F21" i="8"/>
  <c r="C22" i="8"/>
  <c r="H22" i="8" s="1"/>
  <c r="L22" i="8" s="1"/>
  <c r="M22" i="8" s="1"/>
  <c r="E22" i="8"/>
  <c r="F22" i="8"/>
  <c r="R23" i="8"/>
  <c r="T23" i="8" s="1"/>
  <c r="P24" i="8"/>
  <c r="R24" i="8"/>
  <c r="T24" i="8" s="1"/>
  <c r="P25" i="8"/>
  <c r="R25" i="8"/>
  <c r="T25" i="8" s="1"/>
  <c r="P26" i="8"/>
  <c r="R26" i="8"/>
  <c r="T26" i="8" s="1"/>
  <c r="R27" i="8"/>
  <c r="T27" i="8" s="1"/>
  <c r="R28" i="8"/>
  <c r="T28" i="8"/>
  <c r="L30" i="8"/>
  <c r="M30" i="8" s="1"/>
  <c r="R31" i="8"/>
  <c r="T31" i="8" s="1"/>
  <c r="L32" i="8"/>
  <c r="M32" i="8" s="1"/>
  <c r="L34" i="8"/>
  <c r="O34" i="8"/>
  <c r="R34" i="8"/>
  <c r="T34" i="8" s="1"/>
  <c r="R35" i="8"/>
  <c r="T35" i="8" s="1"/>
  <c r="G36" i="8"/>
  <c r="I36" i="8"/>
  <c r="J36" i="8"/>
  <c r="K36" i="8"/>
  <c r="S36" i="8"/>
  <c r="G2" i="7"/>
  <c r="J6" i="7"/>
  <c r="L6" i="7" s="1"/>
  <c r="J7" i="7"/>
  <c r="L7" i="7" s="1"/>
  <c r="M7" i="7" s="1"/>
  <c r="P8" i="7"/>
  <c r="R8" i="7"/>
  <c r="T8" i="7" s="1"/>
  <c r="P9" i="7"/>
  <c r="R9" i="7"/>
  <c r="T9" i="7"/>
  <c r="L10" i="7"/>
  <c r="M10" i="7" s="1"/>
  <c r="L11" i="7"/>
  <c r="M11" i="7" s="1"/>
  <c r="R12" i="7"/>
  <c r="T12" i="7" s="1"/>
  <c r="R13" i="7"/>
  <c r="T13" i="7" s="1"/>
  <c r="L14" i="7"/>
  <c r="M14" i="7" s="1"/>
  <c r="R15" i="7"/>
  <c r="T15" i="7" s="1"/>
  <c r="C16" i="7"/>
  <c r="D16" i="7"/>
  <c r="E16" i="7"/>
  <c r="C17" i="7"/>
  <c r="D17" i="7"/>
  <c r="F17" i="7"/>
  <c r="C18" i="7"/>
  <c r="E18" i="7"/>
  <c r="F18" i="7"/>
  <c r="R19" i="7"/>
  <c r="T19" i="7" s="1"/>
  <c r="P20" i="7"/>
  <c r="R20" i="7"/>
  <c r="T20" i="7" s="1"/>
  <c r="P21" i="7"/>
  <c r="R21" i="7"/>
  <c r="T21" i="7" s="1"/>
  <c r="P22" i="7"/>
  <c r="R22" i="7"/>
  <c r="T22" i="7" s="1"/>
  <c r="R23" i="7"/>
  <c r="T23" i="7" s="1"/>
  <c r="L25" i="7"/>
  <c r="M25" i="7" s="1"/>
  <c r="T26" i="7"/>
  <c r="L27" i="7"/>
  <c r="M27" i="7" s="1"/>
  <c r="R28" i="7"/>
  <c r="T28" i="7" s="1"/>
  <c r="L29" i="7"/>
  <c r="M29" i="7" s="1"/>
  <c r="R30" i="7"/>
  <c r="T30" i="7" s="1"/>
  <c r="L31" i="7"/>
  <c r="M31" i="7" s="1"/>
  <c r="L33" i="7"/>
  <c r="O33" i="7"/>
  <c r="R33" i="7"/>
  <c r="T33" i="7" s="1"/>
  <c r="R34" i="7"/>
  <c r="T34" i="7" s="1"/>
  <c r="G35" i="7"/>
  <c r="I35" i="7"/>
  <c r="K35" i="7"/>
  <c r="S35" i="7"/>
  <c r="G2" i="6"/>
  <c r="C6" i="6"/>
  <c r="D6" i="6"/>
  <c r="E6" i="6"/>
  <c r="C7" i="6"/>
  <c r="D7" i="6"/>
  <c r="F7" i="6"/>
  <c r="C8" i="6"/>
  <c r="E8" i="6"/>
  <c r="F8" i="6"/>
  <c r="P13" i="6"/>
  <c r="R13" i="6"/>
  <c r="T13" i="6" s="1"/>
  <c r="P14" i="6"/>
  <c r="R14" i="6"/>
  <c r="T14" i="6" s="1"/>
  <c r="L15" i="6"/>
  <c r="M15" i="6" s="1"/>
  <c r="R17" i="6"/>
  <c r="T17" i="6" s="1"/>
  <c r="R18" i="6"/>
  <c r="T18" i="6" s="1"/>
  <c r="C19" i="6"/>
  <c r="D19" i="6"/>
  <c r="E19" i="6"/>
  <c r="C20" i="6"/>
  <c r="D20" i="6"/>
  <c r="F20" i="6"/>
  <c r="C21" i="6"/>
  <c r="E21" i="6"/>
  <c r="F21" i="6"/>
  <c r="R22" i="6"/>
  <c r="T22" i="6" s="1"/>
  <c r="P23" i="6"/>
  <c r="R23" i="6"/>
  <c r="T23" i="6"/>
  <c r="P24" i="6"/>
  <c r="R24" i="6"/>
  <c r="T24" i="6" s="1"/>
  <c r="P25" i="6"/>
  <c r="R25" i="6"/>
  <c r="T25" i="6" s="1"/>
  <c r="R26" i="6"/>
  <c r="T26" i="6" s="1"/>
  <c r="L28" i="6"/>
  <c r="M28" i="6" s="1"/>
  <c r="L30" i="6"/>
  <c r="M30" i="6" s="1"/>
  <c r="R31" i="6"/>
  <c r="T31" i="6" s="1"/>
  <c r="L32" i="6"/>
  <c r="M32" i="6" s="1"/>
  <c r="L34" i="6"/>
  <c r="O34" i="6"/>
  <c r="R34" i="6"/>
  <c r="T34" i="6" s="1"/>
  <c r="R35" i="6"/>
  <c r="T35" i="6" s="1"/>
  <c r="G36" i="6"/>
  <c r="I36" i="6"/>
  <c r="K36" i="6"/>
  <c r="S36" i="6"/>
  <c r="G2" i="5"/>
  <c r="J6" i="5"/>
  <c r="L6" i="5" s="1"/>
  <c r="M6" i="5" s="1"/>
  <c r="J7" i="5"/>
  <c r="L7" i="5" s="1"/>
  <c r="M7" i="5" s="1"/>
  <c r="P8" i="5"/>
  <c r="R8" i="5"/>
  <c r="T8" i="5" s="1"/>
  <c r="R9" i="5"/>
  <c r="T9" i="5" s="1"/>
  <c r="L10" i="5"/>
  <c r="M10" i="5" s="1"/>
  <c r="R11" i="5"/>
  <c r="T11" i="5" s="1"/>
  <c r="C12" i="5"/>
  <c r="D12" i="5"/>
  <c r="E12" i="5"/>
  <c r="C13" i="5"/>
  <c r="D13" i="5"/>
  <c r="F13" i="5"/>
  <c r="C14" i="5"/>
  <c r="E14" i="5"/>
  <c r="F14" i="5"/>
  <c r="R15" i="5"/>
  <c r="T15" i="5"/>
  <c r="P16" i="5"/>
  <c r="R16" i="5"/>
  <c r="T16" i="5" s="1"/>
  <c r="P17" i="5"/>
  <c r="R17" i="5"/>
  <c r="T17" i="5" s="1"/>
  <c r="P18" i="5"/>
  <c r="R18" i="5"/>
  <c r="T18" i="5" s="1"/>
  <c r="R19" i="5"/>
  <c r="T19" i="5" s="1"/>
  <c r="R20" i="5"/>
  <c r="T20" i="5" s="1"/>
  <c r="L21" i="5"/>
  <c r="M21" i="5" s="1"/>
  <c r="T22" i="5"/>
  <c r="L23" i="5"/>
  <c r="M23" i="5"/>
  <c r="L25" i="5"/>
  <c r="M25" i="5" s="1"/>
  <c r="R26" i="5"/>
  <c r="T26" i="5"/>
  <c r="L27" i="5"/>
  <c r="M27" i="5"/>
  <c r="L29" i="5"/>
  <c r="O29" i="5"/>
  <c r="R29" i="5"/>
  <c r="T29" i="5" s="1"/>
  <c r="R30" i="5"/>
  <c r="T30" i="5"/>
  <c r="G31" i="5"/>
  <c r="I31" i="5"/>
  <c r="K31" i="5"/>
  <c r="S31" i="5"/>
  <c r="G2" i="4"/>
  <c r="L6" i="4"/>
  <c r="M6" i="4" s="1"/>
  <c r="R7" i="4"/>
  <c r="T7" i="4" s="1"/>
  <c r="L8" i="4"/>
  <c r="M8" i="4"/>
  <c r="R9" i="4"/>
  <c r="T9" i="4"/>
  <c r="L10" i="4"/>
  <c r="M10" i="4" s="1"/>
  <c r="R11" i="4"/>
  <c r="T11" i="4" s="1"/>
  <c r="C12" i="4"/>
  <c r="D12" i="4"/>
  <c r="E12" i="4"/>
  <c r="C13" i="4"/>
  <c r="D13" i="4"/>
  <c r="F13" i="4"/>
  <c r="C14" i="4"/>
  <c r="E14" i="4"/>
  <c r="F14" i="4"/>
  <c r="R15" i="4"/>
  <c r="T15" i="4" s="1"/>
  <c r="P16" i="4"/>
  <c r="R16" i="4"/>
  <c r="T16" i="4"/>
  <c r="P17" i="4"/>
  <c r="R17" i="4"/>
  <c r="T17" i="4" s="1"/>
  <c r="P18" i="4"/>
  <c r="R18" i="4"/>
  <c r="T18" i="4" s="1"/>
  <c r="R19" i="4"/>
  <c r="T19" i="4" s="1"/>
  <c r="T20" i="4"/>
  <c r="L21" i="4"/>
  <c r="M21" i="4" s="1"/>
  <c r="R22" i="4"/>
  <c r="T22" i="4" s="1"/>
  <c r="L23" i="4"/>
  <c r="M23" i="4" s="1"/>
  <c r="L25" i="4"/>
  <c r="M25" i="4" s="1"/>
  <c r="R26" i="4"/>
  <c r="T26" i="4" s="1"/>
  <c r="L27" i="4"/>
  <c r="M27" i="4" s="1"/>
  <c r="L29" i="4"/>
  <c r="O29" i="4"/>
  <c r="R29" i="4"/>
  <c r="T29" i="4" s="1"/>
  <c r="R30" i="4"/>
  <c r="T30" i="4" s="1"/>
  <c r="G31" i="4"/>
  <c r="I31" i="4"/>
  <c r="J31" i="4"/>
  <c r="K31" i="4"/>
  <c r="S31" i="4"/>
  <c r="S38" i="3"/>
  <c r="K38" i="3"/>
  <c r="I38" i="3"/>
  <c r="G38" i="3"/>
  <c r="R37" i="3"/>
  <c r="T37" i="3" s="1"/>
  <c r="R36" i="3"/>
  <c r="T36" i="3" s="1"/>
  <c r="O36" i="3"/>
  <c r="L36" i="3"/>
  <c r="L34" i="3"/>
  <c r="M34" i="3" s="1"/>
  <c r="R33" i="3"/>
  <c r="T33" i="3" s="1"/>
  <c r="L32" i="3"/>
  <c r="M32" i="3" s="1"/>
  <c r="L30" i="3"/>
  <c r="M30" i="3" s="1"/>
  <c r="T29" i="3"/>
  <c r="T28" i="3"/>
  <c r="R28" i="3"/>
  <c r="P28" i="3"/>
  <c r="L27" i="3"/>
  <c r="M27" i="3" s="1"/>
  <c r="L26" i="3"/>
  <c r="M26" i="3" s="1"/>
  <c r="J38" i="3"/>
  <c r="R25" i="3"/>
  <c r="T25" i="3" s="1"/>
  <c r="R24" i="3"/>
  <c r="T24" i="3" s="1"/>
  <c r="R23" i="3"/>
  <c r="T23" i="3" s="1"/>
  <c r="P23" i="3"/>
  <c r="R22" i="3"/>
  <c r="T22" i="3" s="1"/>
  <c r="P22" i="3"/>
  <c r="R21" i="3"/>
  <c r="T21" i="3" s="1"/>
  <c r="P21" i="3"/>
  <c r="R20" i="3"/>
  <c r="T20" i="3" s="1"/>
  <c r="F19" i="3"/>
  <c r="E19" i="3"/>
  <c r="C19" i="3"/>
  <c r="F18" i="3"/>
  <c r="D18" i="3"/>
  <c r="C18" i="3"/>
  <c r="E17" i="3"/>
  <c r="D17" i="3"/>
  <c r="C17" i="3"/>
  <c r="R16" i="3"/>
  <c r="T16" i="3" s="1"/>
  <c r="L15" i="3"/>
  <c r="M15" i="3" s="1"/>
  <c r="R14" i="3"/>
  <c r="T14" i="3" s="1"/>
  <c r="T13" i="3"/>
  <c r="R13" i="3"/>
  <c r="P13" i="3"/>
  <c r="F8" i="3"/>
  <c r="E8" i="3"/>
  <c r="C8" i="3"/>
  <c r="F7" i="3"/>
  <c r="D7" i="3"/>
  <c r="C7" i="3"/>
  <c r="E6" i="3"/>
  <c r="D6" i="3"/>
  <c r="C6" i="3"/>
  <c r="G2" i="3"/>
  <c r="S33" i="2"/>
  <c r="K33" i="2"/>
  <c r="I33" i="2"/>
  <c r="G33" i="2"/>
  <c r="R32" i="2"/>
  <c r="T32" i="2" s="1"/>
  <c r="R31" i="2"/>
  <c r="T31" i="2" s="1"/>
  <c r="O31" i="2"/>
  <c r="L31" i="2"/>
  <c r="L29" i="2"/>
  <c r="M29" i="2" s="1"/>
  <c r="R27" i="2"/>
  <c r="T27" i="2" s="1"/>
  <c r="R26" i="2"/>
  <c r="T26" i="2" s="1"/>
  <c r="P26" i="2"/>
  <c r="R25" i="2"/>
  <c r="T25" i="2" s="1"/>
  <c r="P25" i="2"/>
  <c r="R24" i="2"/>
  <c r="T24" i="2" s="1"/>
  <c r="P24" i="2"/>
  <c r="R23" i="2"/>
  <c r="T23" i="2" s="1"/>
  <c r="F22" i="2"/>
  <c r="E22" i="2"/>
  <c r="C22" i="2"/>
  <c r="H22" i="2" s="1"/>
  <c r="L22" i="2" s="1"/>
  <c r="M22" i="2" s="1"/>
  <c r="F21" i="2"/>
  <c r="D21" i="2"/>
  <c r="C21" i="2"/>
  <c r="E20" i="2"/>
  <c r="D20" i="2"/>
  <c r="C20" i="2"/>
  <c r="R18" i="2"/>
  <c r="T18" i="2" s="1"/>
  <c r="L15" i="2"/>
  <c r="M15" i="2" s="1"/>
  <c r="R14" i="2"/>
  <c r="T14" i="2" s="1"/>
  <c r="P14" i="2"/>
  <c r="R13" i="2"/>
  <c r="T13" i="2" s="1"/>
  <c r="P13" i="2"/>
  <c r="F8" i="2"/>
  <c r="E8" i="2"/>
  <c r="C8" i="2"/>
  <c r="H8" i="2" s="1"/>
  <c r="L8" i="2" s="1"/>
  <c r="M8" i="2" s="1"/>
  <c r="F7" i="2"/>
  <c r="D7" i="2"/>
  <c r="C7" i="2"/>
  <c r="E6" i="2"/>
  <c r="D6" i="2"/>
  <c r="C6" i="2"/>
  <c r="G2" i="2"/>
  <c r="S33" i="1"/>
  <c r="K33" i="1"/>
  <c r="I33" i="1"/>
  <c r="G33" i="1"/>
  <c r="R32" i="1"/>
  <c r="T32" i="1" s="1"/>
  <c r="R31" i="1"/>
  <c r="T31" i="1" s="1"/>
  <c r="O31" i="1"/>
  <c r="L31" i="1"/>
  <c r="L29" i="1"/>
  <c r="M29" i="1" s="1"/>
  <c r="L27" i="1"/>
  <c r="M27" i="1" s="1"/>
  <c r="L25" i="1"/>
  <c r="M25" i="1" s="1"/>
  <c r="T24" i="1"/>
  <c r="L23" i="1"/>
  <c r="M23" i="1" s="1"/>
  <c r="R21" i="1"/>
  <c r="T21" i="1" s="1"/>
  <c r="R20" i="1"/>
  <c r="T20" i="1" s="1"/>
  <c r="P20" i="1"/>
  <c r="R19" i="1"/>
  <c r="T19" i="1" s="1"/>
  <c r="P19" i="1"/>
  <c r="R18" i="1"/>
  <c r="T18" i="1" s="1"/>
  <c r="P18" i="1"/>
  <c r="R17" i="1"/>
  <c r="T17" i="1" s="1"/>
  <c r="F16" i="1"/>
  <c r="E16" i="1"/>
  <c r="C16" i="1"/>
  <c r="F15" i="1"/>
  <c r="D15" i="1"/>
  <c r="C15" i="1"/>
  <c r="E14" i="1"/>
  <c r="D14" i="1"/>
  <c r="C14" i="1"/>
  <c r="R13" i="1"/>
  <c r="T13" i="1" s="1"/>
  <c r="L12" i="1"/>
  <c r="M12" i="1" s="1"/>
  <c r="R11" i="1"/>
  <c r="T11" i="1" s="1"/>
  <c r="L10" i="1"/>
  <c r="M10" i="1" s="1"/>
  <c r="R9" i="1"/>
  <c r="T9" i="1" s="1"/>
  <c r="P9" i="1"/>
  <c r="R8" i="1"/>
  <c r="T8" i="1" s="1"/>
  <c r="P8" i="1"/>
  <c r="J7" i="1"/>
  <c r="L7" i="1" s="1"/>
  <c r="M7" i="1" s="1"/>
  <c r="J6" i="1"/>
  <c r="L6" i="1" s="1"/>
  <c r="M6" i="1" s="1"/>
  <c r="H2" i="1"/>
  <c r="H6" i="3" l="1"/>
  <c r="H6" i="8"/>
  <c r="L6" i="8" s="1"/>
  <c r="H17" i="15"/>
  <c r="L17" i="15" s="1"/>
  <c r="M17" i="15" s="1"/>
  <c r="H8" i="20"/>
  <c r="L8" i="20" s="1"/>
  <c r="M8" i="20" s="1"/>
  <c r="H17" i="29"/>
  <c r="L17" i="29" s="1"/>
  <c r="M17" i="29" s="1"/>
  <c r="H18" i="32"/>
  <c r="L18" i="32" s="1"/>
  <c r="M18" i="32" s="1"/>
  <c r="H8" i="51"/>
  <c r="L8" i="51" s="1"/>
  <c r="M8" i="51" s="1"/>
  <c r="H8" i="9"/>
  <c r="L8" i="9" s="1"/>
  <c r="M8" i="9" s="1"/>
  <c r="H18" i="14"/>
  <c r="L18" i="14" s="1"/>
  <c r="M18" i="14" s="1"/>
  <c r="H6" i="15"/>
  <c r="H17" i="20"/>
  <c r="L17" i="20" s="1"/>
  <c r="M17" i="20" s="1"/>
  <c r="H21" i="35"/>
  <c r="L21" i="35" s="1"/>
  <c r="M21" i="35" s="1"/>
  <c r="H7" i="3"/>
  <c r="L7" i="3" s="1"/>
  <c r="M7" i="3" s="1"/>
  <c r="H7" i="29"/>
  <c r="L7" i="29" s="1"/>
  <c r="M7" i="29" s="1"/>
  <c r="H19" i="3"/>
  <c r="L19" i="3" s="1"/>
  <c r="M19" i="3" s="1"/>
  <c r="H19" i="9"/>
  <c r="L19" i="9" s="1"/>
  <c r="M19" i="9" s="1"/>
  <c r="H7" i="9"/>
  <c r="L7" i="9" s="1"/>
  <c r="M7" i="9" s="1"/>
  <c r="H6" i="10"/>
  <c r="H13" i="13"/>
  <c r="L13" i="13" s="1"/>
  <c r="M13" i="13" s="1"/>
  <c r="H16" i="15"/>
  <c r="L16" i="15" s="1"/>
  <c r="M16" i="15" s="1"/>
  <c r="H19" i="20"/>
  <c r="L19" i="20" s="1"/>
  <c r="M19" i="20" s="1"/>
  <c r="H19" i="26"/>
  <c r="L19" i="26" s="1"/>
  <c r="M19" i="26" s="1"/>
  <c r="H21" i="49"/>
  <c r="L21" i="49" s="1"/>
  <c r="M21" i="49" s="1"/>
  <c r="H8" i="49"/>
  <c r="L8" i="49" s="1"/>
  <c r="M8" i="49" s="1"/>
  <c r="H8" i="3"/>
  <c r="L8" i="3" s="1"/>
  <c r="M8" i="3" s="1"/>
  <c r="H20" i="8"/>
  <c r="L20" i="8" s="1"/>
  <c r="M20" i="8" s="1"/>
  <c r="H7" i="8"/>
  <c r="L7" i="8" s="1"/>
  <c r="M7" i="8" s="1"/>
  <c r="H22" i="10"/>
  <c r="L22" i="10" s="1"/>
  <c r="M22" i="10" s="1"/>
  <c r="H7" i="15"/>
  <c r="L7" i="15" s="1"/>
  <c r="M7" i="15" s="1"/>
  <c r="H18" i="20"/>
  <c r="L18" i="20" s="1"/>
  <c r="M18" i="20" s="1"/>
  <c r="H6" i="20"/>
  <c r="H18" i="26"/>
  <c r="L18" i="26" s="1"/>
  <c r="M18" i="26" s="1"/>
  <c r="H7" i="35"/>
  <c r="L7" i="35" s="1"/>
  <c r="M7" i="35" s="1"/>
  <c r="H14" i="46"/>
  <c r="L14" i="46" s="1"/>
  <c r="M14" i="46" s="1"/>
  <c r="M6" i="40"/>
  <c r="H7" i="14"/>
  <c r="L7" i="14" s="1"/>
  <c r="M7" i="14" s="1"/>
  <c r="H8" i="29"/>
  <c r="L8" i="29" s="1"/>
  <c r="M8" i="29" s="1"/>
  <c r="H17" i="3"/>
  <c r="L17" i="3" s="1"/>
  <c r="M17" i="3" s="1"/>
  <c r="H15" i="15"/>
  <c r="L15" i="15" s="1"/>
  <c r="M15" i="15" s="1"/>
  <c r="H21" i="17"/>
  <c r="L21" i="17" s="1"/>
  <c r="M21" i="17" s="1"/>
  <c r="H8" i="17"/>
  <c r="L8" i="17" s="1"/>
  <c r="M8" i="17" s="1"/>
  <c r="H7" i="19"/>
  <c r="L7" i="19" s="1"/>
  <c r="M7" i="19" s="1"/>
  <c r="H17" i="26"/>
  <c r="H34" i="26" s="1"/>
  <c r="H18" i="41"/>
  <c r="L18" i="41" s="1"/>
  <c r="M18" i="41" s="1"/>
  <c r="H8" i="24"/>
  <c r="L8" i="24" s="1"/>
  <c r="M8" i="24" s="1"/>
  <c r="H19" i="29"/>
  <c r="L19" i="29" s="1"/>
  <c r="M19" i="29" s="1"/>
  <c r="J31" i="5"/>
  <c r="H12" i="5"/>
  <c r="H31" i="5" s="1"/>
  <c r="H21" i="9"/>
  <c r="L21" i="9" s="1"/>
  <c r="M21" i="9" s="1"/>
  <c r="H8" i="10"/>
  <c r="L8" i="10" s="1"/>
  <c r="M8" i="10" s="1"/>
  <c r="H12" i="53"/>
  <c r="H14" i="5"/>
  <c r="L14" i="5" s="1"/>
  <c r="M14" i="5" s="1"/>
  <c r="H6" i="14"/>
  <c r="L6" i="14" s="1"/>
  <c r="H21" i="24"/>
  <c r="L21" i="24" s="1"/>
  <c r="M21" i="24" s="1"/>
  <c r="H7" i="24"/>
  <c r="L7" i="24" s="1"/>
  <c r="M7" i="24" s="1"/>
  <c r="H6" i="28"/>
  <c r="L6" i="28" s="1"/>
  <c r="H18" i="29"/>
  <c r="L18" i="29" s="1"/>
  <c r="M18" i="29" s="1"/>
  <c r="H17" i="31"/>
  <c r="H8" i="32"/>
  <c r="L8" i="32" s="1"/>
  <c r="M8" i="32" s="1"/>
  <c r="H6" i="35"/>
  <c r="H7" i="51"/>
  <c r="L7" i="51" s="1"/>
  <c r="M7" i="51" s="1"/>
  <c r="H14" i="53"/>
  <c r="L14" i="53" s="1"/>
  <c r="M14" i="53" s="1"/>
  <c r="L7" i="54"/>
  <c r="M7" i="54" s="1"/>
  <c r="M6" i="38"/>
  <c r="H18" i="3"/>
  <c r="L18" i="3" s="1"/>
  <c r="M18" i="3" s="1"/>
  <c r="H6" i="6"/>
  <c r="H8" i="14"/>
  <c r="L8" i="14" s="1"/>
  <c r="M8" i="14" s="1"/>
  <c r="H20" i="17"/>
  <c r="L20" i="17" s="1"/>
  <c r="M20" i="17" s="1"/>
  <c r="H7" i="17"/>
  <c r="L7" i="17" s="1"/>
  <c r="M7" i="17" s="1"/>
  <c r="H19" i="31"/>
  <c r="L19" i="31" s="1"/>
  <c r="M19" i="31" s="1"/>
  <c r="H8" i="35"/>
  <c r="L8" i="35" s="1"/>
  <c r="M8" i="35" s="1"/>
  <c r="J35" i="39"/>
  <c r="H17" i="41"/>
  <c r="L17" i="41" s="1"/>
  <c r="M17" i="41" s="1"/>
  <c r="H14" i="50"/>
  <c r="H6" i="17"/>
  <c r="L6" i="17" s="1"/>
  <c r="H22" i="24"/>
  <c r="L22" i="24" s="1"/>
  <c r="M22" i="24" s="1"/>
  <c r="H18" i="31"/>
  <c r="L18" i="31" s="1"/>
  <c r="M18" i="31" s="1"/>
  <c r="H16" i="41"/>
  <c r="L16" i="41" s="1"/>
  <c r="M6" i="22"/>
  <c r="J35" i="27"/>
  <c r="H13" i="5"/>
  <c r="L13" i="5" s="1"/>
  <c r="M13" i="5" s="1"/>
  <c r="H20" i="24"/>
  <c r="L20" i="24" s="1"/>
  <c r="M20" i="24" s="1"/>
  <c r="H6" i="24"/>
  <c r="L6" i="24" s="1"/>
  <c r="H7" i="32"/>
  <c r="L7" i="32" s="1"/>
  <c r="M7" i="32" s="1"/>
  <c r="H15" i="39"/>
  <c r="L15" i="39" s="1"/>
  <c r="M15" i="39" s="1"/>
  <c r="H6" i="51"/>
  <c r="L6" i="51" s="1"/>
  <c r="H13" i="53"/>
  <c r="L13" i="53" s="1"/>
  <c r="M13" i="53" s="1"/>
  <c r="H17" i="54"/>
  <c r="L17" i="54" s="1"/>
  <c r="M17" i="54" s="1"/>
  <c r="H16" i="54"/>
  <c r="L16" i="54" s="1"/>
  <c r="M16" i="54" s="1"/>
  <c r="H18" i="54"/>
  <c r="L18" i="54" s="1"/>
  <c r="M18" i="54" s="1"/>
  <c r="H12" i="52"/>
  <c r="L12" i="52" s="1"/>
  <c r="M12" i="52" s="1"/>
  <c r="H14" i="52"/>
  <c r="L14" i="52" s="1"/>
  <c r="M14" i="52" s="1"/>
  <c r="J28" i="51"/>
  <c r="J33" i="50"/>
  <c r="H15" i="50"/>
  <c r="L15" i="50" s="1"/>
  <c r="M15" i="50" s="1"/>
  <c r="H16" i="50"/>
  <c r="L16" i="50" s="1"/>
  <c r="M16" i="50" s="1"/>
  <c r="M20" i="49"/>
  <c r="H6" i="49"/>
  <c r="L6" i="49" s="1"/>
  <c r="H7" i="49"/>
  <c r="L7" i="49" s="1"/>
  <c r="M7" i="49" s="1"/>
  <c r="H14" i="48"/>
  <c r="L14" i="48" s="1"/>
  <c r="M14" i="48" s="1"/>
  <c r="H16" i="48"/>
  <c r="L16" i="48" s="1"/>
  <c r="M16" i="48" s="1"/>
  <c r="H15" i="48"/>
  <c r="L15" i="48" s="1"/>
  <c r="M15" i="48" s="1"/>
  <c r="H29" i="46"/>
  <c r="J29" i="46"/>
  <c r="H12" i="45"/>
  <c r="H14" i="45"/>
  <c r="L14" i="45" s="1"/>
  <c r="M14" i="45" s="1"/>
  <c r="H7" i="42"/>
  <c r="L7" i="42" s="1"/>
  <c r="M7" i="42" s="1"/>
  <c r="J29" i="42"/>
  <c r="H6" i="42"/>
  <c r="J31" i="41"/>
  <c r="H15" i="40"/>
  <c r="H16" i="40"/>
  <c r="L16" i="40" s="1"/>
  <c r="M16" i="40" s="1"/>
  <c r="H14" i="40"/>
  <c r="H16" i="38"/>
  <c r="L16" i="38" s="1"/>
  <c r="M16" i="38" s="1"/>
  <c r="H15" i="38"/>
  <c r="H17" i="38"/>
  <c r="L17" i="38" s="1"/>
  <c r="M17" i="38" s="1"/>
  <c r="L7" i="37"/>
  <c r="M7" i="37" s="1"/>
  <c r="H17" i="37"/>
  <c r="L17" i="37" s="1"/>
  <c r="M17" i="37" s="1"/>
  <c r="H16" i="37"/>
  <c r="H18" i="37"/>
  <c r="L18" i="37" s="1"/>
  <c r="M18" i="37" s="1"/>
  <c r="H13" i="36"/>
  <c r="L13" i="36" s="1"/>
  <c r="M13" i="36" s="1"/>
  <c r="H12" i="36"/>
  <c r="L12" i="36" s="1"/>
  <c r="M12" i="36" s="1"/>
  <c r="H14" i="36"/>
  <c r="L14" i="36" s="1"/>
  <c r="M14" i="36" s="1"/>
  <c r="J38" i="35"/>
  <c r="H8" i="34"/>
  <c r="L8" i="34" s="1"/>
  <c r="M8" i="34" s="1"/>
  <c r="H21" i="34"/>
  <c r="L21" i="34" s="1"/>
  <c r="M21" i="34" s="1"/>
  <c r="H22" i="34"/>
  <c r="L22" i="34" s="1"/>
  <c r="M22" i="34" s="1"/>
  <c r="H23" i="34"/>
  <c r="L23" i="34" s="1"/>
  <c r="M23" i="34" s="1"/>
  <c r="H7" i="34"/>
  <c r="L7" i="34" s="1"/>
  <c r="M7" i="34" s="1"/>
  <c r="J40" i="34"/>
  <c r="L17" i="34"/>
  <c r="M17" i="34" s="1"/>
  <c r="H6" i="34"/>
  <c r="L6" i="34" s="1"/>
  <c r="H17" i="33"/>
  <c r="L17" i="33" s="1"/>
  <c r="M17" i="33" s="1"/>
  <c r="H18" i="33"/>
  <c r="L18" i="33" s="1"/>
  <c r="M18" i="33" s="1"/>
  <c r="H16" i="33"/>
  <c r="L16" i="33" s="1"/>
  <c r="M16" i="33" s="1"/>
  <c r="H16" i="30"/>
  <c r="L16" i="30" s="1"/>
  <c r="M16" i="30" s="1"/>
  <c r="H15" i="30"/>
  <c r="L15" i="30" s="1"/>
  <c r="M15" i="30" s="1"/>
  <c r="H17" i="30"/>
  <c r="L17" i="30" s="1"/>
  <c r="M17" i="30" s="1"/>
  <c r="J32" i="30"/>
  <c r="J30" i="28"/>
  <c r="L17" i="28"/>
  <c r="M17" i="28" s="1"/>
  <c r="H8" i="28"/>
  <c r="L8" i="28" s="1"/>
  <c r="M8" i="28" s="1"/>
  <c r="H7" i="28"/>
  <c r="L7" i="28" s="1"/>
  <c r="M7" i="28" s="1"/>
  <c r="H14" i="27"/>
  <c r="H16" i="27"/>
  <c r="L16" i="27" s="1"/>
  <c r="M16" i="27" s="1"/>
  <c r="H15" i="27"/>
  <c r="L15" i="27" s="1"/>
  <c r="M15" i="27" s="1"/>
  <c r="H12" i="43"/>
  <c r="L12" i="43" s="1"/>
  <c r="M12" i="43" s="1"/>
  <c r="H14" i="43"/>
  <c r="L14" i="43" s="1"/>
  <c r="M14" i="43" s="1"/>
  <c r="H13" i="43"/>
  <c r="L13" i="43" s="1"/>
  <c r="M13" i="43" s="1"/>
  <c r="H21" i="23"/>
  <c r="L21" i="23" s="1"/>
  <c r="M21" i="23" s="1"/>
  <c r="H22" i="23"/>
  <c r="L22" i="23" s="1"/>
  <c r="M22" i="23" s="1"/>
  <c r="H7" i="23"/>
  <c r="L7" i="23" s="1"/>
  <c r="M7" i="23" s="1"/>
  <c r="H6" i="23"/>
  <c r="J37" i="23"/>
  <c r="H20" i="23"/>
  <c r="L20" i="23" s="1"/>
  <c r="M20" i="23" s="1"/>
  <c r="H8" i="23"/>
  <c r="L8" i="23" s="1"/>
  <c r="M8" i="23" s="1"/>
  <c r="H13" i="22"/>
  <c r="L13" i="22" s="1"/>
  <c r="M13" i="22" s="1"/>
  <c r="H14" i="22"/>
  <c r="L14" i="22" s="1"/>
  <c r="M14" i="22" s="1"/>
  <c r="H12" i="22"/>
  <c r="M8" i="22"/>
  <c r="J39" i="19"/>
  <c r="H17" i="19"/>
  <c r="L17" i="19" s="1"/>
  <c r="M17" i="19" s="1"/>
  <c r="H18" i="19"/>
  <c r="L18" i="19" s="1"/>
  <c r="M18" i="19" s="1"/>
  <c r="H8" i="19"/>
  <c r="L8" i="19" s="1"/>
  <c r="M8" i="19" s="1"/>
  <c r="H6" i="19"/>
  <c r="L6" i="19" s="1"/>
  <c r="H19" i="19"/>
  <c r="L19" i="19" s="1"/>
  <c r="M19" i="19" s="1"/>
  <c r="H15" i="16"/>
  <c r="L15" i="16" s="1"/>
  <c r="M15" i="16" s="1"/>
  <c r="H16" i="16"/>
  <c r="L16" i="16" s="1"/>
  <c r="M16" i="16" s="1"/>
  <c r="H17" i="16"/>
  <c r="L17" i="16" s="1"/>
  <c r="M17" i="16" s="1"/>
  <c r="H14" i="13"/>
  <c r="L14" i="13" s="1"/>
  <c r="M14" i="13" s="1"/>
  <c r="H12" i="13"/>
  <c r="L12" i="13" s="1"/>
  <c r="J35" i="12"/>
  <c r="H20" i="12"/>
  <c r="L20" i="12" s="1"/>
  <c r="L7" i="12"/>
  <c r="M7" i="12" s="1"/>
  <c r="H21" i="12"/>
  <c r="L21" i="12" s="1"/>
  <c r="M21" i="12" s="1"/>
  <c r="H22" i="12"/>
  <c r="L22" i="12" s="1"/>
  <c r="M22" i="12" s="1"/>
  <c r="H18" i="7"/>
  <c r="L18" i="7" s="1"/>
  <c r="M18" i="7" s="1"/>
  <c r="H17" i="7"/>
  <c r="L17" i="7" s="1"/>
  <c r="M17" i="7" s="1"/>
  <c r="H16" i="7"/>
  <c r="L16" i="7" s="1"/>
  <c r="M16" i="7" s="1"/>
  <c r="J35" i="7"/>
  <c r="H20" i="6"/>
  <c r="L20" i="6" s="1"/>
  <c r="M20" i="6" s="1"/>
  <c r="H7" i="6"/>
  <c r="L7" i="6" s="1"/>
  <c r="M7" i="6" s="1"/>
  <c r="H19" i="6"/>
  <c r="L19" i="6" s="1"/>
  <c r="M19" i="6" s="1"/>
  <c r="H21" i="6"/>
  <c r="L21" i="6" s="1"/>
  <c r="M21" i="6" s="1"/>
  <c r="H8" i="6"/>
  <c r="L8" i="6" s="1"/>
  <c r="M8" i="6" s="1"/>
  <c r="J36" i="6"/>
  <c r="H12" i="4"/>
  <c r="L12" i="4" s="1"/>
  <c r="H13" i="4"/>
  <c r="L13" i="4" s="1"/>
  <c r="M13" i="4" s="1"/>
  <c r="H14" i="4"/>
  <c r="L14" i="4" s="1"/>
  <c r="M14" i="4" s="1"/>
  <c r="H7" i="2"/>
  <c r="L7" i="2" s="1"/>
  <c r="M7" i="2" s="1"/>
  <c r="H21" i="2"/>
  <c r="L21" i="2" s="1"/>
  <c r="M21" i="2" s="1"/>
  <c r="H6" i="2"/>
  <c r="H20" i="2"/>
  <c r="J33" i="2"/>
  <c r="H15" i="1"/>
  <c r="L15" i="1" s="1"/>
  <c r="M15" i="1" s="1"/>
  <c r="H14" i="1"/>
  <c r="L14" i="1" s="1"/>
  <c r="M14" i="1" s="1"/>
  <c r="H16" i="1"/>
  <c r="L16" i="1" s="1"/>
  <c r="M16" i="1" s="1"/>
  <c r="M6" i="54"/>
  <c r="H33" i="53"/>
  <c r="L12" i="53"/>
  <c r="M12" i="53" s="1"/>
  <c r="M8" i="50"/>
  <c r="L14" i="50"/>
  <c r="M14" i="50" s="1"/>
  <c r="J35" i="48"/>
  <c r="L26" i="47"/>
  <c r="M6" i="47"/>
  <c r="J26" i="47"/>
  <c r="M6" i="46"/>
  <c r="L29" i="46"/>
  <c r="M8" i="45"/>
  <c r="H33" i="45"/>
  <c r="L12" i="45"/>
  <c r="M12" i="45" s="1"/>
  <c r="J33" i="45"/>
  <c r="J33" i="43"/>
  <c r="M6" i="39"/>
  <c r="M8" i="38"/>
  <c r="M6" i="37"/>
  <c r="M6" i="36"/>
  <c r="J29" i="36"/>
  <c r="L6" i="35"/>
  <c r="J35" i="33"/>
  <c r="L6" i="32"/>
  <c r="H32" i="32"/>
  <c r="L34" i="31"/>
  <c r="M8" i="31"/>
  <c r="L17" i="31"/>
  <c r="M17" i="31" s="1"/>
  <c r="M8" i="30"/>
  <c r="L6" i="29"/>
  <c r="H36" i="29"/>
  <c r="L14" i="27"/>
  <c r="M14" i="27" s="1"/>
  <c r="L17" i="26"/>
  <c r="M17" i="26" s="1"/>
  <c r="M6" i="26"/>
  <c r="J34" i="26"/>
  <c r="L6" i="20"/>
  <c r="H36" i="20"/>
  <c r="J36" i="17"/>
  <c r="J32" i="16"/>
  <c r="L6" i="15"/>
  <c r="J36" i="14"/>
  <c r="L6" i="10"/>
  <c r="H36" i="10"/>
  <c r="J36" i="10"/>
  <c r="M6" i="9"/>
  <c r="M6" i="8"/>
  <c r="L36" i="8"/>
  <c r="H36" i="8"/>
  <c r="M6" i="7"/>
  <c r="L6" i="6"/>
  <c r="L6" i="3"/>
  <c r="L17" i="2"/>
  <c r="M17" i="2" s="1"/>
  <c r="J33" i="1"/>
  <c r="H37" i="24" l="1"/>
  <c r="H36" i="14"/>
  <c r="H38" i="9"/>
  <c r="L32" i="30"/>
  <c r="L38" i="9"/>
  <c r="H33" i="50"/>
  <c r="H37" i="15"/>
  <c r="H32" i="38"/>
  <c r="L36" i="54"/>
  <c r="H35" i="39"/>
  <c r="L35" i="39"/>
  <c r="H38" i="35"/>
  <c r="H31" i="41"/>
  <c r="L33" i="50"/>
  <c r="H34" i="31"/>
  <c r="H28" i="51"/>
  <c r="L14" i="40"/>
  <c r="H31" i="40"/>
  <c r="L12" i="5"/>
  <c r="H36" i="17"/>
  <c r="L12" i="22"/>
  <c r="H33" i="22"/>
  <c r="H32" i="52"/>
  <c r="H38" i="3"/>
  <c r="H36" i="54"/>
  <c r="H34" i="49"/>
  <c r="H35" i="48"/>
  <c r="H29" i="42"/>
  <c r="L6" i="42"/>
  <c r="M6" i="42" s="1"/>
  <c r="L15" i="40"/>
  <c r="M15" i="40" s="1"/>
  <c r="L15" i="38"/>
  <c r="L32" i="38" s="1"/>
  <c r="H35" i="37"/>
  <c r="L16" i="37"/>
  <c r="L29" i="36"/>
  <c r="H29" i="36"/>
  <c r="H40" i="34"/>
  <c r="H35" i="33"/>
  <c r="H32" i="30"/>
  <c r="H30" i="28"/>
  <c r="H35" i="27"/>
  <c r="M35" i="27"/>
  <c r="N6" i="27" s="1"/>
  <c r="O6" i="27" s="1"/>
  <c r="L35" i="27"/>
  <c r="H33" i="43"/>
  <c r="H37" i="23"/>
  <c r="L6" i="23"/>
  <c r="L37" i="23" s="1"/>
  <c r="H39" i="19"/>
  <c r="H32" i="16"/>
  <c r="H29" i="13"/>
  <c r="H35" i="12"/>
  <c r="H35" i="7"/>
  <c r="L35" i="7"/>
  <c r="H36" i="6"/>
  <c r="H31" i="4"/>
  <c r="L20" i="2"/>
  <c r="M20" i="2" s="1"/>
  <c r="H33" i="2"/>
  <c r="L6" i="2"/>
  <c r="L33" i="2" s="1"/>
  <c r="L33" i="1"/>
  <c r="H33" i="1"/>
  <c r="M36" i="54"/>
  <c r="L33" i="53"/>
  <c r="M33" i="53"/>
  <c r="L32" i="52"/>
  <c r="M6" i="51"/>
  <c r="L28" i="51"/>
  <c r="M33" i="50"/>
  <c r="M6" i="49"/>
  <c r="L34" i="49"/>
  <c r="L35" i="48"/>
  <c r="M26" i="47"/>
  <c r="N6" i="47" s="1"/>
  <c r="M29" i="46"/>
  <c r="M33" i="45"/>
  <c r="N8" i="45" s="1"/>
  <c r="L33" i="45"/>
  <c r="L33" i="43"/>
  <c r="L29" i="42"/>
  <c r="M16" i="41"/>
  <c r="L31" i="41"/>
  <c r="M35" i="39"/>
  <c r="M29" i="36"/>
  <c r="N12" i="36" s="1"/>
  <c r="O12" i="36" s="1"/>
  <c r="L38" i="35"/>
  <c r="M6" i="35"/>
  <c r="M6" i="34"/>
  <c r="L40" i="34"/>
  <c r="L35" i="33"/>
  <c r="L32" i="32"/>
  <c r="M6" i="32"/>
  <c r="M34" i="31"/>
  <c r="N8" i="31" s="1"/>
  <c r="M32" i="30"/>
  <c r="N11" i="30" s="1"/>
  <c r="O11" i="30" s="1"/>
  <c r="M6" i="29"/>
  <c r="L36" i="29"/>
  <c r="L30" i="28"/>
  <c r="M6" i="28"/>
  <c r="M34" i="26"/>
  <c r="N17" i="26" s="1"/>
  <c r="O17" i="26" s="1"/>
  <c r="L34" i="26"/>
  <c r="L37" i="24"/>
  <c r="M6" i="24"/>
  <c r="L36" i="20"/>
  <c r="M6" i="20"/>
  <c r="M6" i="19"/>
  <c r="L39" i="19"/>
  <c r="L36" i="17"/>
  <c r="M6" i="17"/>
  <c r="L32" i="16"/>
  <c r="L37" i="15"/>
  <c r="M6" i="15"/>
  <c r="M6" i="14"/>
  <c r="L36" i="14"/>
  <c r="M12" i="13"/>
  <c r="L29" i="13"/>
  <c r="M20" i="12"/>
  <c r="L35" i="12"/>
  <c r="M6" i="10"/>
  <c r="L36" i="10"/>
  <c r="M38" i="9"/>
  <c r="M36" i="8"/>
  <c r="M35" i="7"/>
  <c r="N6" i="7" s="1"/>
  <c r="L36" i="6"/>
  <c r="M6" i="6"/>
  <c r="M12" i="4"/>
  <c r="L31" i="4"/>
  <c r="L38" i="3"/>
  <c r="M6" i="3"/>
  <c r="M33" i="1"/>
  <c r="M14" i="40" l="1"/>
  <c r="M31" i="40" s="1"/>
  <c r="L31" i="40"/>
  <c r="M6" i="2"/>
  <c r="N7" i="27"/>
  <c r="O7" i="27" s="1"/>
  <c r="M12" i="5"/>
  <c r="L31" i="5"/>
  <c r="M12" i="22"/>
  <c r="L33" i="22"/>
  <c r="M15" i="38"/>
  <c r="M16" i="37"/>
  <c r="M35" i="37" s="1"/>
  <c r="N6" i="37" s="1"/>
  <c r="O6" i="37" s="1"/>
  <c r="L35" i="37"/>
  <c r="N14" i="27"/>
  <c r="O14" i="27" s="1"/>
  <c r="N25" i="27"/>
  <c r="O25" i="27" s="1"/>
  <c r="N12" i="27"/>
  <c r="O12" i="27" s="1"/>
  <c r="N15" i="27"/>
  <c r="O15" i="27" s="1"/>
  <c r="N29" i="27"/>
  <c r="O29" i="27" s="1"/>
  <c r="N16" i="27"/>
  <c r="O16" i="27" s="1"/>
  <c r="N27" i="27"/>
  <c r="O27" i="27" s="1"/>
  <c r="N10" i="27"/>
  <c r="O10" i="27" s="1"/>
  <c r="N23" i="27"/>
  <c r="O23" i="27" s="1"/>
  <c r="N31" i="27"/>
  <c r="O31" i="27" s="1"/>
  <c r="M6" i="23"/>
  <c r="M37" i="23" s="1"/>
  <c r="N6" i="23" s="1"/>
  <c r="N14" i="54"/>
  <c r="O14" i="54" s="1"/>
  <c r="N26" i="54"/>
  <c r="O26" i="54" s="1"/>
  <c r="N10" i="54"/>
  <c r="O10" i="54" s="1"/>
  <c r="N30" i="54"/>
  <c r="O30" i="54" s="1"/>
  <c r="N18" i="54"/>
  <c r="O18" i="54" s="1"/>
  <c r="N25" i="54"/>
  <c r="O25" i="54" s="1"/>
  <c r="N16" i="54"/>
  <c r="O16" i="54" s="1"/>
  <c r="N7" i="54"/>
  <c r="O7" i="54" s="1"/>
  <c r="N17" i="54"/>
  <c r="O17" i="54" s="1"/>
  <c r="N11" i="54"/>
  <c r="O11" i="54" s="1"/>
  <c r="N32" i="54"/>
  <c r="O32" i="54" s="1"/>
  <c r="N6" i="54"/>
  <c r="N6" i="53"/>
  <c r="N10" i="53"/>
  <c r="O10" i="53" s="1"/>
  <c r="N23" i="53"/>
  <c r="O23" i="53" s="1"/>
  <c r="N29" i="53"/>
  <c r="O29" i="53" s="1"/>
  <c r="N25" i="53"/>
  <c r="O25" i="53" s="1"/>
  <c r="N13" i="53"/>
  <c r="O13" i="53" s="1"/>
  <c r="N27" i="53"/>
  <c r="O27" i="53" s="1"/>
  <c r="N21" i="53"/>
  <c r="O21" i="53" s="1"/>
  <c r="N14" i="53"/>
  <c r="O14" i="53" s="1"/>
  <c r="N8" i="53"/>
  <c r="O8" i="53" s="1"/>
  <c r="N12" i="53"/>
  <c r="O12" i="53" s="1"/>
  <c r="M32" i="52"/>
  <c r="N24" i="52" s="1"/>
  <c r="O24" i="52" s="1"/>
  <c r="M28" i="51"/>
  <c r="N9" i="50"/>
  <c r="O9" i="50" s="1"/>
  <c r="N12" i="50"/>
  <c r="O12" i="50" s="1"/>
  <c r="N23" i="50"/>
  <c r="O23" i="50" s="1"/>
  <c r="N29" i="50"/>
  <c r="O29" i="50" s="1"/>
  <c r="N16" i="50"/>
  <c r="O16" i="50" s="1"/>
  <c r="N15" i="50"/>
  <c r="O15" i="50" s="1"/>
  <c r="N27" i="50"/>
  <c r="O27" i="50" s="1"/>
  <c r="N25" i="50"/>
  <c r="O25" i="50" s="1"/>
  <c r="N6" i="50"/>
  <c r="O6" i="50" s="1"/>
  <c r="N8" i="50"/>
  <c r="N14" i="50"/>
  <c r="O14" i="50" s="1"/>
  <c r="M34" i="49"/>
  <c r="N6" i="49" s="1"/>
  <c r="M35" i="48"/>
  <c r="O6" i="47"/>
  <c r="N14" i="47"/>
  <c r="O14" i="47" s="1"/>
  <c r="N16" i="47"/>
  <c r="O16" i="47" s="1"/>
  <c r="N18" i="47"/>
  <c r="O18" i="47" s="1"/>
  <c r="N22" i="47"/>
  <c r="O22" i="47" s="1"/>
  <c r="N10" i="47"/>
  <c r="O10" i="47" s="1"/>
  <c r="N20" i="47"/>
  <c r="O20" i="47" s="1"/>
  <c r="N11" i="47"/>
  <c r="O11" i="47" s="1"/>
  <c r="N7" i="47"/>
  <c r="O7" i="47" s="1"/>
  <c r="N23" i="46"/>
  <c r="O23" i="46" s="1"/>
  <c r="N11" i="46"/>
  <c r="O11" i="46" s="1"/>
  <c r="N15" i="46"/>
  <c r="O15" i="46" s="1"/>
  <c r="N14" i="46"/>
  <c r="O14" i="46" s="1"/>
  <c r="N7" i="46"/>
  <c r="O7" i="46" s="1"/>
  <c r="N10" i="46"/>
  <c r="O10" i="46" s="1"/>
  <c r="N25" i="46"/>
  <c r="O25" i="46" s="1"/>
  <c r="N16" i="46"/>
  <c r="O16" i="46" s="1"/>
  <c r="N6" i="46"/>
  <c r="N25" i="45"/>
  <c r="O25" i="45" s="1"/>
  <c r="N9" i="45"/>
  <c r="O9" i="45" s="1"/>
  <c r="N13" i="45"/>
  <c r="O13" i="45" s="1"/>
  <c r="N29" i="45"/>
  <c r="O29" i="45" s="1"/>
  <c r="N21" i="45"/>
  <c r="O21" i="45" s="1"/>
  <c r="N6" i="45"/>
  <c r="O6" i="45" s="1"/>
  <c r="N23" i="45"/>
  <c r="O23" i="45" s="1"/>
  <c r="N14" i="45"/>
  <c r="O14" i="45" s="1"/>
  <c r="N27" i="45"/>
  <c r="O27" i="45" s="1"/>
  <c r="O8" i="45"/>
  <c r="N12" i="45"/>
  <c r="O12" i="45" s="1"/>
  <c r="M33" i="43"/>
  <c r="M29" i="42"/>
  <c r="N6" i="42" s="1"/>
  <c r="M31" i="41"/>
  <c r="N16" i="41" s="1"/>
  <c r="O16" i="41" s="1"/>
  <c r="N23" i="39"/>
  <c r="O23" i="39" s="1"/>
  <c r="N29" i="39"/>
  <c r="O29" i="39" s="1"/>
  <c r="N7" i="39"/>
  <c r="O7" i="39" s="1"/>
  <c r="N15" i="39"/>
  <c r="O15" i="39" s="1"/>
  <c r="N31" i="39"/>
  <c r="O31" i="39" s="1"/>
  <c r="N16" i="39"/>
  <c r="O16" i="39" s="1"/>
  <c r="N27" i="39"/>
  <c r="O27" i="39" s="1"/>
  <c r="N14" i="39"/>
  <c r="O14" i="39" s="1"/>
  <c r="N25" i="39"/>
  <c r="O25" i="39" s="1"/>
  <c r="N12" i="39"/>
  <c r="O12" i="39" s="1"/>
  <c r="N10" i="39"/>
  <c r="O10" i="39" s="1"/>
  <c r="N6" i="39"/>
  <c r="N7" i="36"/>
  <c r="O7" i="36" s="1"/>
  <c r="N25" i="36"/>
  <c r="O25" i="36" s="1"/>
  <c r="N23" i="36"/>
  <c r="O23" i="36" s="1"/>
  <c r="N21" i="36"/>
  <c r="O21" i="36" s="1"/>
  <c r="N10" i="36"/>
  <c r="O10" i="36" s="1"/>
  <c r="N13" i="36"/>
  <c r="O13" i="36" s="1"/>
  <c r="N14" i="36"/>
  <c r="O14" i="36" s="1"/>
  <c r="N6" i="36"/>
  <c r="M38" i="35"/>
  <c r="M40" i="34"/>
  <c r="M35" i="33"/>
  <c r="M32" i="32"/>
  <c r="N6" i="32" s="1"/>
  <c r="O8" i="31"/>
  <c r="N26" i="31"/>
  <c r="O26" i="31" s="1"/>
  <c r="N28" i="31"/>
  <c r="O28" i="31" s="1"/>
  <c r="N30" i="31"/>
  <c r="O30" i="31" s="1"/>
  <c r="N15" i="31"/>
  <c r="O15" i="31" s="1"/>
  <c r="N9" i="31"/>
  <c r="O9" i="31" s="1"/>
  <c r="N10" i="31"/>
  <c r="O10" i="31" s="1"/>
  <c r="N19" i="31"/>
  <c r="O19" i="31" s="1"/>
  <c r="N6" i="31"/>
  <c r="O6" i="31" s="1"/>
  <c r="N18" i="31"/>
  <c r="O18" i="31" s="1"/>
  <c r="N17" i="31"/>
  <c r="O17" i="31" s="1"/>
  <c r="N9" i="30"/>
  <c r="O9" i="30" s="1"/>
  <c r="N6" i="30"/>
  <c r="O6" i="30" s="1"/>
  <c r="N28" i="30"/>
  <c r="O28" i="30" s="1"/>
  <c r="N13" i="30"/>
  <c r="O13" i="30" s="1"/>
  <c r="N17" i="30"/>
  <c r="O17" i="30" s="1"/>
  <c r="N24" i="30"/>
  <c r="O24" i="30" s="1"/>
  <c r="N10" i="30"/>
  <c r="O10" i="30" s="1"/>
  <c r="N16" i="30"/>
  <c r="O16" i="30" s="1"/>
  <c r="N26" i="30"/>
  <c r="O26" i="30" s="1"/>
  <c r="N8" i="30"/>
  <c r="N15" i="30"/>
  <c r="O15" i="30" s="1"/>
  <c r="M36" i="29"/>
  <c r="N6" i="29" s="1"/>
  <c r="M30" i="28"/>
  <c r="N19" i="26"/>
  <c r="O19" i="26" s="1"/>
  <c r="N28" i="26"/>
  <c r="O28" i="26" s="1"/>
  <c r="N18" i="26"/>
  <c r="O18" i="26" s="1"/>
  <c r="N26" i="26"/>
  <c r="O26" i="26" s="1"/>
  <c r="N15" i="26"/>
  <c r="O15" i="26" s="1"/>
  <c r="N12" i="26"/>
  <c r="O12" i="26" s="1"/>
  <c r="N10" i="26"/>
  <c r="O10" i="26" s="1"/>
  <c r="N30" i="26"/>
  <c r="O30" i="26" s="1"/>
  <c r="N11" i="26"/>
  <c r="O11" i="26" s="1"/>
  <c r="N7" i="26"/>
  <c r="O7" i="26" s="1"/>
  <c r="N6" i="26"/>
  <c r="M37" i="24"/>
  <c r="N6" i="24" s="1"/>
  <c r="M36" i="20"/>
  <c r="N6" i="20" s="1"/>
  <c r="M39" i="19"/>
  <c r="N15" i="19" s="1"/>
  <c r="O15" i="19" s="1"/>
  <c r="M36" i="17"/>
  <c r="M32" i="16"/>
  <c r="M37" i="15"/>
  <c r="M36" i="14"/>
  <c r="M29" i="13"/>
  <c r="M35" i="12"/>
  <c r="M36" i="10"/>
  <c r="N34" i="9"/>
  <c r="O34" i="9" s="1"/>
  <c r="N16" i="9"/>
  <c r="O16" i="9" s="1"/>
  <c r="N30" i="9"/>
  <c r="O30" i="9" s="1"/>
  <c r="N32" i="9"/>
  <c r="O32" i="9" s="1"/>
  <c r="N7" i="9"/>
  <c r="O7" i="9" s="1"/>
  <c r="N28" i="9"/>
  <c r="O28" i="9" s="1"/>
  <c r="N19" i="9"/>
  <c r="O19" i="9" s="1"/>
  <c r="N21" i="9"/>
  <c r="O21" i="9" s="1"/>
  <c r="N15" i="9"/>
  <c r="O15" i="9" s="1"/>
  <c r="N20" i="9"/>
  <c r="O20" i="9" s="1"/>
  <c r="N8" i="9"/>
  <c r="O8" i="9" s="1"/>
  <c r="N6" i="9"/>
  <c r="N16" i="8"/>
  <c r="O16" i="8" s="1"/>
  <c r="N32" i="8"/>
  <c r="O32" i="8" s="1"/>
  <c r="N30" i="8"/>
  <c r="O30" i="8" s="1"/>
  <c r="N17" i="8"/>
  <c r="O17" i="8" s="1"/>
  <c r="N22" i="8"/>
  <c r="O22" i="8" s="1"/>
  <c r="N15" i="8"/>
  <c r="O15" i="8" s="1"/>
  <c r="N20" i="8"/>
  <c r="O20" i="8" s="1"/>
  <c r="N21" i="8"/>
  <c r="O21" i="8" s="1"/>
  <c r="N8" i="8"/>
  <c r="O8" i="8" s="1"/>
  <c r="N7" i="8"/>
  <c r="O7" i="8" s="1"/>
  <c r="N6" i="8"/>
  <c r="O6" i="7"/>
  <c r="N27" i="7"/>
  <c r="O27" i="7" s="1"/>
  <c r="N18" i="7"/>
  <c r="O18" i="7" s="1"/>
  <c r="N31" i="7"/>
  <c r="O31" i="7" s="1"/>
  <c r="N14" i="7"/>
  <c r="O14" i="7" s="1"/>
  <c r="N17" i="7"/>
  <c r="O17" i="7" s="1"/>
  <c r="N25" i="7"/>
  <c r="O25" i="7" s="1"/>
  <c r="N7" i="7"/>
  <c r="O7" i="7" s="1"/>
  <c r="N16" i="7"/>
  <c r="O16" i="7" s="1"/>
  <c r="N11" i="7"/>
  <c r="O11" i="7" s="1"/>
  <c r="N29" i="7"/>
  <c r="O29" i="7" s="1"/>
  <c r="N10" i="7"/>
  <c r="O10" i="7" s="1"/>
  <c r="M36" i="6"/>
  <c r="N6" i="6" s="1"/>
  <c r="M31" i="4"/>
  <c r="M38" i="3"/>
  <c r="N6" i="3" s="1"/>
  <c r="M33" i="2"/>
  <c r="N23" i="1"/>
  <c r="O23" i="1" s="1"/>
  <c r="N12" i="1"/>
  <c r="O12" i="1" s="1"/>
  <c r="N29" i="1"/>
  <c r="O29" i="1" s="1"/>
  <c r="N25" i="1"/>
  <c r="O25" i="1" s="1"/>
  <c r="N27" i="1"/>
  <c r="O27" i="1" s="1"/>
  <c r="N7" i="1"/>
  <c r="O7" i="1" s="1"/>
  <c r="N10" i="1"/>
  <c r="O10" i="1" s="1"/>
  <c r="N16" i="1"/>
  <c r="O16" i="1" s="1"/>
  <c r="N15" i="1"/>
  <c r="O15" i="1" s="1"/>
  <c r="N14" i="1"/>
  <c r="O14" i="1" s="1"/>
  <c r="N6" i="1"/>
  <c r="O6" i="1" s="1"/>
  <c r="M33" i="22" l="1"/>
  <c r="N18" i="12"/>
  <c r="N16" i="12"/>
  <c r="M32" i="38"/>
  <c r="N26" i="38" s="1"/>
  <c r="O26" i="38" s="1"/>
  <c r="M31" i="5"/>
  <c r="N6" i="51"/>
  <c r="O6" i="51" s="1"/>
  <c r="N20" i="51"/>
  <c r="O20" i="51" s="1"/>
  <c r="N17" i="38"/>
  <c r="O17" i="38" s="1"/>
  <c r="N27" i="37"/>
  <c r="O27" i="37" s="1"/>
  <c r="N14" i="37"/>
  <c r="O14" i="37" s="1"/>
  <c r="N10" i="37"/>
  <c r="O10" i="37" s="1"/>
  <c r="N25" i="37"/>
  <c r="O25" i="37" s="1"/>
  <c r="N18" i="37"/>
  <c r="O18" i="37" s="1"/>
  <c r="N29" i="37"/>
  <c r="O29" i="37" s="1"/>
  <c r="N11" i="37"/>
  <c r="O11" i="37" s="1"/>
  <c r="N31" i="37"/>
  <c r="O31" i="37" s="1"/>
  <c r="N16" i="37"/>
  <c r="O16" i="37" s="1"/>
  <c r="N7" i="37"/>
  <c r="O7" i="37" s="1"/>
  <c r="N17" i="37"/>
  <c r="O17" i="37" s="1"/>
  <c r="N34" i="31"/>
  <c r="O35" i="27"/>
  <c r="P15" i="27" s="1"/>
  <c r="Q15" i="27" s="1"/>
  <c r="R15" i="27" s="1"/>
  <c r="T15" i="27" s="1"/>
  <c r="N35" i="27"/>
  <c r="N6" i="10"/>
  <c r="O6" i="10" s="1"/>
  <c r="O19" i="10"/>
  <c r="O6" i="54"/>
  <c r="N36" i="54"/>
  <c r="O6" i="53"/>
  <c r="N33" i="53"/>
  <c r="N8" i="52"/>
  <c r="O8" i="52" s="1"/>
  <c r="N26" i="52"/>
  <c r="O26" i="52" s="1"/>
  <c r="N14" i="52"/>
  <c r="O14" i="52" s="1"/>
  <c r="N22" i="52"/>
  <c r="O22" i="52" s="1"/>
  <c r="N6" i="52"/>
  <c r="O6" i="52" s="1"/>
  <c r="N12" i="52"/>
  <c r="O12" i="52" s="1"/>
  <c r="N13" i="52"/>
  <c r="O13" i="52" s="1"/>
  <c r="N10" i="52"/>
  <c r="O10" i="52" s="1"/>
  <c r="N17" i="51"/>
  <c r="O17" i="51" s="1"/>
  <c r="N22" i="51"/>
  <c r="O22" i="51" s="1"/>
  <c r="N7" i="51"/>
  <c r="O7" i="51" s="1"/>
  <c r="N18" i="51"/>
  <c r="O18" i="51" s="1"/>
  <c r="N16" i="51"/>
  <c r="O16" i="51" s="1"/>
  <c r="N19" i="51"/>
  <c r="O19" i="51" s="1"/>
  <c r="N24" i="51"/>
  <c r="O24" i="51" s="1"/>
  <c r="N8" i="51"/>
  <c r="O8" i="51" s="1"/>
  <c r="O8" i="50"/>
  <c r="N33" i="50"/>
  <c r="O6" i="49"/>
  <c r="N16" i="49"/>
  <c r="O16" i="49" s="1"/>
  <c r="N30" i="49"/>
  <c r="O30" i="49" s="1"/>
  <c r="N19" i="49"/>
  <c r="O19" i="49" s="1"/>
  <c r="N15" i="49"/>
  <c r="O15" i="49" s="1"/>
  <c r="N8" i="49"/>
  <c r="O8" i="49" s="1"/>
  <c r="N7" i="49"/>
  <c r="O7" i="49" s="1"/>
  <c r="N21" i="49"/>
  <c r="O21" i="49" s="1"/>
  <c r="N20" i="49"/>
  <c r="O20" i="49" s="1"/>
  <c r="N28" i="49"/>
  <c r="O28" i="49" s="1"/>
  <c r="N10" i="48"/>
  <c r="O10" i="48" s="1"/>
  <c r="N14" i="48"/>
  <c r="O14" i="48" s="1"/>
  <c r="N29" i="48"/>
  <c r="O29" i="48" s="1"/>
  <c r="N12" i="48"/>
  <c r="O12" i="48" s="1"/>
  <c r="N27" i="48"/>
  <c r="O27" i="48" s="1"/>
  <c r="N16" i="48"/>
  <c r="O16" i="48" s="1"/>
  <c r="N25" i="48"/>
  <c r="O25" i="48" s="1"/>
  <c r="N23" i="48"/>
  <c r="O23" i="48" s="1"/>
  <c r="N6" i="48"/>
  <c r="O6" i="48" s="1"/>
  <c r="N31" i="48"/>
  <c r="O31" i="48" s="1"/>
  <c r="N15" i="48"/>
  <c r="O15" i="48" s="1"/>
  <c r="N7" i="48"/>
  <c r="O7" i="48" s="1"/>
  <c r="N26" i="47"/>
  <c r="O26" i="47"/>
  <c r="O6" i="46"/>
  <c r="N29" i="46"/>
  <c r="O33" i="45"/>
  <c r="N33" i="45"/>
  <c r="N12" i="43"/>
  <c r="O12" i="43" s="1"/>
  <c r="N21" i="43"/>
  <c r="O21" i="43" s="1"/>
  <c r="N23" i="43"/>
  <c r="O23" i="43" s="1"/>
  <c r="N14" i="43"/>
  <c r="O14" i="43" s="1"/>
  <c r="N10" i="43"/>
  <c r="O10" i="43" s="1"/>
  <c r="N13" i="43"/>
  <c r="O13" i="43" s="1"/>
  <c r="N29" i="43"/>
  <c r="O29" i="43" s="1"/>
  <c r="N6" i="43"/>
  <c r="O6" i="43" s="1"/>
  <c r="N27" i="43"/>
  <c r="O27" i="43" s="1"/>
  <c r="N25" i="43"/>
  <c r="O25" i="43" s="1"/>
  <c r="N8" i="43"/>
  <c r="O8" i="43" s="1"/>
  <c r="O6" i="42"/>
  <c r="N21" i="42"/>
  <c r="O21" i="42" s="1"/>
  <c r="N16" i="42"/>
  <c r="O16" i="42" s="1"/>
  <c r="N25" i="42"/>
  <c r="O25" i="42" s="1"/>
  <c r="N19" i="42"/>
  <c r="O19" i="42" s="1"/>
  <c r="N8" i="42"/>
  <c r="O8" i="42" s="1"/>
  <c r="N23" i="42"/>
  <c r="O23" i="42" s="1"/>
  <c r="N15" i="42"/>
  <c r="O15" i="42" s="1"/>
  <c r="N7" i="42"/>
  <c r="O7" i="42" s="1"/>
  <c r="N11" i="41"/>
  <c r="O11" i="41" s="1"/>
  <c r="N25" i="41"/>
  <c r="O25" i="41" s="1"/>
  <c r="N27" i="41"/>
  <c r="O27" i="41" s="1"/>
  <c r="N10" i="41"/>
  <c r="O10" i="41" s="1"/>
  <c r="N17" i="41"/>
  <c r="O17" i="41" s="1"/>
  <c r="N18" i="41"/>
  <c r="O18" i="41" s="1"/>
  <c r="N7" i="41"/>
  <c r="O7" i="41" s="1"/>
  <c r="N6" i="41"/>
  <c r="N14" i="41"/>
  <c r="O14" i="41" s="1"/>
  <c r="N9" i="40"/>
  <c r="O9" i="40" s="1"/>
  <c r="N6" i="40"/>
  <c r="N12" i="40"/>
  <c r="O12" i="40" s="1"/>
  <c r="N23" i="40"/>
  <c r="O23" i="40" s="1"/>
  <c r="N8" i="40"/>
  <c r="O8" i="40" s="1"/>
  <c r="N14" i="40"/>
  <c r="O14" i="40" s="1"/>
  <c r="N16" i="40"/>
  <c r="O16" i="40" s="1"/>
  <c r="N15" i="40"/>
  <c r="O15" i="40" s="1"/>
  <c r="N27" i="40"/>
  <c r="O27" i="40" s="1"/>
  <c r="N25" i="40"/>
  <c r="O25" i="40" s="1"/>
  <c r="O6" i="39"/>
  <c r="N35" i="39"/>
  <c r="O6" i="36"/>
  <c r="N29" i="36"/>
  <c r="N32" i="35"/>
  <c r="O32" i="35" s="1"/>
  <c r="N34" i="35"/>
  <c r="O34" i="35" s="1"/>
  <c r="N19" i="35"/>
  <c r="O19" i="35" s="1"/>
  <c r="N15" i="35"/>
  <c r="O15" i="35" s="1"/>
  <c r="N16" i="35"/>
  <c r="O16" i="35" s="1"/>
  <c r="N7" i="35"/>
  <c r="O7" i="35" s="1"/>
  <c r="N20" i="35"/>
  <c r="O20" i="35" s="1"/>
  <c r="N28" i="35"/>
  <c r="O28" i="35" s="1"/>
  <c r="N21" i="35"/>
  <c r="O21" i="35" s="1"/>
  <c r="N30" i="35"/>
  <c r="O30" i="35" s="1"/>
  <c r="N8" i="35"/>
  <c r="O8" i="35" s="1"/>
  <c r="N6" i="35"/>
  <c r="N17" i="34"/>
  <c r="O17" i="34" s="1"/>
  <c r="N16" i="34"/>
  <c r="O16" i="34" s="1"/>
  <c r="N36" i="34"/>
  <c r="O36" i="34" s="1"/>
  <c r="N32" i="34"/>
  <c r="O32" i="34" s="1"/>
  <c r="N21" i="34"/>
  <c r="O21" i="34" s="1"/>
  <c r="N34" i="34"/>
  <c r="O34" i="34" s="1"/>
  <c r="N30" i="34"/>
  <c r="O30" i="34" s="1"/>
  <c r="N8" i="34"/>
  <c r="O8" i="34" s="1"/>
  <c r="N23" i="34"/>
  <c r="O23" i="34" s="1"/>
  <c r="N22" i="34"/>
  <c r="O22" i="34" s="1"/>
  <c r="N7" i="34"/>
  <c r="O7" i="34" s="1"/>
  <c r="N6" i="34"/>
  <c r="N16" i="33"/>
  <c r="O16" i="33" s="1"/>
  <c r="N25" i="33"/>
  <c r="O25" i="33" s="1"/>
  <c r="N11" i="33"/>
  <c r="O11" i="33" s="1"/>
  <c r="N29" i="33"/>
  <c r="O29" i="33" s="1"/>
  <c r="N6" i="33"/>
  <c r="O6" i="33" s="1"/>
  <c r="N10" i="33"/>
  <c r="O10" i="33" s="1"/>
  <c r="N14" i="33"/>
  <c r="O14" i="33" s="1"/>
  <c r="N18" i="33"/>
  <c r="O18" i="33" s="1"/>
  <c r="N7" i="33"/>
  <c r="O7" i="33" s="1"/>
  <c r="N17" i="33"/>
  <c r="O17" i="33" s="1"/>
  <c r="N27" i="33"/>
  <c r="O27" i="33" s="1"/>
  <c r="N31" i="33"/>
  <c r="O31" i="33" s="1"/>
  <c r="O6" i="32"/>
  <c r="N26" i="32"/>
  <c r="O26" i="32" s="1"/>
  <c r="N19" i="32"/>
  <c r="O19" i="32" s="1"/>
  <c r="N28" i="32"/>
  <c r="O28" i="32" s="1"/>
  <c r="N18" i="32"/>
  <c r="O18" i="32" s="1"/>
  <c r="N8" i="32"/>
  <c r="O8" i="32" s="1"/>
  <c r="N7" i="32"/>
  <c r="O7" i="32" s="1"/>
  <c r="N17" i="32"/>
  <c r="O17" i="32" s="1"/>
  <c r="N15" i="32"/>
  <c r="O15" i="32" s="1"/>
  <c r="O34" i="31"/>
  <c r="O8" i="30"/>
  <c r="N32" i="30"/>
  <c r="O6" i="29"/>
  <c r="N28" i="29"/>
  <c r="O28" i="29" s="1"/>
  <c r="N32" i="29"/>
  <c r="O32" i="29" s="1"/>
  <c r="N17" i="29"/>
  <c r="O17" i="29" s="1"/>
  <c r="N26" i="29"/>
  <c r="O26" i="29" s="1"/>
  <c r="N30" i="29"/>
  <c r="O30" i="29" s="1"/>
  <c r="N15" i="29"/>
  <c r="O15" i="29" s="1"/>
  <c r="N18" i="29"/>
  <c r="O18" i="29" s="1"/>
  <c r="N19" i="29"/>
  <c r="O19" i="29" s="1"/>
  <c r="N8" i="29"/>
  <c r="O8" i="29" s="1"/>
  <c r="N7" i="29"/>
  <c r="O7" i="29" s="1"/>
  <c r="N26" i="28"/>
  <c r="O26" i="28" s="1"/>
  <c r="N16" i="28"/>
  <c r="O16" i="28" s="1"/>
  <c r="N20" i="28"/>
  <c r="O20" i="28" s="1"/>
  <c r="N24" i="28"/>
  <c r="O24" i="28" s="1"/>
  <c r="N22" i="28"/>
  <c r="O22" i="28" s="1"/>
  <c r="N17" i="28"/>
  <c r="O17" i="28" s="1"/>
  <c r="N8" i="28"/>
  <c r="O8" i="28" s="1"/>
  <c r="N7" i="28"/>
  <c r="O7" i="28" s="1"/>
  <c r="N15" i="28"/>
  <c r="O15" i="28" s="1"/>
  <c r="N6" i="28"/>
  <c r="P12" i="27"/>
  <c r="Q12" i="27" s="1"/>
  <c r="R12" i="27" s="1"/>
  <c r="T12" i="27" s="1"/>
  <c r="P25" i="27"/>
  <c r="Q25" i="27" s="1"/>
  <c r="R25" i="27" s="1"/>
  <c r="T25" i="27" s="1"/>
  <c r="P31" i="27"/>
  <c r="Q31" i="27" s="1"/>
  <c r="R31" i="27" s="1"/>
  <c r="T31" i="27" s="1"/>
  <c r="P10" i="27"/>
  <c r="Q10" i="27" s="1"/>
  <c r="R10" i="27" s="1"/>
  <c r="T10" i="27" s="1"/>
  <c r="N34" i="26"/>
  <c r="O6" i="26"/>
  <c r="O6" i="24"/>
  <c r="N16" i="24"/>
  <c r="O16" i="24" s="1"/>
  <c r="N33" i="24"/>
  <c r="O33" i="24" s="1"/>
  <c r="N20" i="24"/>
  <c r="O20" i="24" s="1"/>
  <c r="N22" i="24"/>
  <c r="O22" i="24" s="1"/>
  <c r="N29" i="24"/>
  <c r="O29" i="24" s="1"/>
  <c r="N21" i="24"/>
  <c r="O21" i="24" s="1"/>
  <c r="N15" i="24"/>
  <c r="O15" i="24" s="1"/>
  <c r="N17" i="24"/>
  <c r="O17" i="24" s="1"/>
  <c r="N7" i="24"/>
  <c r="O7" i="24" s="1"/>
  <c r="N31" i="24"/>
  <c r="O31" i="24" s="1"/>
  <c r="N8" i="24"/>
  <c r="O8" i="24" s="1"/>
  <c r="O6" i="23"/>
  <c r="N16" i="23"/>
  <c r="O16" i="23" s="1"/>
  <c r="N33" i="23"/>
  <c r="O33" i="23" s="1"/>
  <c r="N31" i="23"/>
  <c r="O31" i="23" s="1"/>
  <c r="N29" i="23"/>
  <c r="O29" i="23" s="1"/>
  <c r="N21" i="23"/>
  <c r="O21" i="23" s="1"/>
  <c r="N17" i="23"/>
  <c r="O17" i="23" s="1"/>
  <c r="N7" i="23"/>
  <c r="O7" i="23" s="1"/>
  <c r="N22" i="23"/>
  <c r="O22" i="23" s="1"/>
  <c r="N20" i="23"/>
  <c r="O20" i="23" s="1"/>
  <c r="N15" i="23"/>
  <c r="O15" i="23" s="1"/>
  <c r="N8" i="23"/>
  <c r="O8" i="23" s="1"/>
  <c r="N32" i="20"/>
  <c r="O32" i="20" s="1"/>
  <c r="N15" i="20"/>
  <c r="O15" i="20" s="1"/>
  <c r="N18" i="20"/>
  <c r="O18" i="20" s="1"/>
  <c r="N7" i="20"/>
  <c r="O7" i="20" s="1"/>
  <c r="N17" i="20"/>
  <c r="O17" i="20" s="1"/>
  <c r="N30" i="20"/>
  <c r="O30" i="20" s="1"/>
  <c r="N28" i="20"/>
  <c r="O28" i="20" s="1"/>
  <c r="N8" i="20"/>
  <c r="O8" i="20" s="1"/>
  <c r="N26" i="20"/>
  <c r="O26" i="20" s="1"/>
  <c r="N19" i="20"/>
  <c r="O19" i="20" s="1"/>
  <c r="O6" i="20"/>
  <c r="N33" i="19"/>
  <c r="O33" i="19" s="1"/>
  <c r="N26" i="19"/>
  <c r="O26" i="19" s="1"/>
  <c r="N19" i="19"/>
  <c r="O19" i="19" s="1"/>
  <c r="N27" i="19"/>
  <c r="O27" i="19" s="1"/>
  <c r="N18" i="19"/>
  <c r="O18" i="19" s="1"/>
  <c r="N8" i="19"/>
  <c r="O8" i="19" s="1"/>
  <c r="N35" i="19"/>
  <c r="O35" i="19" s="1"/>
  <c r="N31" i="19"/>
  <c r="O31" i="19" s="1"/>
  <c r="N17" i="19"/>
  <c r="O17" i="19" s="1"/>
  <c r="N7" i="19"/>
  <c r="O7" i="19" s="1"/>
  <c r="N6" i="19"/>
  <c r="N16" i="17"/>
  <c r="O16" i="17" s="1"/>
  <c r="N32" i="17"/>
  <c r="O32" i="17" s="1"/>
  <c r="N22" i="17"/>
  <c r="O22" i="17" s="1"/>
  <c r="N20" i="17"/>
  <c r="O20" i="17" s="1"/>
  <c r="N21" i="17"/>
  <c r="O21" i="17" s="1"/>
  <c r="N15" i="17"/>
  <c r="O15" i="17" s="1"/>
  <c r="N30" i="17"/>
  <c r="O30" i="17" s="1"/>
  <c r="N17" i="17"/>
  <c r="O17" i="17" s="1"/>
  <c r="N7" i="17"/>
  <c r="O7" i="17" s="1"/>
  <c r="N8" i="17"/>
  <c r="O8" i="17" s="1"/>
  <c r="N6" i="17"/>
  <c r="N26" i="16"/>
  <c r="O26" i="16" s="1"/>
  <c r="N15" i="16"/>
  <c r="O15" i="16" s="1"/>
  <c r="N13" i="16"/>
  <c r="O13" i="16" s="1"/>
  <c r="N24" i="16"/>
  <c r="O24" i="16" s="1"/>
  <c r="N16" i="16"/>
  <c r="O16" i="16" s="1"/>
  <c r="N9" i="16"/>
  <c r="O9" i="16" s="1"/>
  <c r="N8" i="16"/>
  <c r="O8" i="16" s="1"/>
  <c r="N17" i="16"/>
  <c r="O17" i="16" s="1"/>
  <c r="N28" i="16"/>
  <c r="O28" i="16" s="1"/>
  <c r="N6" i="16"/>
  <c r="O6" i="16" s="1"/>
  <c r="N33" i="15"/>
  <c r="O33" i="15" s="1"/>
  <c r="N17" i="15"/>
  <c r="O17" i="15" s="1"/>
  <c r="N31" i="15"/>
  <c r="O31" i="15" s="1"/>
  <c r="N7" i="15"/>
  <c r="O7" i="15" s="1"/>
  <c r="N26" i="15"/>
  <c r="O26" i="15" s="1"/>
  <c r="N8" i="15"/>
  <c r="O8" i="15" s="1"/>
  <c r="N28" i="15"/>
  <c r="O28" i="15" s="1"/>
  <c r="N16" i="15"/>
  <c r="O16" i="15" s="1"/>
  <c r="N15" i="15"/>
  <c r="O15" i="15" s="1"/>
  <c r="N24" i="15"/>
  <c r="O24" i="15" s="1"/>
  <c r="N6" i="15"/>
  <c r="N30" i="14"/>
  <c r="O30" i="14" s="1"/>
  <c r="N19" i="14"/>
  <c r="O19" i="14" s="1"/>
  <c r="N27" i="14"/>
  <c r="O27" i="14" s="1"/>
  <c r="N32" i="14"/>
  <c r="O32" i="14" s="1"/>
  <c r="N18" i="14"/>
  <c r="O18" i="14" s="1"/>
  <c r="N15" i="14"/>
  <c r="O15" i="14" s="1"/>
  <c r="N17" i="14"/>
  <c r="O17" i="14" s="1"/>
  <c r="N26" i="14"/>
  <c r="O26" i="14" s="1"/>
  <c r="N7" i="14"/>
  <c r="O7" i="14" s="1"/>
  <c r="N8" i="14"/>
  <c r="O8" i="14" s="1"/>
  <c r="N6" i="14"/>
  <c r="N8" i="13"/>
  <c r="O8" i="13" s="1"/>
  <c r="N10" i="13"/>
  <c r="O10" i="13" s="1"/>
  <c r="N21" i="13"/>
  <c r="O21" i="13" s="1"/>
  <c r="N23" i="13"/>
  <c r="O23" i="13" s="1"/>
  <c r="N25" i="13"/>
  <c r="O25" i="13" s="1"/>
  <c r="N13" i="13"/>
  <c r="O13" i="13" s="1"/>
  <c r="N6" i="13"/>
  <c r="N14" i="13"/>
  <c r="O14" i="13" s="1"/>
  <c r="N12" i="13"/>
  <c r="O12" i="13" s="1"/>
  <c r="N14" i="12"/>
  <c r="O14" i="12" s="1"/>
  <c r="N6" i="12"/>
  <c r="N10" i="12"/>
  <c r="O10" i="12" s="1"/>
  <c r="N29" i="12"/>
  <c r="O29" i="12" s="1"/>
  <c r="N22" i="12"/>
  <c r="O22" i="12" s="1"/>
  <c r="N12" i="12"/>
  <c r="O12" i="12" s="1"/>
  <c r="N7" i="12"/>
  <c r="O7" i="12" s="1"/>
  <c r="N21" i="12"/>
  <c r="O21" i="12" s="1"/>
  <c r="N31" i="12"/>
  <c r="O31" i="12" s="1"/>
  <c r="N20" i="12"/>
  <c r="O20" i="12" s="1"/>
  <c r="N16" i="10"/>
  <c r="O16" i="10" s="1"/>
  <c r="N30" i="10"/>
  <c r="O30" i="10" s="1"/>
  <c r="N32" i="10"/>
  <c r="O32" i="10" s="1"/>
  <c r="N18" i="10"/>
  <c r="O18" i="10" s="1"/>
  <c r="N23" i="10"/>
  <c r="O23" i="10" s="1"/>
  <c r="N8" i="10"/>
  <c r="O8" i="10" s="1"/>
  <c r="N15" i="10"/>
  <c r="O15" i="10" s="1"/>
  <c r="N22" i="10"/>
  <c r="O22" i="10" s="1"/>
  <c r="N17" i="10"/>
  <c r="O17" i="10" s="1"/>
  <c r="N7" i="10"/>
  <c r="O7" i="10" s="1"/>
  <c r="N21" i="10"/>
  <c r="O21" i="10" s="1"/>
  <c r="N38" i="9"/>
  <c r="O6" i="9"/>
  <c r="O6" i="8"/>
  <c r="N36" i="8"/>
  <c r="N35" i="7"/>
  <c r="O35" i="7"/>
  <c r="N16" i="6"/>
  <c r="O16" i="6" s="1"/>
  <c r="N32" i="6"/>
  <c r="O32" i="6" s="1"/>
  <c r="N28" i="6"/>
  <c r="O28" i="6" s="1"/>
  <c r="N30" i="6"/>
  <c r="O30" i="6" s="1"/>
  <c r="N19" i="6"/>
  <c r="O19" i="6" s="1"/>
  <c r="N20" i="6"/>
  <c r="O20" i="6" s="1"/>
  <c r="N21" i="6"/>
  <c r="O21" i="6" s="1"/>
  <c r="N8" i="6"/>
  <c r="O8" i="6" s="1"/>
  <c r="N15" i="6"/>
  <c r="O15" i="6" s="1"/>
  <c r="N7" i="6"/>
  <c r="O7" i="6" s="1"/>
  <c r="O6" i="6"/>
  <c r="N25" i="4"/>
  <c r="O25" i="4" s="1"/>
  <c r="N14" i="4"/>
  <c r="O14" i="4" s="1"/>
  <c r="N21" i="4"/>
  <c r="O21" i="4" s="1"/>
  <c r="N23" i="4"/>
  <c r="O23" i="4" s="1"/>
  <c r="N8" i="4"/>
  <c r="O8" i="4" s="1"/>
  <c r="N10" i="4"/>
  <c r="O10" i="4" s="1"/>
  <c r="N27" i="4"/>
  <c r="O27" i="4" s="1"/>
  <c r="N13" i="4"/>
  <c r="O13" i="4" s="1"/>
  <c r="N6" i="4"/>
  <c r="N12" i="4"/>
  <c r="O12" i="4" s="1"/>
  <c r="N15" i="3"/>
  <c r="O15" i="3" s="1"/>
  <c r="N18" i="3"/>
  <c r="O18" i="3" s="1"/>
  <c r="N7" i="3"/>
  <c r="O7" i="3" s="1"/>
  <c r="N19" i="3"/>
  <c r="O19" i="3" s="1"/>
  <c r="N8" i="3"/>
  <c r="O8" i="3" s="1"/>
  <c r="N17" i="3"/>
  <c r="O17" i="3" s="1"/>
  <c r="N27" i="3"/>
  <c r="O27" i="3" s="1"/>
  <c r="N26" i="3"/>
  <c r="O26" i="3" s="1"/>
  <c r="N30" i="3"/>
  <c r="O30" i="3" s="1"/>
  <c r="N32" i="3"/>
  <c r="O32" i="3" s="1"/>
  <c r="N34" i="3"/>
  <c r="O34" i="3" s="1"/>
  <c r="N16" i="2"/>
  <c r="O16" i="2" s="1"/>
  <c r="N22" i="2"/>
  <c r="O22" i="2" s="1"/>
  <c r="N15" i="2"/>
  <c r="O15" i="2" s="1"/>
  <c r="N7" i="2"/>
  <c r="O7" i="2" s="1"/>
  <c r="N29" i="2"/>
  <c r="O29" i="2" s="1"/>
  <c r="N20" i="2"/>
  <c r="O20" i="2" s="1"/>
  <c r="N8" i="2"/>
  <c r="O8" i="2" s="1"/>
  <c r="N21" i="2"/>
  <c r="O21" i="2" s="1"/>
  <c r="N17" i="2"/>
  <c r="O17" i="2" s="1"/>
  <c r="N6" i="2"/>
  <c r="N33" i="1"/>
  <c r="O33" i="1"/>
  <c r="N6" i="5" l="1"/>
  <c r="N10" i="5"/>
  <c r="O10" i="5" s="1"/>
  <c r="N21" i="5"/>
  <c r="O21" i="5" s="1"/>
  <c r="N7" i="5"/>
  <c r="O7" i="5" s="1"/>
  <c r="N27" i="5"/>
  <c r="O27" i="5" s="1"/>
  <c r="N14" i="5"/>
  <c r="O14" i="5" s="1"/>
  <c r="N25" i="5"/>
  <c r="O25" i="5" s="1"/>
  <c r="N13" i="5"/>
  <c r="O13" i="5" s="1"/>
  <c r="N23" i="5"/>
  <c r="O23" i="5" s="1"/>
  <c r="O35" i="48"/>
  <c r="N15" i="38"/>
  <c r="O15" i="38" s="1"/>
  <c r="N9" i="38"/>
  <c r="O9" i="38" s="1"/>
  <c r="N24" i="38"/>
  <c r="O24" i="38" s="1"/>
  <c r="N11" i="38"/>
  <c r="O11" i="38" s="1"/>
  <c r="P16" i="27"/>
  <c r="Q16" i="27" s="1"/>
  <c r="R16" i="27" s="1"/>
  <c r="T16" i="27" s="1"/>
  <c r="N6" i="38"/>
  <c r="N10" i="38"/>
  <c r="O10" i="38" s="1"/>
  <c r="O6" i="40"/>
  <c r="O31" i="40" s="1"/>
  <c r="N31" i="40"/>
  <c r="P14" i="27"/>
  <c r="Q14" i="27" s="1"/>
  <c r="R14" i="27" s="1"/>
  <c r="T14" i="27" s="1"/>
  <c r="N16" i="38"/>
  <c r="O16" i="38" s="1"/>
  <c r="N13" i="38"/>
  <c r="O13" i="38" s="1"/>
  <c r="N8" i="38"/>
  <c r="O8" i="38" s="1"/>
  <c r="P6" i="27"/>
  <c r="P35" i="27" s="1"/>
  <c r="N28" i="38"/>
  <c r="O28" i="38" s="1"/>
  <c r="O28" i="51"/>
  <c r="N29" i="22"/>
  <c r="O29" i="22" s="1"/>
  <c r="N21" i="22"/>
  <c r="O21" i="22" s="1"/>
  <c r="N13" i="22"/>
  <c r="O13" i="22" s="1"/>
  <c r="N8" i="22"/>
  <c r="O8" i="22" s="1"/>
  <c r="N23" i="22"/>
  <c r="O23" i="22" s="1"/>
  <c r="N9" i="22"/>
  <c r="O9" i="22" s="1"/>
  <c r="N6" i="22"/>
  <c r="N27" i="22"/>
  <c r="O27" i="22" s="1"/>
  <c r="N25" i="22"/>
  <c r="O25" i="22" s="1"/>
  <c r="N14" i="22"/>
  <c r="O14" i="22" s="1"/>
  <c r="P29" i="27"/>
  <c r="Q29" i="27" s="1"/>
  <c r="R29" i="27" s="1"/>
  <c r="T29" i="27" s="1"/>
  <c r="P23" i="27"/>
  <c r="Q23" i="27" s="1"/>
  <c r="R23" i="27" s="1"/>
  <c r="T23" i="27" s="1"/>
  <c r="N12" i="5"/>
  <c r="O12" i="5" s="1"/>
  <c r="N12" i="22"/>
  <c r="O12" i="22" s="1"/>
  <c r="N34" i="49"/>
  <c r="O35" i="37"/>
  <c r="P10" i="37" s="1"/>
  <c r="Q10" i="37" s="1"/>
  <c r="R10" i="37" s="1"/>
  <c r="T10" i="37" s="1"/>
  <c r="N35" i="37"/>
  <c r="P27" i="27"/>
  <c r="Q27" i="27" s="1"/>
  <c r="R27" i="27" s="1"/>
  <c r="T27" i="27" s="1"/>
  <c r="P7" i="27"/>
  <c r="Q7" i="27" s="1"/>
  <c r="R7" i="27" s="1"/>
  <c r="T7" i="27" s="1"/>
  <c r="N36" i="20"/>
  <c r="O36" i="54"/>
  <c r="O33" i="53"/>
  <c r="N32" i="52"/>
  <c r="O32" i="52"/>
  <c r="P24" i="52" s="1"/>
  <c r="Q24" i="52" s="1"/>
  <c r="R24" i="52" s="1"/>
  <c r="N28" i="51"/>
  <c r="O33" i="50"/>
  <c r="O34" i="49"/>
  <c r="N35" i="48"/>
  <c r="P16" i="47"/>
  <c r="Q16" i="47" s="1"/>
  <c r="R16" i="47" s="1"/>
  <c r="T16" i="47" s="1"/>
  <c r="P22" i="47"/>
  <c r="Q22" i="47" s="1"/>
  <c r="R22" i="47" s="1"/>
  <c r="T22" i="47" s="1"/>
  <c r="P6" i="47"/>
  <c r="P10" i="47"/>
  <c r="Q10" i="47" s="1"/>
  <c r="R10" i="47" s="1"/>
  <c r="T10" i="47" s="1"/>
  <c r="P14" i="47"/>
  <c r="Q14" i="47" s="1"/>
  <c r="R14" i="47" s="1"/>
  <c r="T14" i="47" s="1"/>
  <c r="P18" i="47"/>
  <c r="Q18" i="47" s="1"/>
  <c r="R18" i="47" s="1"/>
  <c r="P7" i="47"/>
  <c r="Q7" i="47" s="1"/>
  <c r="R7" i="47" s="1"/>
  <c r="T7" i="47" s="1"/>
  <c r="P11" i="47"/>
  <c r="Q11" i="47" s="1"/>
  <c r="R11" i="47" s="1"/>
  <c r="T11" i="47" s="1"/>
  <c r="P20" i="47"/>
  <c r="Q20" i="47" s="1"/>
  <c r="R20" i="47" s="1"/>
  <c r="T20" i="47" s="1"/>
  <c r="O29" i="46"/>
  <c r="P8" i="45"/>
  <c r="P21" i="45"/>
  <c r="Q21" i="45" s="1"/>
  <c r="R21" i="45" s="1"/>
  <c r="T21" i="45" s="1"/>
  <c r="P29" i="45"/>
  <c r="Q29" i="45" s="1"/>
  <c r="R29" i="45" s="1"/>
  <c r="T29" i="45" s="1"/>
  <c r="P9" i="45"/>
  <c r="Q9" i="45" s="1"/>
  <c r="R9" i="45" s="1"/>
  <c r="T9" i="45" s="1"/>
  <c r="P12" i="45"/>
  <c r="Q12" i="45" s="1"/>
  <c r="R12" i="45" s="1"/>
  <c r="T12" i="45" s="1"/>
  <c r="P13" i="45"/>
  <c r="Q13" i="45" s="1"/>
  <c r="R13" i="45" s="1"/>
  <c r="T13" i="45" s="1"/>
  <c r="P14" i="45"/>
  <c r="Q14" i="45" s="1"/>
  <c r="R14" i="45" s="1"/>
  <c r="T14" i="45" s="1"/>
  <c r="P23" i="45"/>
  <c r="Q23" i="45" s="1"/>
  <c r="R23" i="45" s="1"/>
  <c r="T23" i="45" s="1"/>
  <c r="P25" i="45"/>
  <c r="Q25" i="45" s="1"/>
  <c r="R25" i="45" s="1"/>
  <c r="P27" i="45"/>
  <c r="Q27" i="45" s="1"/>
  <c r="R27" i="45" s="1"/>
  <c r="T27" i="45" s="1"/>
  <c r="P6" i="45"/>
  <c r="Q6" i="45" s="1"/>
  <c r="R6" i="45" s="1"/>
  <c r="T6" i="45" s="1"/>
  <c r="N33" i="43"/>
  <c r="O33" i="43"/>
  <c r="N29" i="42"/>
  <c r="O29" i="42"/>
  <c r="O6" i="41"/>
  <c r="N31" i="41"/>
  <c r="O35" i="39"/>
  <c r="O29" i="36"/>
  <c r="O6" i="35"/>
  <c r="N38" i="35"/>
  <c r="O6" i="34"/>
  <c r="N40" i="34"/>
  <c r="N35" i="33"/>
  <c r="O35" i="33"/>
  <c r="N32" i="32"/>
  <c r="O32" i="32"/>
  <c r="P10" i="31"/>
  <c r="Q10" i="31" s="1"/>
  <c r="R10" i="31" s="1"/>
  <c r="T10" i="31" s="1"/>
  <c r="P15" i="31"/>
  <c r="Q15" i="31" s="1"/>
  <c r="R15" i="31" s="1"/>
  <c r="T15" i="31" s="1"/>
  <c r="P26" i="31"/>
  <c r="Q26" i="31" s="1"/>
  <c r="R26" i="31" s="1"/>
  <c r="T26" i="31" s="1"/>
  <c r="P28" i="31"/>
  <c r="Q28" i="31" s="1"/>
  <c r="R28" i="31" s="1"/>
  <c r="T28" i="31" s="1"/>
  <c r="P9" i="31"/>
  <c r="Q9" i="31" s="1"/>
  <c r="R9" i="31" s="1"/>
  <c r="T9" i="31" s="1"/>
  <c r="P30" i="31"/>
  <c r="Q30" i="31" s="1"/>
  <c r="R30" i="31" s="1"/>
  <c r="T30" i="31" s="1"/>
  <c r="P8" i="31"/>
  <c r="P6" i="31"/>
  <c r="Q6" i="31" s="1"/>
  <c r="R6" i="31" s="1"/>
  <c r="T6" i="31" s="1"/>
  <c r="P17" i="31"/>
  <c r="Q17" i="31" s="1"/>
  <c r="R17" i="31" s="1"/>
  <c r="T17" i="31" s="1"/>
  <c r="P18" i="31"/>
  <c r="Q18" i="31" s="1"/>
  <c r="R18" i="31" s="1"/>
  <c r="T18" i="31" s="1"/>
  <c r="P19" i="31"/>
  <c r="Q19" i="31" s="1"/>
  <c r="R19" i="31" s="1"/>
  <c r="T19" i="31" s="1"/>
  <c r="O32" i="30"/>
  <c r="N36" i="29"/>
  <c r="O36" i="29"/>
  <c r="O6" i="28"/>
  <c r="N30" i="28"/>
  <c r="O34" i="26"/>
  <c r="P6" i="26" s="1"/>
  <c r="N37" i="24"/>
  <c r="O37" i="24"/>
  <c r="N37" i="23"/>
  <c r="O37" i="23"/>
  <c r="O36" i="20"/>
  <c r="O6" i="19"/>
  <c r="N39" i="19"/>
  <c r="O6" i="17"/>
  <c r="N36" i="17"/>
  <c r="N32" i="16"/>
  <c r="O32" i="16"/>
  <c r="O6" i="15"/>
  <c r="N37" i="15"/>
  <c r="O6" i="14"/>
  <c r="N36" i="14"/>
  <c r="O6" i="13"/>
  <c r="N29" i="13"/>
  <c r="O6" i="12"/>
  <c r="N35" i="12"/>
  <c r="N36" i="10"/>
  <c r="O36" i="10"/>
  <c r="P6" i="10" s="1"/>
  <c r="O38" i="9"/>
  <c r="O36" i="8"/>
  <c r="P14" i="7"/>
  <c r="Q14" i="7" s="1"/>
  <c r="R14" i="7" s="1"/>
  <c r="T14" i="7" s="1"/>
  <c r="P16" i="7"/>
  <c r="Q16" i="7" s="1"/>
  <c r="R16" i="7" s="1"/>
  <c r="T16" i="7" s="1"/>
  <c r="P17" i="7"/>
  <c r="Q17" i="7" s="1"/>
  <c r="R17" i="7" s="1"/>
  <c r="T17" i="7" s="1"/>
  <c r="P18" i="7"/>
  <c r="Q18" i="7" s="1"/>
  <c r="R18" i="7" s="1"/>
  <c r="T18" i="7" s="1"/>
  <c r="P27" i="7"/>
  <c r="Q27" i="7" s="1"/>
  <c r="R27" i="7" s="1"/>
  <c r="T27" i="7" s="1"/>
  <c r="P31" i="7"/>
  <c r="Q31" i="7" s="1"/>
  <c r="R31" i="7" s="1"/>
  <c r="T31" i="7" s="1"/>
  <c r="P6" i="7"/>
  <c r="P10" i="7"/>
  <c r="Q10" i="7" s="1"/>
  <c r="R10" i="7" s="1"/>
  <c r="T10" i="7" s="1"/>
  <c r="P7" i="7"/>
  <c r="Q7" i="7" s="1"/>
  <c r="R7" i="7" s="1"/>
  <c r="T7" i="7" s="1"/>
  <c r="P11" i="7"/>
  <c r="Q11" i="7" s="1"/>
  <c r="R11" i="7" s="1"/>
  <c r="T11" i="7" s="1"/>
  <c r="P29" i="7"/>
  <c r="Q29" i="7" s="1"/>
  <c r="R29" i="7" s="1"/>
  <c r="T29" i="7" s="1"/>
  <c r="P25" i="7"/>
  <c r="Q25" i="7" s="1"/>
  <c r="R25" i="7" s="1"/>
  <c r="T25" i="7" s="1"/>
  <c r="O36" i="6"/>
  <c r="N36" i="6"/>
  <c r="O6" i="4"/>
  <c r="N31" i="4"/>
  <c r="O6" i="3"/>
  <c r="N38" i="3"/>
  <c r="O6" i="2"/>
  <c r="O33" i="2" s="1"/>
  <c r="N33" i="2"/>
  <c r="P27" i="1"/>
  <c r="Q27" i="1" s="1"/>
  <c r="R27" i="1" s="1"/>
  <c r="P10" i="1"/>
  <c r="Q10" i="1" s="1"/>
  <c r="R10" i="1" s="1"/>
  <c r="T10" i="1" s="1"/>
  <c r="P6" i="1"/>
  <c r="Q6" i="1" s="1"/>
  <c r="R6" i="1" s="1"/>
  <c r="T6" i="1" s="1"/>
  <c r="P29" i="1"/>
  <c r="Q29" i="1" s="1"/>
  <c r="R29" i="1" s="1"/>
  <c r="T29" i="1" s="1"/>
  <c r="P25" i="1"/>
  <c r="Q25" i="1" s="1"/>
  <c r="R25" i="1" s="1"/>
  <c r="T25" i="1" s="1"/>
  <c r="P23" i="1"/>
  <c r="Q23" i="1" s="1"/>
  <c r="R23" i="1" s="1"/>
  <c r="T23" i="1" s="1"/>
  <c r="P16" i="1"/>
  <c r="Q16" i="1" s="1"/>
  <c r="R16" i="1" s="1"/>
  <c r="T16" i="1" s="1"/>
  <c r="P15" i="1"/>
  <c r="Q15" i="1" s="1"/>
  <c r="R15" i="1" s="1"/>
  <c r="T15" i="1" s="1"/>
  <c r="P14" i="1"/>
  <c r="Q14" i="1" s="1"/>
  <c r="R14" i="1" s="1"/>
  <c r="T14" i="1" s="1"/>
  <c r="P12" i="1"/>
  <c r="Q12" i="1" s="1"/>
  <c r="R12" i="1" s="1"/>
  <c r="T12" i="1" s="1"/>
  <c r="P7" i="1"/>
  <c r="Q7" i="1" s="1"/>
  <c r="R7" i="1" s="1"/>
  <c r="T7" i="1" s="1"/>
  <c r="Q6" i="27" l="1"/>
  <c r="O6" i="38"/>
  <c r="O32" i="38" s="1"/>
  <c r="N32" i="38"/>
  <c r="O6" i="22"/>
  <c r="O33" i="22" s="1"/>
  <c r="N33" i="22"/>
  <c r="O6" i="5"/>
  <c r="O31" i="5" s="1"/>
  <c r="N31" i="5"/>
  <c r="P7" i="37"/>
  <c r="Q7" i="37" s="1"/>
  <c r="R7" i="37" s="1"/>
  <c r="T7" i="37" s="1"/>
  <c r="P11" i="37"/>
  <c r="Q11" i="37" s="1"/>
  <c r="R11" i="37" s="1"/>
  <c r="T11" i="37" s="1"/>
  <c r="P25" i="37"/>
  <c r="Q25" i="37" s="1"/>
  <c r="R25" i="37" s="1"/>
  <c r="T25" i="37" s="1"/>
  <c r="P31" i="37"/>
  <c r="Q31" i="37" s="1"/>
  <c r="R31" i="37" s="1"/>
  <c r="T31" i="37" s="1"/>
  <c r="P18" i="37"/>
  <c r="Q18" i="37" s="1"/>
  <c r="R18" i="37" s="1"/>
  <c r="T18" i="37" s="1"/>
  <c r="P27" i="37"/>
  <c r="Q27" i="37" s="1"/>
  <c r="R27" i="37" s="1"/>
  <c r="P16" i="37"/>
  <c r="Q16" i="37" s="1"/>
  <c r="R16" i="37" s="1"/>
  <c r="T16" i="37" s="1"/>
  <c r="P14" i="37"/>
  <c r="Q14" i="37" s="1"/>
  <c r="R14" i="37" s="1"/>
  <c r="T14" i="37" s="1"/>
  <c r="P6" i="37"/>
  <c r="Q6" i="37" s="1"/>
  <c r="P17" i="37"/>
  <c r="Q17" i="37" s="1"/>
  <c r="R17" i="37" s="1"/>
  <c r="T17" i="37" s="1"/>
  <c r="P29" i="37"/>
  <c r="Q29" i="37" s="1"/>
  <c r="R29" i="37" s="1"/>
  <c r="T29" i="37" s="1"/>
  <c r="P14" i="54"/>
  <c r="Q14" i="54" s="1"/>
  <c r="R14" i="54" s="1"/>
  <c r="T14" i="54" s="1"/>
  <c r="P16" i="54"/>
  <c r="Q16" i="54" s="1"/>
  <c r="R16" i="54" s="1"/>
  <c r="T16" i="54" s="1"/>
  <c r="P17" i="54"/>
  <c r="Q17" i="54" s="1"/>
  <c r="R17" i="54" s="1"/>
  <c r="T17" i="54" s="1"/>
  <c r="P18" i="54"/>
  <c r="Q18" i="54" s="1"/>
  <c r="R18" i="54" s="1"/>
  <c r="T18" i="54" s="1"/>
  <c r="P25" i="54"/>
  <c r="Q25" i="54" s="1"/>
  <c r="R25" i="54" s="1"/>
  <c r="T25" i="54" s="1"/>
  <c r="P6" i="54"/>
  <c r="P10" i="54"/>
  <c r="Q10" i="54" s="1"/>
  <c r="R10" i="54" s="1"/>
  <c r="T10" i="54" s="1"/>
  <c r="P26" i="54"/>
  <c r="Q26" i="54" s="1"/>
  <c r="R26" i="54" s="1"/>
  <c r="T26" i="54" s="1"/>
  <c r="P32" i="54"/>
  <c r="Q32" i="54" s="1"/>
  <c r="R32" i="54" s="1"/>
  <c r="T32" i="54" s="1"/>
  <c r="P30" i="54"/>
  <c r="Q30" i="54" s="1"/>
  <c r="R30" i="54" s="1"/>
  <c r="T30" i="54" s="1"/>
  <c r="P7" i="54"/>
  <c r="Q7" i="54" s="1"/>
  <c r="R7" i="54" s="1"/>
  <c r="T7" i="54" s="1"/>
  <c r="P11" i="54"/>
  <c r="Q11" i="54" s="1"/>
  <c r="R11" i="54" s="1"/>
  <c r="T11" i="54" s="1"/>
  <c r="P21" i="53"/>
  <c r="Q21" i="53" s="1"/>
  <c r="R21" i="53" s="1"/>
  <c r="T21" i="53" s="1"/>
  <c r="P25" i="53"/>
  <c r="Q25" i="53" s="1"/>
  <c r="R25" i="53" s="1"/>
  <c r="P6" i="53"/>
  <c r="P10" i="53"/>
  <c r="Q10" i="53" s="1"/>
  <c r="R10" i="53" s="1"/>
  <c r="T10" i="53" s="1"/>
  <c r="P23" i="53"/>
  <c r="Q23" i="53" s="1"/>
  <c r="R23" i="53" s="1"/>
  <c r="P29" i="53"/>
  <c r="Q29" i="53" s="1"/>
  <c r="R29" i="53" s="1"/>
  <c r="T29" i="53" s="1"/>
  <c r="P8" i="53"/>
  <c r="Q8" i="53" s="1"/>
  <c r="R8" i="53" s="1"/>
  <c r="T8" i="53" s="1"/>
  <c r="P12" i="53"/>
  <c r="Q12" i="53" s="1"/>
  <c r="R12" i="53" s="1"/>
  <c r="T12" i="53" s="1"/>
  <c r="P13" i="53"/>
  <c r="Q13" i="53" s="1"/>
  <c r="R13" i="53" s="1"/>
  <c r="T13" i="53" s="1"/>
  <c r="P14" i="53"/>
  <c r="Q14" i="53" s="1"/>
  <c r="R14" i="53" s="1"/>
  <c r="T14" i="53" s="1"/>
  <c r="P27" i="53"/>
  <c r="Q27" i="53" s="1"/>
  <c r="R27" i="53" s="1"/>
  <c r="T27" i="53" s="1"/>
  <c r="P22" i="52"/>
  <c r="Q22" i="52" s="1"/>
  <c r="R22" i="52" s="1"/>
  <c r="T22" i="52" s="1"/>
  <c r="P6" i="52"/>
  <c r="Q6" i="52" s="1"/>
  <c r="R6" i="52" s="1"/>
  <c r="T6" i="52" s="1"/>
  <c r="P8" i="52"/>
  <c r="Q8" i="52" s="1"/>
  <c r="R8" i="52" s="1"/>
  <c r="T8" i="52" s="1"/>
  <c r="P12" i="52"/>
  <c r="Q12" i="52" s="1"/>
  <c r="R12" i="52" s="1"/>
  <c r="T12" i="52" s="1"/>
  <c r="P13" i="52"/>
  <c r="Q13" i="52" s="1"/>
  <c r="R13" i="52" s="1"/>
  <c r="T13" i="52" s="1"/>
  <c r="P14" i="52"/>
  <c r="Q14" i="52" s="1"/>
  <c r="R14" i="52" s="1"/>
  <c r="T14" i="52" s="1"/>
  <c r="P26" i="52"/>
  <c r="Q26" i="52" s="1"/>
  <c r="R26" i="52" s="1"/>
  <c r="P10" i="52"/>
  <c r="Q10" i="52" s="1"/>
  <c r="R10" i="52" s="1"/>
  <c r="T10" i="52" s="1"/>
  <c r="P6" i="51"/>
  <c r="P7" i="51"/>
  <c r="Q7" i="51" s="1"/>
  <c r="R7" i="51" s="1"/>
  <c r="T7" i="51" s="1"/>
  <c r="P8" i="51"/>
  <c r="Q8" i="51" s="1"/>
  <c r="R8" i="51" s="1"/>
  <c r="T8" i="51" s="1"/>
  <c r="P17" i="51"/>
  <c r="Q17" i="51" s="1"/>
  <c r="R17" i="51" s="1"/>
  <c r="T17" i="51" s="1"/>
  <c r="P22" i="51"/>
  <c r="Q22" i="51" s="1"/>
  <c r="R22" i="51" s="1"/>
  <c r="T22" i="51" s="1"/>
  <c r="P24" i="51"/>
  <c r="Q24" i="51" s="1"/>
  <c r="R24" i="51" s="1"/>
  <c r="T24" i="51" s="1"/>
  <c r="P18" i="51"/>
  <c r="Q18" i="51" s="1"/>
  <c r="R18" i="51" s="1"/>
  <c r="T18" i="51" s="1"/>
  <c r="P16" i="51"/>
  <c r="Q16" i="51" s="1"/>
  <c r="R16" i="51" s="1"/>
  <c r="T16" i="51" s="1"/>
  <c r="P19" i="51"/>
  <c r="Q19" i="51" s="1"/>
  <c r="R19" i="51" s="1"/>
  <c r="T19" i="51" s="1"/>
  <c r="P6" i="50"/>
  <c r="Q6" i="50" s="1"/>
  <c r="R6" i="50" s="1"/>
  <c r="T6" i="50" s="1"/>
  <c r="P14" i="50"/>
  <c r="Q14" i="50" s="1"/>
  <c r="R14" i="50" s="1"/>
  <c r="T14" i="50" s="1"/>
  <c r="P15" i="50"/>
  <c r="Q15" i="50" s="1"/>
  <c r="R15" i="50" s="1"/>
  <c r="T15" i="50" s="1"/>
  <c r="P16" i="50"/>
  <c r="Q16" i="50" s="1"/>
  <c r="R16" i="50" s="1"/>
  <c r="T16" i="50" s="1"/>
  <c r="P27" i="50"/>
  <c r="Q27" i="50" s="1"/>
  <c r="R27" i="50" s="1"/>
  <c r="T27" i="50" s="1"/>
  <c r="P12" i="50"/>
  <c r="Q12" i="50" s="1"/>
  <c r="R12" i="50" s="1"/>
  <c r="T12" i="50" s="1"/>
  <c r="P29" i="50"/>
  <c r="Q29" i="50" s="1"/>
  <c r="R29" i="50" s="1"/>
  <c r="T29" i="50" s="1"/>
  <c r="P8" i="50"/>
  <c r="P23" i="50"/>
  <c r="Q23" i="50" s="1"/>
  <c r="R23" i="50" s="1"/>
  <c r="T23" i="50" s="1"/>
  <c r="P9" i="50"/>
  <c r="Q9" i="50" s="1"/>
  <c r="R9" i="50" s="1"/>
  <c r="T9" i="50" s="1"/>
  <c r="P25" i="50"/>
  <c r="Q25" i="50" s="1"/>
  <c r="R25" i="50" s="1"/>
  <c r="T25" i="50" s="1"/>
  <c r="P15" i="49"/>
  <c r="Q15" i="49" s="1"/>
  <c r="R15" i="49" s="1"/>
  <c r="T15" i="49" s="1"/>
  <c r="P19" i="49"/>
  <c r="Q19" i="49" s="1"/>
  <c r="R19" i="49" s="1"/>
  <c r="T19" i="49" s="1"/>
  <c r="P20" i="49"/>
  <c r="Q20" i="49" s="1"/>
  <c r="R20" i="49" s="1"/>
  <c r="T20" i="49" s="1"/>
  <c r="P21" i="49"/>
  <c r="Q21" i="49" s="1"/>
  <c r="R21" i="49" s="1"/>
  <c r="T21" i="49" s="1"/>
  <c r="P16" i="49"/>
  <c r="Q16" i="49" s="1"/>
  <c r="R16" i="49" s="1"/>
  <c r="T16" i="49" s="1"/>
  <c r="P28" i="49"/>
  <c r="Q28" i="49" s="1"/>
  <c r="R28" i="49" s="1"/>
  <c r="T28" i="49" s="1"/>
  <c r="P6" i="49"/>
  <c r="P7" i="49"/>
  <c r="Q7" i="49" s="1"/>
  <c r="R7" i="49" s="1"/>
  <c r="T7" i="49" s="1"/>
  <c r="P8" i="49"/>
  <c r="Q8" i="49" s="1"/>
  <c r="R8" i="49" s="1"/>
  <c r="T8" i="49" s="1"/>
  <c r="P30" i="49"/>
  <c r="Q30" i="49" s="1"/>
  <c r="R30" i="49" s="1"/>
  <c r="T30" i="49" s="1"/>
  <c r="P6" i="48"/>
  <c r="Q6" i="48" s="1"/>
  <c r="R6" i="48" s="1"/>
  <c r="T6" i="48" s="1"/>
  <c r="P25" i="48"/>
  <c r="Q25" i="48" s="1"/>
  <c r="R25" i="48" s="1"/>
  <c r="T25" i="48" s="1"/>
  <c r="P31" i="48"/>
  <c r="Q31" i="48" s="1"/>
  <c r="R31" i="48" s="1"/>
  <c r="T31" i="48" s="1"/>
  <c r="P14" i="48"/>
  <c r="Q14" i="48" s="1"/>
  <c r="R14" i="48" s="1"/>
  <c r="T14" i="48" s="1"/>
  <c r="P7" i="48"/>
  <c r="Q7" i="48" s="1"/>
  <c r="R7" i="48" s="1"/>
  <c r="T7" i="48" s="1"/>
  <c r="P10" i="48"/>
  <c r="Q10" i="48" s="1"/>
  <c r="R10" i="48" s="1"/>
  <c r="T10" i="48" s="1"/>
  <c r="P27" i="48"/>
  <c r="Q27" i="48" s="1"/>
  <c r="R27" i="48" s="1"/>
  <c r="P29" i="48"/>
  <c r="Q29" i="48" s="1"/>
  <c r="R29" i="48" s="1"/>
  <c r="T29" i="48" s="1"/>
  <c r="P12" i="48"/>
  <c r="Q12" i="48" s="1"/>
  <c r="R12" i="48" s="1"/>
  <c r="T12" i="48" s="1"/>
  <c r="P15" i="48"/>
  <c r="Q15" i="48" s="1"/>
  <c r="R15" i="48" s="1"/>
  <c r="T15" i="48" s="1"/>
  <c r="P16" i="48"/>
  <c r="Q16" i="48" s="1"/>
  <c r="R16" i="48" s="1"/>
  <c r="T16" i="48" s="1"/>
  <c r="P23" i="48"/>
  <c r="Q23" i="48" s="1"/>
  <c r="R23" i="48" s="1"/>
  <c r="T23" i="48" s="1"/>
  <c r="P26" i="47"/>
  <c r="Q6" i="47"/>
  <c r="P11" i="46"/>
  <c r="Q11" i="46" s="1"/>
  <c r="R11" i="46" s="1"/>
  <c r="T11" i="46" s="1"/>
  <c r="P14" i="46"/>
  <c r="Q14" i="46" s="1"/>
  <c r="R14" i="46" s="1"/>
  <c r="T14" i="46" s="1"/>
  <c r="P15" i="46"/>
  <c r="Q15" i="46" s="1"/>
  <c r="R15" i="46" s="1"/>
  <c r="T15" i="46" s="1"/>
  <c r="P16" i="46"/>
  <c r="Q16" i="46" s="1"/>
  <c r="R16" i="46" s="1"/>
  <c r="T16" i="46" s="1"/>
  <c r="P23" i="46"/>
  <c r="Q23" i="46" s="1"/>
  <c r="R23" i="46" s="1"/>
  <c r="T23" i="46" s="1"/>
  <c r="P25" i="46"/>
  <c r="Q25" i="46" s="1"/>
  <c r="R25" i="46" s="1"/>
  <c r="T25" i="46" s="1"/>
  <c r="P6" i="46"/>
  <c r="P10" i="46"/>
  <c r="Q10" i="46" s="1"/>
  <c r="R10" i="46" s="1"/>
  <c r="T10" i="46" s="1"/>
  <c r="P7" i="46"/>
  <c r="Q7" i="46" s="1"/>
  <c r="R7" i="46" s="1"/>
  <c r="T7" i="46" s="1"/>
  <c r="P33" i="45"/>
  <c r="Q8" i="45"/>
  <c r="P23" i="43"/>
  <c r="Q23" i="43" s="1"/>
  <c r="R23" i="43" s="1"/>
  <c r="T23" i="43" s="1"/>
  <c r="P29" i="43"/>
  <c r="Q29" i="43" s="1"/>
  <c r="R29" i="43" s="1"/>
  <c r="T29" i="43" s="1"/>
  <c r="P12" i="43"/>
  <c r="Q12" i="43" s="1"/>
  <c r="R12" i="43" s="1"/>
  <c r="T12" i="43" s="1"/>
  <c r="P13" i="43"/>
  <c r="Q13" i="43" s="1"/>
  <c r="R13" i="43" s="1"/>
  <c r="T13" i="43" s="1"/>
  <c r="P14" i="43"/>
  <c r="Q14" i="43" s="1"/>
  <c r="R14" i="43" s="1"/>
  <c r="T14" i="43" s="1"/>
  <c r="P21" i="43"/>
  <c r="Q21" i="43" s="1"/>
  <c r="R21" i="43" s="1"/>
  <c r="T21" i="43" s="1"/>
  <c r="P8" i="43"/>
  <c r="Q8" i="43" s="1"/>
  <c r="R8" i="43" s="1"/>
  <c r="T8" i="43" s="1"/>
  <c r="P10" i="43"/>
  <c r="Q10" i="43" s="1"/>
  <c r="R10" i="43" s="1"/>
  <c r="T10" i="43" s="1"/>
  <c r="P25" i="43"/>
  <c r="Q25" i="43" s="1"/>
  <c r="R25" i="43" s="1"/>
  <c r="P27" i="43"/>
  <c r="Q27" i="43" s="1"/>
  <c r="R27" i="43" s="1"/>
  <c r="T27" i="43" s="1"/>
  <c r="P6" i="43"/>
  <c r="Q6" i="43" s="1"/>
  <c r="R6" i="43" s="1"/>
  <c r="T6" i="43" s="1"/>
  <c r="P15" i="42"/>
  <c r="Q15" i="42" s="1"/>
  <c r="R15" i="42" s="1"/>
  <c r="T15" i="42" s="1"/>
  <c r="P21" i="42"/>
  <c r="Q21" i="42" s="1"/>
  <c r="R21" i="42" s="1"/>
  <c r="P19" i="42"/>
  <c r="Q19" i="42" s="1"/>
  <c r="R19" i="42" s="1"/>
  <c r="T19" i="42" s="1"/>
  <c r="P23" i="42"/>
  <c r="Q23" i="42" s="1"/>
  <c r="R23" i="42" s="1"/>
  <c r="T23" i="42" s="1"/>
  <c r="P6" i="42"/>
  <c r="P7" i="42"/>
  <c r="Q7" i="42" s="1"/>
  <c r="R7" i="42" s="1"/>
  <c r="T7" i="42" s="1"/>
  <c r="P8" i="42"/>
  <c r="Q8" i="42" s="1"/>
  <c r="R8" i="42" s="1"/>
  <c r="T8" i="42" s="1"/>
  <c r="P16" i="42"/>
  <c r="Q16" i="42" s="1"/>
  <c r="P25" i="42"/>
  <c r="Q25" i="42" s="1"/>
  <c r="R25" i="42" s="1"/>
  <c r="T25" i="42" s="1"/>
  <c r="O31" i="41"/>
  <c r="P8" i="40"/>
  <c r="Q8" i="40" s="1"/>
  <c r="R8" i="40" s="1"/>
  <c r="T8" i="40" s="1"/>
  <c r="P25" i="40"/>
  <c r="Q25" i="40" s="1"/>
  <c r="R25" i="40" s="1"/>
  <c r="T25" i="40" s="1"/>
  <c r="P6" i="40"/>
  <c r="P12" i="40"/>
  <c r="Q12" i="40" s="1"/>
  <c r="R12" i="40" s="1"/>
  <c r="T12" i="40" s="1"/>
  <c r="P14" i="40"/>
  <c r="Q14" i="40" s="1"/>
  <c r="R14" i="40" s="1"/>
  <c r="T14" i="40" s="1"/>
  <c r="P15" i="40"/>
  <c r="Q15" i="40" s="1"/>
  <c r="R15" i="40" s="1"/>
  <c r="T15" i="40" s="1"/>
  <c r="P16" i="40"/>
  <c r="Q16" i="40" s="1"/>
  <c r="R16" i="40" s="1"/>
  <c r="T16" i="40" s="1"/>
  <c r="P23" i="40"/>
  <c r="Q23" i="40" s="1"/>
  <c r="R23" i="40" s="1"/>
  <c r="P27" i="40"/>
  <c r="Q27" i="40" s="1"/>
  <c r="R27" i="40" s="1"/>
  <c r="T27" i="40" s="1"/>
  <c r="P9" i="40"/>
  <c r="Q9" i="40" s="1"/>
  <c r="R9" i="40" s="1"/>
  <c r="T9" i="40" s="1"/>
  <c r="P10" i="39"/>
  <c r="Q10" i="39" s="1"/>
  <c r="R10" i="39" s="1"/>
  <c r="T10" i="39" s="1"/>
  <c r="P14" i="39"/>
  <c r="Q14" i="39" s="1"/>
  <c r="R14" i="39" s="1"/>
  <c r="T14" i="39" s="1"/>
  <c r="P15" i="39"/>
  <c r="Q15" i="39" s="1"/>
  <c r="R15" i="39" s="1"/>
  <c r="T15" i="39" s="1"/>
  <c r="P16" i="39"/>
  <c r="Q16" i="39" s="1"/>
  <c r="R16" i="39" s="1"/>
  <c r="T16" i="39" s="1"/>
  <c r="P23" i="39"/>
  <c r="Q23" i="39" s="1"/>
  <c r="R23" i="39" s="1"/>
  <c r="T23" i="39" s="1"/>
  <c r="P29" i="39"/>
  <c r="Q29" i="39" s="1"/>
  <c r="R29" i="39" s="1"/>
  <c r="T29" i="39" s="1"/>
  <c r="P31" i="39"/>
  <c r="Q31" i="39" s="1"/>
  <c r="R31" i="39" s="1"/>
  <c r="T31" i="39" s="1"/>
  <c r="P6" i="39"/>
  <c r="P12" i="39"/>
  <c r="Q12" i="39" s="1"/>
  <c r="R12" i="39" s="1"/>
  <c r="T12" i="39" s="1"/>
  <c r="P25" i="39"/>
  <c r="Q25" i="39" s="1"/>
  <c r="R25" i="39" s="1"/>
  <c r="T25" i="39" s="1"/>
  <c r="P27" i="39"/>
  <c r="Q27" i="39" s="1"/>
  <c r="R27" i="39" s="1"/>
  <c r="P7" i="39"/>
  <c r="Q7" i="39" s="1"/>
  <c r="R7" i="39" s="1"/>
  <c r="T7" i="39" s="1"/>
  <c r="P9" i="38"/>
  <c r="Q9" i="38" s="1"/>
  <c r="R9" i="38" s="1"/>
  <c r="T9" i="38" s="1"/>
  <c r="P24" i="38"/>
  <c r="Q24" i="38" s="1"/>
  <c r="R24" i="38" s="1"/>
  <c r="P10" i="38"/>
  <c r="Q10" i="38" s="1"/>
  <c r="R10" i="38" s="1"/>
  <c r="T10" i="38" s="1"/>
  <c r="P13" i="38"/>
  <c r="Q13" i="38" s="1"/>
  <c r="R13" i="38" s="1"/>
  <c r="T13" i="38" s="1"/>
  <c r="P28" i="38"/>
  <c r="Q28" i="38" s="1"/>
  <c r="R28" i="38" s="1"/>
  <c r="T28" i="38" s="1"/>
  <c r="P6" i="38"/>
  <c r="P15" i="38"/>
  <c r="Q15" i="38" s="1"/>
  <c r="R15" i="38" s="1"/>
  <c r="T15" i="38" s="1"/>
  <c r="P17" i="38"/>
  <c r="Q17" i="38" s="1"/>
  <c r="R17" i="38" s="1"/>
  <c r="T17" i="38" s="1"/>
  <c r="P8" i="38"/>
  <c r="P16" i="38"/>
  <c r="Q16" i="38" s="1"/>
  <c r="R16" i="38" s="1"/>
  <c r="T16" i="38" s="1"/>
  <c r="P26" i="38"/>
  <c r="Q26" i="38" s="1"/>
  <c r="R26" i="38" s="1"/>
  <c r="T26" i="38" s="1"/>
  <c r="P7" i="36"/>
  <c r="Q7" i="36" s="1"/>
  <c r="R7" i="36" s="1"/>
  <c r="T7" i="36" s="1"/>
  <c r="P10" i="36"/>
  <c r="Q10" i="36" s="1"/>
  <c r="R10" i="36" s="1"/>
  <c r="T10" i="36" s="1"/>
  <c r="P25" i="36"/>
  <c r="Q25" i="36" s="1"/>
  <c r="R25" i="36" s="1"/>
  <c r="T25" i="36" s="1"/>
  <c r="P6" i="36"/>
  <c r="P12" i="36"/>
  <c r="Q12" i="36" s="1"/>
  <c r="R12" i="36" s="1"/>
  <c r="T12" i="36" s="1"/>
  <c r="P13" i="36"/>
  <c r="Q13" i="36" s="1"/>
  <c r="R13" i="36" s="1"/>
  <c r="T13" i="36" s="1"/>
  <c r="P14" i="36"/>
  <c r="Q14" i="36" s="1"/>
  <c r="R14" i="36" s="1"/>
  <c r="T14" i="36" s="1"/>
  <c r="P23" i="36"/>
  <c r="Q23" i="36" s="1"/>
  <c r="R23" i="36" s="1"/>
  <c r="T23" i="36" s="1"/>
  <c r="P21" i="36"/>
  <c r="Q21" i="36" s="1"/>
  <c r="R21" i="36" s="1"/>
  <c r="O38" i="35"/>
  <c r="O40" i="34"/>
  <c r="P6" i="33"/>
  <c r="Q6" i="33" s="1"/>
  <c r="R6" i="33" s="1"/>
  <c r="T6" i="33" s="1"/>
  <c r="P10" i="33"/>
  <c r="Q10" i="33" s="1"/>
  <c r="R10" i="33" s="1"/>
  <c r="T10" i="33" s="1"/>
  <c r="P27" i="33"/>
  <c r="Q27" i="33" s="1"/>
  <c r="R27" i="33" s="1"/>
  <c r="T27" i="33" s="1"/>
  <c r="P31" i="33"/>
  <c r="Q31" i="33" s="1"/>
  <c r="R31" i="33" s="1"/>
  <c r="T31" i="33" s="1"/>
  <c r="P25" i="33"/>
  <c r="Q25" i="33" s="1"/>
  <c r="R25" i="33" s="1"/>
  <c r="T25" i="33" s="1"/>
  <c r="P7" i="33"/>
  <c r="Q7" i="33" s="1"/>
  <c r="R7" i="33" s="1"/>
  <c r="T7" i="33" s="1"/>
  <c r="P11" i="33"/>
  <c r="Q11" i="33" s="1"/>
  <c r="R11" i="33" s="1"/>
  <c r="T11" i="33" s="1"/>
  <c r="P17" i="33"/>
  <c r="Q17" i="33" s="1"/>
  <c r="R17" i="33" s="1"/>
  <c r="T17" i="33" s="1"/>
  <c r="P18" i="33"/>
  <c r="Q18" i="33" s="1"/>
  <c r="R18" i="33" s="1"/>
  <c r="T18" i="33" s="1"/>
  <c r="P29" i="33"/>
  <c r="Q29" i="33" s="1"/>
  <c r="R29" i="33" s="1"/>
  <c r="T29" i="33" s="1"/>
  <c r="P14" i="33"/>
  <c r="Q14" i="33" s="1"/>
  <c r="R14" i="33" s="1"/>
  <c r="T14" i="33" s="1"/>
  <c r="P16" i="33"/>
  <c r="Q16" i="33" s="1"/>
  <c r="R16" i="33" s="1"/>
  <c r="T16" i="33" s="1"/>
  <c r="P17" i="32"/>
  <c r="Q17" i="32" s="1"/>
  <c r="R17" i="32" s="1"/>
  <c r="T17" i="32" s="1"/>
  <c r="P18" i="32"/>
  <c r="Q18" i="32" s="1"/>
  <c r="R18" i="32" s="1"/>
  <c r="T18" i="32" s="1"/>
  <c r="P19" i="32"/>
  <c r="Q19" i="32" s="1"/>
  <c r="R19" i="32" s="1"/>
  <c r="T19" i="32" s="1"/>
  <c r="P6" i="32"/>
  <c r="P7" i="32"/>
  <c r="Q7" i="32" s="1"/>
  <c r="R7" i="32" s="1"/>
  <c r="T7" i="32" s="1"/>
  <c r="P8" i="32"/>
  <c r="Q8" i="32" s="1"/>
  <c r="R8" i="32" s="1"/>
  <c r="T8" i="32" s="1"/>
  <c r="P26" i="32"/>
  <c r="Q26" i="32" s="1"/>
  <c r="R26" i="32" s="1"/>
  <c r="T26" i="32" s="1"/>
  <c r="P28" i="32"/>
  <c r="Q28" i="32" s="1"/>
  <c r="R28" i="32" s="1"/>
  <c r="T28" i="32" s="1"/>
  <c r="P15" i="32"/>
  <c r="Q15" i="32" s="1"/>
  <c r="R15" i="32" s="1"/>
  <c r="T15" i="32" s="1"/>
  <c r="P34" i="31"/>
  <c r="Q8" i="31"/>
  <c r="P8" i="30"/>
  <c r="P24" i="30"/>
  <c r="Q24" i="30" s="1"/>
  <c r="R24" i="30" s="1"/>
  <c r="T24" i="30" s="1"/>
  <c r="P10" i="30"/>
  <c r="Q10" i="30" s="1"/>
  <c r="R10" i="30" s="1"/>
  <c r="T10" i="30" s="1"/>
  <c r="P26" i="30"/>
  <c r="Q26" i="30" s="1"/>
  <c r="R26" i="30" s="1"/>
  <c r="T26" i="30" s="1"/>
  <c r="P6" i="30"/>
  <c r="Q6" i="30" s="1"/>
  <c r="R6" i="30" s="1"/>
  <c r="T6" i="30" s="1"/>
  <c r="P13" i="30"/>
  <c r="Q13" i="30" s="1"/>
  <c r="R13" i="30" s="1"/>
  <c r="T13" i="30" s="1"/>
  <c r="P15" i="30"/>
  <c r="Q15" i="30" s="1"/>
  <c r="R15" i="30" s="1"/>
  <c r="T15" i="30" s="1"/>
  <c r="P16" i="30"/>
  <c r="Q16" i="30" s="1"/>
  <c r="R16" i="30" s="1"/>
  <c r="T16" i="30" s="1"/>
  <c r="P17" i="30"/>
  <c r="Q17" i="30" s="1"/>
  <c r="R17" i="30" s="1"/>
  <c r="T17" i="30" s="1"/>
  <c r="P28" i="30"/>
  <c r="Q28" i="30" s="1"/>
  <c r="R28" i="30" s="1"/>
  <c r="T28" i="30" s="1"/>
  <c r="P9" i="30"/>
  <c r="Q9" i="30" s="1"/>
  <c r="R9" i="30" s="1"/>
  <c r="T9" i="30" s="1"/>
  <c r="P26" i="29"/>
  <c r="Q26" i="29" s="1"/>
  <c r="R26" i="29" s="1"/>
  <c r="T26" i="29" s="1"/>
  <c r="P15" i="29"/>
  <c r="Q15" i="29" s="1"/>
  <c r="R15" i="29" s="1"/>
  <c r="T15" i="29" s="1"/>
  <c r="P30" i="29"/>
  <c r="Q30" i="29" s="1"/>
  <c r="R30" i="29" s="1"/>
  <c r="T30" i="29" s="1"/>
  <c r="P6" i="29"/>
  <c r="P7" i="29"/>
  <c r="Q7" i="29" s="1"/>
  <c r="R7" i="29" s="1"/>
  <c r="T7" i="29" s="1"/>
  <c r="P8" i="29"/>
  <c r="Q8" i="29" s="1"/>
  <c r="R8" i="29" s="1"/>
  <c r="T8" i="29" s="1"/>
  <c r="P17" i="29"/>
  <c r="Q17" i="29" s="1"/>
  <c r="R17" i="29" s="1"/>
  <c r="T17" i="29" s="1"/>
  <c r="P18" i="29"/>
  <c r="Q18" i="29" s="1"/>
  <c r="R18" i="29" s="1"/>
  <c r="T18" i="29" s="1"/>
  <c r="P19" i="29"/>
  <c r="Q19" i="29" s="1"/>
  <c r="R19" i="29" s="1"/>
  <c r="T19" i="29" s="1"/>
  <c r="P28" i="29"/>
  <c r="Q28" i="29" s="1"/>
  <c r="R28" i="29" s="1"/>
  <c r="T28" i="29" s="1"/>
  <c r="P32" i="29"/>
  <c r="Q32" i="29" s="1"/>
  <c r="R32" i="29" s="1"/>
  <c r="T32" i="29" s="1"/>
  <c r="O30" i="28"/>
  <c r="R6" i="27"/>
  <c r="Q35" i="27"/>
  <c r="P12" i="26"/>
  <c r="Q12" i="26" s="1"/>
  <c r="R12" i="26" s="1"/>
  <c r="T12" i="26" s="1"/>
  <c r="P15" i="26"/>
  <c r="Q15" i="26" s="1"/>
  <c r="R15" i="26" s="1"/>
  <c r="T15" i="26" s="1"/>
  <c r="P28" i="26"/>
  <c r="Q28" i="26" s="1"/>
  <c r="R28" i="26" s="1"/>
  <c r="T28" i="26" s="1"/>
  <c r="P10" i="26"/>
  <c r="Q10" i="26" s="1"/>
  <c r="R10" i="26" s="1"/>
  <c r="T10" i="26" s="1"/>
  <c r="P17" i="26"/>
  <c r="Q17" i="26" s="1"/>
  <c r="R17" i="26" s="1"/>
  <c r="T17" i="26" s="1"/>
  <c r="P18" i="26"/>
  <c r="Q18" i="26" s="1"/>
  <c r="R18" i="26" s="1"/>
  <c r="T18" i="26" s="1"/>
  <c r="P19" i="26"/>
  <c r="Q19" i="26" s="1"/>
  <c r="R19" i="26" s="1"/>
  <c r="T19" i="26" s="1"/>
  <c r="P30" i="26"/>
  <c r="Q30" i="26" s="1"/>
  <c r="R30" i="26" s="1"/>
  <c r="T30" i="26" s="1"/>
  <c r="P7" i="26"/>
  <c r="Q7" i="26" s="1"/>
  <c r="R7" i="26" s="1"/>
  <c r="T7" i="26" s="1"/>
  <c r="P11" i="26"/>
  <c r="Q11" i="26" s="1"/>
  <c r="R11" i="26" s="1"/>
  <c r="T11" i="26" s="1"/>
  <c r="P26" i="26"/>
  <c r="Q26" i="26" s="1"/>
  <c r="R26" i="26" s="1"/>
  <c r="T26" i="26" s="1"/>
  <c r="P15" i="24"/>
  <c r="Q15" i="24" s="1"/>
  <c r="R15" i="24" s="1"/>
  <c r="T15" i="24" s="1"/>
  <c r="P17" i="24"/>
  <c r="Q17" i="24" s="1"/>
  <c r="R17" i="24" s="1"/>
  <c r="T17" i="24" s="1"/>
  <c r="P21" i="24"/>
  <c r="Q21" i="24" s="1"/>
  <c r="R21" i="24" s="1"/>
  <c r="T21" i="24" s="1"/>
  <c r="P22" i="24"/>
  <c r="Q22" i="24" s="1"/>
  <c r="R22" i="24" s="1"/>
  <c r="T22" i="24" s="1"/>
  <c r="P6" i="24"/>
  <c r="P7" i="24"/>
  <c r="Q7" i="24" s="1"/>
  <c r="R7" i="24" s="1"/>
  <c r="T7" i="24" s="1"/>
  <c r="P8" i="24"/>
  <c r="Q8" i="24" s="1"/>
  <c r="R8" i="24" s="1"/>
  <c r="T8" i="24" s="1"/>
  <c r="P16" i="24"/>
  <c r="Q16" i="24" s="1"/>
  <c r="R16" i="24" s="1"/>
  <c r="T16" i="24" s="1"/>
  <c r="P33" i="24"/>
  <c r="Q33" i="24" s="1"/>
  <c r="R33" i="24" s="1"/>
  <c r="T33" i="24" s="1"/>
  <c r="P20" i="24"/>
  <c r="Q20" i="24" s="1"/>
  <c r="R20" i="24" s="1"/>
  <c r="T20" i="24" s="1"/>
  <c r="P29" i="24"/>
  <c r="Q29" i="24" s="1"/>
  <c r="R29" i="24" s="1"/>
  <c r="T29" i="24" s="1"/>
  <c r="P31" i="24"/>
  <c r="Q31" i="24" s="1"/>
  <c r="R31" i="24" s="1"/>
  <c r="T31" i="24" s="1"/>
  <c r="P33" i="23"/>
  <c r="Q33" i="23" s="1"/>
  <c r="R33" i="23" s="1"/>
  <c r="T33" i="23" s="1"/>
  <c r="P16" i="23"/>
  <c r="Q16" i="23" s="1"/>
  <c r="R16" i="23" s="1"/>
  <c r="T16" i="23" s="1"/>
  <c r="P29" i="23"/>
  <c r="Q29" i="23" s="1"/>
  <c r="R29" i="23" s="1"/>
  <c r="T29" i="23" s="1"/>
  <c r="P31" i="23"/>
  <c r="Q31" i="23" s="1"/>
  <c r="R31" i="23" s="1"/>
  <c r="T31" i="23" s="1"/>
  <c r="P15" i="23"/>
  <c r="Q15" i="23" s="1"/>
  <c r="R15" i="23" s="1"/>
  <c r="T15" i="23" s="1"/>
  <c r="P17" i="23"/>
  <c r="Q17" i="23" s="1"/>
  <c r="R17" i="23" s="1"/>
  <c r="T17" i="23" s="1"/>
  <c r="P20" i="23"/>
  <c r="Q20" i="23" s="1"/>
  <c r="R20" i="23" s="1"/>
  <c r="T20" i="23" s="1"/>
  <c r="P21" i="23"/>
  <c r="Q21" i="23" s="1"/>
  <c r="R21" i="23" s="1"/>
  <c r="T21" i="23" s="1"/>
  <c r="P22" i="23"/>
  <c r="Q22" i="23" s="1"/>
  <c r="R22" i="23" s="1"/>
  <c r="T22" i="23" s="1"/>
  <c r="P6" i="23"/>
  <c r="P7" i="23"/>
  <c r="Q7" i="23" s="1"/>
  <c r="R7" i="23" s="1"/>
  <c r="T7" i="23" s="1"/>
  <c r="P8" i="23"/>
  <c r="Q8" i="23" s="1"/>
  <c r="R8" i="23" s="1"/>
  <c r="T8" i="23" s="1"/>
  <c r="P17" i="20"/>
  <c r="Q17" i="20" s="1"/>
  <c r="R17" i="20" s="1"/>
  <c r="T17" i="20" s="1"/>
  <c r="P18" i="20"/>
  <c r="Q18" i="20" s="1"/>
  <c r="R18" i="20" s="1"/>
  <c r="T18" i="20" s="1"/>
  <c r="P19" i="20"/>
  <c r="Q19" i="20" s="1"/>
  <c r="R19" i="20" s="1"/>
  <c r="T19" i="20" s="1"/>
  <c r="P28" i="20"/>
  <c r="Q28" i="20" s="1"/>
  <c r="R28" i="20" s="1"/>
  <c r="P6" i="20"/>
  <c r="P7" i="20"/>
  <c r="Q7" i="20" s="1"/>
  <c r="R7" i="20" s="1"/>
  <c r="T7" i="20" s="1"/>
  <c r="P8" i="20"/>
  <c r="Q8" i="20" s="1"/>
  <c r="R8" i="20" s="1"/>
  <c r="T8" i="20" s="1"/>
  <c r="P32" i="20"/>
  <c r="Q32" i="20" s="1"/>
  <c r="R32" i="20" s="1"/>
  <c r="T32" i="20" s="1"/>
  <c r="P30" i="20"/>
  <c r="Q30" i="20" s="1"/>
  <c r="R30" i="20" s="1"/>
  <c r="T30" i="20" s="1"/>
  <c r="P15" i="20"/>
  <c r="Q15" i="20" s="1"/>
  <c r="R15" i="20" s="1"/>
  <c r="T15" i="20" s="1"/>
  <c r="P26" i="20"/>
  <c r="Q26" i="20" s="1"/>
  <c r="R26" i="20" s="1"/>
  <c r="T26" i="20" s="1"/>
  <c r="O39" i="19"/>
  <c r="P15" i="19" s="1"/>
  <c r="Q15" i="19" s="1"/>
  <c r="R15" i="19" s="1"/>
  <c r="T15" i="19" s="1"/>
  <c r="O36" i="17"/>
  <c r="P8" i="16"/>
  <c r="Q8" i="16" s="1"/>
  <c r="R8" i="16" s="1"/>
  <c r="T8" i="16" s="1"/>
  <c r="P28" i="16"/>
  <c r="Q28" i="16" s="1"/>
  <c r="R28" i="16" s="1"/>
  <c r="T28" i="16" s="1"/>
  <c r="P9" i="16"/>
  <c r="Q9" i="16" s="1"/>
  <c r="R9" i="16" s="1"/>
  <c r="T9" i="16" s="1"/>
  <c r="P13" i="16"/>
  <c r="Q13" i="16" s="1"/>
  <c r="R13" i="16" s="1"/>
  <c r="T13" i="16" s="1"/>
  <c r="P16" i="16"/>
  <c r="Q16" i="16" s="1"/>
  <c r="R16" i="16" s="1"/>
  <c r="T16" i="16" s="1"/>
  <c r="P26" i="16"/>
  <c r="Q26" i="16" s="1"/>
  <c r="R26" i="16" s="1"/>
  <c r="T26" i="16" s="1"/>
  <c r="P6" i="16"/>
  <c r="Q6" i="16" s="1"/>
  <c r="R6" i="16" s="1"/>
  <c r="T6" i="16" s="1"/>
  <c r="P15" i="16"/>
  <c r="Q15" i="16" s="1"/>
  <c r="R15" i="16" s="1"/>
  <c r="T15" i="16" s="1"/>
  <c r="P17" i="16"/>
  <c r="Q17" i="16" s="1"/>
  <c r="R17" i="16" s="1"/>
  <c r="T17" i="16" s="1"/>
  <c r="P24" i="16"/>
  <c r="Q24" i="16" s="1"/>
  <c r="R24" i="16" s="1"/>
  <c r="T24" i="16" s="1"/>
  <c r="O37" i="15"/>
  <c r="O36" i="14"/>
  <c r="O29" i="13"/>
  <c r="O35" i="12"/>
  <c r="P15" i="10"/>
  <c r="Q15" i="10" s="1"/>
  <c r="R15" i="10" s="1"/>
  <c r="T15" i="10" s="1"/>
  <c r="P18" i="10"/>
  <c r="Q18" i="10" s="1"/>
  <c r="R18" i="10" s="1"/>
  <c r="T18" i="10" s="1"/>
  <c r="P21" i="10"/>
  <c r="Q21" i="10" s="1"/>
  <c r="R21" i="10" s="1"/>
  <c r="T21" i="10" s="1"/>
  <c r="P22" i="10"/>
  <c r="Q22" i="10" s="1"/>
  <c r="R22" i="10" s="1"/>
  <c r="T22" i="10" s="1"/>
  <c r="P23" i="10"/>
  <c r="Q23" i="10" s="1"/>
  <c r="R23" i="10" s="1"/>
  <c r="T23" i="10" s="1"/>
  <c r="P16" i="10"/>
  <c r="Q16" i="10" s="1"/>
  <c r="R16" i="10" s="1"/>
  <c r="T16" i="10" s="1"/>
  <c r="P32" i="10"/>
  <c r="Q32" i="10" s="1"/>
  <c r="R32" i="10" s="1"/>
  <c r="T32" i="10" s="1"/>
  <c r="P7" i="10"/>
  <c r="Q7" i="10" s="1"/>
  <c r="R7" i="10" s="1"/>
  <c r="T7" i="10" s="1"/>
  <c r="P8" i="10"/>
  <c r="Q8" i="10" s="1"/>
  <c r="R8" i="10" s="1"/>
  <c r="T8" i="10" s="1"/>
  <c r="P30" i="10"/>
  <c r="Q30" i="10" s="1"/>
  <c r="R30" i="10" s="1"/>
  <c r="T30" i="10" s="1"/>
  <c r="P17" i="10"/>
  <c r="Q17" i="10" s="1"/>
  <c r="R17" i="10" s="1"/>
  <c r="T17" i="10" s="1"/>
  <c r="P15" i="9"/>
  <c r="Q15" i="9" s="1"/>
  <c r="R15" i="9" s="1"/>
  <c r="T15" i="9" s="1"/>
  <c r="P6" i="9"/>
  <c r="P7" i="9"/>
  <c r="Q7" i="9" s="1"/>
  <c r="R7" i="9" s="1"/>
  <c r="T7" i="9" s="1"/>
  <c r="P8" i="9"/>
  <c r="Q8" i="9" s="1"/>
  <c r="R8" i="9" s="1"/>
  <c r="T8" i="9" s="1"/>
  <c r="P34" i="9"/>
  <c r="Q34" i="9" s="1"/>
  <c r="R34" i="9" s="1"/>
  <c r="T34" i="9" s="1"/>
  <c r="P30" i="9"/>
  <c r="Q30" i="9" s="1"/>
  <c r="R30" i="9" s="1"/>
  <c r="P16" i="9"/>
  <c r="Q16" i="9" s="1"/>
  <c r="R16" i="9" s="1"/>
  <c r="T16" i="9" s="1"/>
  <c r="P19" i="9"/>
  <c r="Q19" i="9" s="1"/>
  <c r="R19" i="9" s="1"/>
  <c r="T19" i="9" s="1"/>
  <c r="P20" i="9"/>
  <c r="Q20" i="9" s="1"/>
  <c r="R20" i="9" s="1"/>
  <c r="T20" i="9" s="1"/>
  <c r="P21" i="9"/>
  <c r="Q21" i="9" s="1"/>
  <c r="R21" i="9" s="1"/>
  <c r="T21" i="9" s="1"/>
  <c r="P32" i="9"/>
  <c r="Q32" i="9" s="1"/>
  <c r="R32" i="9" s="1"/>
  <c r="T32" i="9" s="1"/>
  <c r="P28" i="9"/>
  <c r="Q28" i="9" s="1"/>
  <c r="R28" i="9" s="1"/>
  <c r="T28" i="9" s="1"/>
  <c r="P30" i="8"/>
  <c r="Q30" i="8" s="1"/>
  <c r="R30" i="8" s="1"/>
  <c r="T30" i="8" s="1"/>
  <c r="P6" i="8"/>
  <c r="P7" i="8"/>
  <c r="Q7" i="8" s="1"/>
  <c r="R7" i="8" s="1"/>
  <c r="T7" i="8" s="1"/>
  <c r="P8" i="8"/>
  <c r="Q8" i="8" s="1"/>
  <c r="R8" i="8" s="1"/>
  <c r="T8" i="8" s="1"/>
  <c r="P20" i="8"/>
  <c r="Q20" i="8" s="1"/>
  <c r="R20" i="8" s="1"/>
  <c r="T20" i="8" s="1"/>
  <c r="P21" i="8"/>
  <c r="Q21" i="8" s="1"/>
  <c r="R21" i="8" s="1"/>
  <c r="T21" i="8" s="1"/>
  <c r="P22" i="8"/>
  <c r="Q22" i="8" s="1"/>
  <c r="R22" i="8" s="1"/>
  <c r="T22" i="8" s="1"/>
  <c r="P17" i="8"/>
  <c r="Q17" i="8" s="1"/>
  <c r="R17" i="8" s="1"/>
  <c r="T17" i="8" s="1"/>
  <c r="P16" i="8"/>
  <c r="Q16" i="8" s="1"/>
  <c r="R16" i="8" s="1"/>
  <c r="T16" i="8" s="1"/>
  <c r="P32" i="8"/>
  <c r="Q32" i="8" s="1"/>
  <c r="R32" i="8" s="1"/>
  <c r="T32" i="8" s="1"/>
  <c r="P15" i="8"/>
  <c r="P35" i="7"/>
  <c r="Q6" i="7"/>
  <c r="P15" i="6"/>
  <c r="Q15" i="6" s="1"/>
  <c r="R15" i="6" s="1"/>
  <c r="T15" i="6" s="1"/>
  <c r="P28" i="6"/>
  <c r="Q28" i="6" s="1"/>
  <c r="R28" i="6" s="1"/>
  <c r="P21" i="6"/>
  <c r="Q21" i="6" s="1"/>
  <c r="R21" i="6" s="1"/>
  <c r="T21" i="6" s="1"/>
  <c r="P6" i="6"/>
  <c r="P7" i="6"/>
  <c r="Q7" i="6" s="1"/>
  <c r="R7" i="6" s="1"/>
  <c r="T7" i="6" s="1"/>
  <c r="P8" i="6"/>
  <c r="Q8" i="6" s="1"/>
  <c r="R8" i="6" s="1"/>
  <c r="T8" i="6" s="1"/>
  <c r="P32" i="6"/>
  <c r="Q32" i="6" s="1"/>
  <c r="R32" i="6" s="1"/>
  <c r="T32" i="6" s="1"/>
  <c r="P16" i="6"/>
  <c r="Q16" i="6" s="1"/>
  <c r="R16" i="6" s="1"/>
  <c r="T16" i="6" s="1"/>
  <c r="P19" i="6"/>
  <c r="Q19" i="6" s="1"/>
  <c r="R19" i="6" s="1"/>
  <c r="T19" i="6" s="1"/>
  <c r="P20" i="6"/>
  <c r="Q20" i="6" s="1"/>
  <c r="R20" i="6" s="1"/>
  <c r="T20" i="6" s="1"/>
  <c r="P30" i="6"/>
  <c r="Q30" i="6" s="1"/>
  <c r="R30" i="6" s="1"/>
  <c r="T30" i="6" s="1"/>
  <c r="O31" i="4"/>
  <c r="O38" i="3"/>
  <c r="P33" i="1"/>
  <c r="Q15" i="8" l="1"/>
  <c r="R15" i="8" s="1"/>
  <c r="T15" i="8" s="1"/>
  <c r="P6" i="22"/>
  <c r="P12" i="22"/>
  <c r="Q12" i="22" s="1"/>
  <c r="R12" i="22" s="1"/>
  <c r="T12" i="22" s="1"/>
  <c r="P14" i="22"/>
  <c r="Q14" i="22" s="1"/>
  <c r="R14" i="22" s="1"/>
  <c r="T14" i="22" s="1"/>
  <c r="P23" i="22"/>
  <c r="Q23" i="22" s="1"/>
  <c r="R23" i="22" s="1"/>
  <c r="P29" i="22"/>
  <c r="Q29" i="22" s="1"/>
  <c r="R29" i="22" s="1"/>
  <c r="T29" i="22" s="1"/>
  <c r="P21" i="22"/>
  <c r="Q21" i="22" s="1"/>
  <c r="R21" i="22" s="1"/>
  <c r="T21" i="22" s="1"/>
  <c r="P8" i="22"/>
  <c r="Q8" i="22" s="1"/>
  <c r="R8" i="22" s="1"/>
  <c r="T8" i="22" s="1"/>
  <c r="P25" i="22"/>
  <c r="Q25" i="22" s="1"/>
  <c r="R25" i="22" s="1"/>
  <c r="P13" i="22"/>
  <c r="Q13" i="22" s="1"/>
  <c r="R13" i="22" s="1"/>
  <c r="T13" i="22" s="1"/>
  <c r="P9" i="22"/>
  <c r="Q9" i="22" s="1"/>
  <c r="R9" i="22" s="1"/>
  <c r="T9" i="22" s="1"/>
  <c r="P27" i="22"/>
  <c r="Q27" i="22" s="1"/>
  <c r="R27" i="22" s="1"/>
  <c r="T27" i="22" s="1"/>
  <c r="P13" i="5"/>
  <c r="Q13" i="5" s="1"/>
  <c r="R13" i="5" s="1"/>
  <c r="T13" i="5" s="1"/>
  <c r="P7" i="5"/>
  <c r="Q7" i="5" s="1"/>
  <c r="R7" i="5" s="1"/>
  <c r="T7" i="5" s="1"/>
  <c r="P27" i="5"/>
  <c r="Q27" i="5" s="1"/>
  <c r="R27" i="5" s="1"/>
  <c r="T27" i="5" s="1"/>
  <c r="P25" i="5"/>
  <c r="Q25" i="5" s="1"/>
  <c r="R25" i="5" s="1"/>
  <c r="T25" i="5" s="1"/>
  <c r="P14" i="5"/>
  <c r="Q14" i="5" s="1"/>
  <c r="R14" i="5" s="1"/>
  <c r="T14" i="5" s="1"/>
  <c r="P21" i="5"/>
  <c r="Q21" i="5" s="1"/>
  <c r="R21" i="5" s="1"/>
  <c r="T21" i="5" s="1"/>
  <c r="P23" i="5"/>
  <c r="Q23" i="5" s="1"/>
  <c r="R23" i="5" s="1"/>
  <c r="T23" i="5" s="1"/>
  <c r="P12" i="5"/>
  <c r="Q12" i="5" s="1"/>
  <c r="R12" i="5" s="1"/>
  <c r="T12" i="5" s="1"/>
  <c r="P6" i="5"/>
  <c r="P10" i="5"/>
  <c r="Q10" i="5" s="1"/>
  <c r="R10" i="5" s="1"/>
  <c r="T10" i="5" s="1"/>
  <c r="R16" i="42"/>
  <c r="T16" i="42" s="1"/>
  <c r="Q6" i="40"/>
  <c r="P31" i="40"/>
  <c r="Q6" i="38"/>
  <c r="P32" i="38"/>
  <c r="P35" i="37"/>
  <c r="P36" i="54"/>
  <c r="Q6" i="54"/>
  <c r="P33" i="53"/>
  <c r="Q6" i="53"/>
  <c r="P32" i="52"/>
  <c r="P28" i="51"/>
  <c r="Q6" i="51"/>
  <c r="P33" i="50"/>
  <c r="Q8" i="50"/>
  <c r="P34" i="49"/>
  <c r="Q6" i="49"/>
  <c r="P35" i="48"/>
  <c r="R6" i="47"/>
  <c r="Q26" i="47"/>
  <c r="P29" i="46"/>
  <c r="Q6" i="46"/>
  <c r="Q33" i="45"/>
  <c r="R8" i="45"/>
  <c r="P33" i="43"/>
  <c r="P29" i="42"/>
  <c r="Q6" i="42"/>
  <c r="P11" i="41"/>
  <c r="Q11" i="41" s="1"/>
  <c r="R11" i="41" s="1"/>
  <c r="T11" i="41" s="1"/>
  <c r="P14" i="41"/>
  <c r="Q14" i="41" s="1"/>
  <c r="R14" i="41" s="1"/>
  <c r="T14" i="41" s="1"/>
  <c r="P27" i="41"/>
  <c r="Q27" i="41" s="1"/>
  <c r="R27" i="41" s="1"/>
  <c r="T27" i="41" s="1"/>
  <c r="P25" i="41"/>
  <c r="Q25" i="41" s="1"/>
  <c r="R25" i="41" s="1"/>
  <c r="T25" i="41" s="1"/>
  <c r="P6" i="41"/>
  <c r="P10" i="41"/>
  <c r="Q10" i="41" s="1"/>
  <c r="R10" i="41" s="1"/>
  <c r="T10" i="41" s="1"/>
  <c r="P16" i="41"/>
  <c r="Q16" i="41" s="1"/>
  <c r="R16" i="41" s="1"/>
  <c r="T16" i="41" s="1"/>
  <c r="P17" i="41"/>
  <c r="Q17" i="41" s="1"/>
  <c r="R17" i="41" s="1"/>
  <c r="T17" i="41" s="1"/>
  <c r="P18" i="41"/>
  <c r="Q18" i="41" s="1"/>
  <c r="R18" i="41" s="1"/>
  <c r="T18" i="41" s="1"/>
  <c r="P7" i="41"/>
  <c r="Q7" i="41" s="1"/>
  <c r="R7" i="41" s="1"/>
  <c r="T7" i="41" s="1"/>
  <c r="P35" i="39"/>
  <c r="Q6" i="39"/>
  <c r="Q8" i="38"/>
  <c r="R6" i="37"/>
  <c r="Q35" i="37"/>
  <c r="P29" i="36"/>
  <c r="Q6" i="36"/>
  <c r="P15" i="35"/>
  <c r="Q15" i="35" s="1"/>
  <c r="R15" i="35" s="1"/>
  <c r="T15" i="35" s="1"/>
  <c r="P6" i="35"/>
  <c r="P7" i="35"/>
  <c r="Q7" i="35" s="1"/>
  <c r="R7" i="35" s="1"/>
  <c r="T7" i="35" s="1"/>
  <c r="P8" i="35"/>
  <c r="Q8" i="35" s="1"/>
  <c r="R8" i="35" s="1"/>
  <c r="T8" i="35" s="1"/>
  <c r="P16" i="35"/>
  <c r="Q16" i="35" s="1"/>
  <c r="R16" i="35" s="1"/>
  <c r="T16" i="35" s="1"/>
  <c r="P19" i="35"/>
  <c r="Q19" i="35" s="1"/>
  <c r="R19" i="35" s="1"/>
  <c r="T19" i="35" s="1"/>
  <c r="P20" i="35"/>
  <c r="Q20" i="35" s="1"/>
  <c r="R20" i="35" s="1"/>
  <c r="T20" i="35" s="1"/>
  <c r="P21" i="35"/>
  <c r="Q21" i="35" s="1"/>
  <c r="R21" i="35" s="1"/>
  <c r="T21" i="35" s="1"/>
  <c r="P34" i="35"/>
  <c r="Q34" i="35" s="1"/>
  <c r="R34" i="35" s="1"/>
  <c r="T34" i="35" s="1"/>
  <c r="P28" i="35"/>
  <c r="Q28" i="35" s="1"/>
  <c r="R28" i="35" s="1"/>
  <c r="T28" i="35" s="1"/>
  <c r="P30" i="35"/>
  <c r="Q30" i="35" s="1"/>
  <c r="R30" i="35" s="1"/>
  <c r="T30" i="35" s="1"/>
  <c r="P32" i="35"/>
  <c r="Q32" i="35" s="1"/>
  <c r="R32" i="35" s="1"/>
  <c r="T32" i="35" s="1"/>
  <c r="P34" i="34"/>
  <c r="Q34" i="34" s="1"/>
  <c r="R34" i="34" s="1"/>
  <c r="T34" i="34" s="1"/>
  <c r="P6" i="34"/>
  <c r="P7" i="34"/>
  <c r="Q7" i="34" s="1"/>
  <c r="R7" i="34" s="1"/>
  <c r="T7" i="34" s="1"/>
  <c r="P8" i="34"/>
  <c r="Q8" i="34" s="1"/>
  <c r="R8" i="34" s="1"/>
  <c r="T8" i="34" s="1"/>
  <c r="P30" i="34"/>
  <c r="Q30" i="34" s="1"/>
  <c r="R30" i="34" s="1"/>
  <c r="T30" i="34" s="1"/>
  <c r="P32" i="34"/>
  <c r="Q32" i="34" s="1"/>
  <c r="R32" i="34" s="1"/>
  <c r="P17" i="34"/>
  <c r="Q17" i="34" s="1"/>
  <c r="R17" i="34" s="1"/>
  <c r="T17" i="34" s="1"/>
  <c r="P21" i="34"/>
  <c r="Q21" i="34" s="1"/>
  <c r="R21" i="34" s="1"/>
  <c r="T21" i="34" s="1"/>
  <c r="P22" i="34"/>
  <c r="Q22" i="34" s="1"/>
  <c r="R22" i="34" s="1"/>
  <c r="T22" i="34" s="1"/>
  <c r="P23" i="34"/>
  <c r="Q23" i="34" s="1"/>
  <c r="R23" i="34" s="1"/>
  <c r="T23" i="34" s="1"/>
  <c r="P36" i="34"/>
  <c r="Q36" i="34" s="1"/>
  <c r="R36" i="34" s="1"/>
  <c r="T36" i="34" s="1"/>
  <c r="P16" i="34"/>
  <c r="Q16" i="34" s="1"/>
  <c r="R16" i="34" s="1"/>
  <c r="T16" i="34" s="1"/>
  <c r="P35" i="33"/>
  <c r="P32" i="32"/>
  <c r="Q6" i="32"/>
  <c r="R8" i="31"/>
  <c r="Q34" i="31"/>
  <c r="P32" i="30"/>
  <c r="Q8" i="30"/>
  <c r="P36" i="29"/>
  <c r="Q6" i="29"/>
  <c r="P22" i="28"/>
  <c r="Q22" i="28" s="1"/>
  <c r="R22" i="28" s="1"/>
  <c r="P6" i="28"/>
  <c r="P7" i="28"/>
  <c r="Q7" i="28" s="1"/>
  <c r="R7" i="28" s="1"/>
  <c r="T7" i="28" s="1"/>
  <c r="P8" i="28"/>
  <c r="Q8" i="28" s="1"/>
  <c r="R8" i="28" s="1"/>
  <c r="T8" i="28" s="1"/>
  <c r="P16" i="28"/>
  <c r="Q16" i="28" s="1"/>
  <c r="R16" i="28" s="1"/>
  <c r="T16" i="28" s="1"/>
  <c r="P26" i="28"/>
  <c r="Q26" i="28" s="1"/>
  <c r="R26" i="28" s="1"/>
  <c r="T26" i="28" s="1"/>
  <c r="P15" i="28"/>
  <c r="Q15" i="28" s="1"/>
  <c r="R15" i="28" s="1"/>
  <c r="T15" i="28" s="1"/>
  <c r="P24" i="28"/>
  <c r="Q24" i="28" s="1"/>
  <c r="R24" i="28" s="1"/>
  <c r="T24" i="28" s="1"/>
  <c r="P17" i="28"/>
  <c r="Q17" i="28" s="1"/>
  <c r="R17" i="28" s="1"/>
  <c r="T17" i="28" s="1"/>
  <c r="P20" i="28"/>
  <c r="Q20" i="28" s="1"/>
  <c r="R20" i="28" s="1"/>
  <c r="T20" i="28" s="1"/>
  <c r="R35" i="27"/>
  <c r="T35" i="27" s="1"/>
  <c r="T6" i="27"/>
  <c r="P34" i="26"/>
  <c r="Q6" i="26"/>
  <c r="P37" i="24"/>
  <c r="Q6" i="24"/>
  <c r="P37" i="23"/>
  <c r="Q6" i="23"/>
  <c r="P36" i="20"/>
  <c r="Q6" i="20"/>
  <c r="P33" i="19"/>
  <c r="Q33" i="19" s="1"/>
  <c r="R33" i="19" s="1"/>
  <c r="T33" i="19" s="1"/>
  <c r="P6" i="19"/>
  <c r="P7" i="19"/>
  <c r="Q7" i="19" s="1"/>
  <c r="R7" i="19" s="1"/>
  <c r="T7" i="19" s="1"/>
  <c r="P8" i="19"/>
  <c r="Q8" i="19" s="1"/>
  <c r="R8" i="19" s="1"/>
  <c r="T8" i="19" s="1"/>
  <c r="P17" i="19"/>
  <c r="Q17" i="19" s="1"/>
  <c r="R17" i="19" s="1"/>
  <c r="T17" i="19" s="1"/>
  <c r="P18" i="19"/>
  <c r="Q18" i="19" s="1"/>
  <c r="R18" i="19" s="1"/>
  <c r="T18" i="19" s="1"/>
  <c r="P19" i="19"/>
  <c r="Q19" i="19" s="1"/>
  <c r="R19" i="19" s="1"/>
  <c r="T19" i="19" s="1"/>
  <c r="P26" i="19"/>
  <c r="Q26" i="19" s="1"/>
  <c r="R26" i="19" s="1"/>
  <c r="T26" i="19" s="1"/>
  <c r="P27" i="19"/>
  <c r="Q27" i="19" s="1"/>
  <c r="R27" i="19" s="1"/>
  <c r="T27" i="19" s="1"/>
  <c r="P31" i="19"/>
  <c r="Q31" i="19" s="1"/>
  <c r="R31" i="19" s="1"/>
  <c r="T31" i="19" s="1"/>
  <c r="P35" i="19"/>
  <c r="Q35" i="19" s="1"/>
  <c r="R35" i="19" s="1"/>
  <c r="T35" i="19" s="1"/>
  <c r="P15" i="17"/>
  <c r="Q15" i="17" s="1"/>
  <c r="R15" i="17" s="1"/>
  <c r="T15" i="17" s="1"/>
  <c r="P32" i="17"/>
  <c r="Q32" i="17" s="1"/>
  <c r="R32" i="17" s="1"/>
  <c r="T32" i="17" s="1"/>
  <c r="P16" i="17"/>
  <c r="Q16" i="17" s="1"/>
  <c r="R16" i="17" s="1"/>
  <c r="T16" i="17" s="1"/>
  <c r="P17" i="17"/>
  <c r="Q17" i="17" s="1"/>
  <c r="R17" i="17" s="1"/>
  <c r="T17" i="17" s="1"/>
  <c r="P20" i="17"/>
  <c r="Q20" i="17" s="1"/>
  <c r="R20" i="17" s="1"/>
  <c r="T20" i="17" s="1"/>
  <c r="P22" i="17"/>
  <c r="Q22" i="17" s="1"/>
  <c r="R22" i="17" s="1"/>
  <c r="T22" i="17" s="1"/>
  <c r="P6" i="17"/>
  <c r="P7" i="17"/>
  <c r="Q7" i="17" s="1"/>
  <c r="R7" i="17" s="1"/>
  <c r="T7" i="17" s="1"/>
  <c r="P8" i="17"/>
  <c r="Q8" i="17" s="1"/>
  <c r="R8" i="17" s="1"/>
  <c r="T8" i="17" s="1"/>
  <c r="P30" i="17"/>
  <c r="Q30" i="17" s="1"/>
  <c r="R30" i="17" s="1"/>
  <c r="T30" i="17" s="1"/>
  <c r="P21" i="17"/>
  <c r="Q21" i="17" s="1"/>
  <c r="R21" i="17" s="1"/>
  <c r="T21" i="17" s="1"/>
  <c r="P32" i="16"/>
  <c r="P33" i="15"/>
  <c r="Q33" i="15" s="1"/>
  <c r="R33" i="15" s="1"/>
  <c r="T33" i="15" s="1"/>
  <c r="P6" i="15"/>
  <c r="P7" i="15"/>
  <c r="Q7" i="15" s="1"/>
  <c r="R7" i="15" s="1"/>
  <c r="T7" i="15" s="1"/>
  <c r="P8" i="15"/>
  <c r="Q8" i="15" s="1"/>
  <c r="R8" i="15" s="1"/>
  <c r="T8" i="15" s="1"/>
  <c r="P15" i="15"/>
  <c r="Q15" i="15" s="1"/>
  <c r="R15" i="15" s="1"/>
  <c r="T15" i="15" s="1"/>
  <c r="P16" i="15"/>
  <c r="Q16" i="15" s="1"/>
  <c r="R16" i="15" s="1"/>
  <c r="T16" i="15" s="1"/>
  <c r="P17" i="15"/>
  <c r="Q17" i="15" s="1"/>
  <c r="R17" i="15" s="1"/>
  <c r="T17" i="15" s="1"/>
  <c r="P24" i="15"/>
  <c r="Q24" i="15" s="1"/>
  <c r="R24" i="15" s="1"/>
  <c r="T24" i="15" s="1"/>
  <c r="P26" i="15"/>
  <c r="Q26" i="15" s="1"/>
  <c r="R26" i="15" s="1"/>
  <c r="T26" i="15" s="1"/>
  <c r="P31" i="15"/>
  <c r="Q31" i="15" s="1"/>
  <c r="R31" i="15" s="1"/>
  <c r="T31" i="15" s="1"/>
  <c r="P28" i="15"/>
  <c r="Q28" i="15" s="1"/>
  <c r="R28" i="15" s="1"/>
  <c r="P17" i="14"/>
  <c r="Q17" i="14" s="1"/>
  <c r="R17" i="14" s="1"/>
  <c r="T17" i="14" s="1"/>
  <c r="P18" i="14"/>
  <c r="Q18" i="14" s="1"/>
  <c r="R18" i="14" s="1"/>
  <c r="T18" i="14" s="1"/>
  <c r="P19" i="14"/>
  <c r="Q19" i="14" s="1"/>
  <c r="R19" i="14" s="1"/>
  <c r="T19" i="14" s="1"/>
  <c r="P26" i="14"/>
  <c r="Q26" i="14" s="1"/>
  <c r="R26" i="14" s="1"/>
  <c r="T26" i="14" s="1"/>
  <c r="P30" i="14"/>
  <c r="Q30" i="14" s="1"/>
  <c r="R30" i="14" s="1"/>
  <c r="T30" i="14" s="1"/>
  <c r="P15" i="14"/>
  <c r="Q15" i="14" s="1"/>
  <c r="R15" i="14" s="1"/>
  <c r="T15" i="14" s="1"/>
  <c r="P6" i="14"/>
  <c r="P7" i="14"/>
  <c r="Q7" i="14" s="1"/>
  <c r="R7" i="14" s="1"/>
  <c r="T7" i="14" s="1"/>
  <c r="P8" i="14"/>
  <c r="Q8" i="14" s="1"/>
  <c r="R8" i="14" s="1"/>
  <c r="T8" i="14" s="1"/>
  <c r="P27" i="14"/>
  <c r="Q27" i="14" s="1"/>
  <c r="R27" i="14" s="1"/>
  <c r="T27" i="14" s="1"/>
  <c r="P32" i="14"/>
  <c r="Q32" i="14" s="1"/>
  <c r="R32" i="14" s="1"/>
  <c r="T32" i="14" s="1"/>
  <c r="P21" i="13"/>
  <c r="Q21" i="13" s="1"/>
  <c r="R21" i="13" s="1"/>
  <c r="T21" i="13" s="1"/>
  <c r="P6" i="13"/>
  <c r="P10" i="13"/>
  <c r="Q10" i="13" s="1"/>
  <c r="R10" i="13" s="1"/>
  <c r="T10" i="13" s="1"/>
  <c r="P23" i="13"/>
  <c r="Q23" i="13" s="1"/>
  <c r="R23" i="13" s="1"/>
  <c r="T23" i="13" s="1"/>
  <c r="P13" i="13"/>
  <c r="Q13" i="13" s="1"/>
  <c r="R13" i="13" s="1"/>
  <c r="T13" i="13" s="1"/>
  <c r="P14" i="13"/>
  <c r="Q14" i="13" s="1"/>
  <c r="R14" i="13" s="1"/>
  <c r="T14" i="13" s="1"/>
  <c r="P25" i="13"/>
  <c r="Q25" i="13" s="1"/>
  <c r="R25" i="13" s="1"/>
  <c r="T25" i="13" s="1"/>
  <c r="P8" i="13"/>
  <c r="Q8" i="13" s="1"/>
  <c r="R8" i="13" s="1"/>
  <c r="T8" i="13" s="1"/>
  <c r="P12" i="13"/>
  <c r="Q12" i="13" s="1"/>
  <c r="R12" i="13" s="1"/>
  <c r="T12" i="13" s="1"/>
  <c r="P10" i="12"/>
  <c r="Q10" i="12" s="1"/>
  <c r="R10" i="12" s="1"/>
  <c r="T10" i="12" s="1"/>
  <c r="P14" i="12"/>
  <c r="Q14" i="12" s="1"/>
  <c r="R14" i="12" s="1"/>
  <c r="T14" i="12" s="1"/>
  <c r="P7" i="12"/>
  <c r="Q7" i="12" s="1"/>
  <c r="R7" i="12" s="1"/>
  <c r="T7" i="12" s="1"/>
  <c r="P21" i="12"/>
  <c r="Q21" i="12" s="1"/>
  <c r="R21" i="12" s="1"/>
  <c r="T21" i="12" s="1"/>
  <c r="P6" i="12"/>
  <c r="P29" i="12"/>
  <c r="Q29" i="12" s="1"/>
  <c r="R29" i="12" s="1"/>
  <c r="T29" i="12" s="1"/>
  <c r="P12" i="12"/>
  <c r="Q12" i="12" s="1"/>
  <c r="R12" i="12" s="1"/>
  <c r="T12" i="12" s="1"/>
  <c r="P20" i="12"/>
  <c r="Q20" i="12" s="1"/>
  <c r="R20" i="12" s="1"/>
  <c r="T20" i="12" s="1"/>
  <c r="P22" i="12"/>
  <c r="Q22" i="12" s="1"/>
  <c r="R22" i="12" s="1"/>
  <c r="T22" i="12" s="1"/>
  <c r="P31" i="12"/>
  <c r="Q31" i="12" s="1"/>
  <c r="R31" i="12" s="1"/>
  <c r="T31" i="12" s="1"/>
  <c r="P36" i="10"/>
  <c r="Q6" i="10"/>
  <c r="P38" i="9"/>
  <c r="Q6" i="9"/>
  <c r="P36" i="8"/>
  <c r="Q6" i="8"/>
  <c r="R6" i="7"/>
  <c r="Q35" i="7"/>
  <c r="P36" i="6"/>
  <c r="Q6" i="6"/>
  <c r="P6" i="4"/>
  <c r="P10" i="4"/>
  <c r="Q10" i="4" s="1"/>
  <c r="R10" i="4" s="1"/>
  <c r="T10" i="4" s="1"/>
  <c r="P21" i="4"/>
  <c r="Q21" i="4" s="1"/>
  <c r="R21" i="4" s="1"/>
  <c r="T21" i="4" s="1"/>
  <c r="P25" i="4"/>
  <c r="Q25" i="4" s="1"/>
  <c r="R25" i="4" s="1"/>
  <c r="T25" i="4" s="1"/>
  <c r="P8" i="4"/>
  <c r="Q8" i="4" s="1"/>
  <c r="R8" i="4" s="1"/>
  <c r="T8" i="4" s="1"/>
  <c r="P12" i="4"/>
  <c r="Q12" i="4" s="1"/>
  <c r="R12" i="4" s="1"/>
  <c r="T12" i="4" s="1"/>
  <c r="P13" i="4"/>
  <c r="Q13" i="4" s="1"/>
  <c r="R13" i="4" s="1"/>
  <c r="T13" i="4" s="1"/>
  <c r="P14" i="4"/>
  <c r="Q14" i="4" s="1"/>
  <c r="R14" i="4" s="1"/>
  <c r="T14" i="4" s="1"/>
  <c r="P23" i="4"/>
  <c r="Q23" i="4" s="1"/>
  <c r="R23" i="4" s="1"/>
  <c r="P27" i="4"/>
  <c r="Q27" i="4" s="1"/>
  <c r="R27" i="4" s="1"/>
  <c r="T27" i="4" s="1"/>
  <c r="P34" i="3"/>
  <c r="Q34" i="3" s="1"/>
  <c r="R34" i="3" s="1"/>
  <c r="T34" i="3" s="1"/>
  <c r="P15" i="3"/>
  <c r="Q15" i="3" s="1"/>
  <c r="R15" i="3" s="1"/>
  <c r="T15" i="3" s="1"/>
  <c r="P26" i="3"/>
  <c r="Q26" i="3" s="1"/>
  <c r="R26" i="3" s="1"/>
  <c r="T26" i="3" s="1"/>
  <c r="P17" i="3"/>
  <c r="Q17" i="3" s="1"/>
  <c r="R17" i="3" s="1"/>
  <c r="T17" i="3" s="1"/>
  <c r="P32" i="3"/>
  <c r="Q32" i="3" s="1"/>
  <c r="R32" i="3" s="1"/>
  <c r="T32" i="3" s="1"/>
  <c r="P30" i="3"/>
  <c r="Q30" i="3" s="1"/>
  <c r="R30" i="3" s="1"/>
  <c r="T30" i="3" s="1"/>
  <c r="P27" i="3"/>
  <c r="Q27" i="3" s="1"/>
  <c r="R27" i="3" s="1"/>
  <c r="T27" i="3" s="1"/>
  <c r="P8" i="3"/>
  <c r="Q8" i="3" s="1"/>
  <c r="R8" i="3" s="1"/>
  <c r="T8" i="3" s="1"/>
  <c r="P7" i="3"/>
  <c r="Q7" i="3" s="1"/>
  <c r="R7" i="3" s="1"/>
  <c r="T7" i="3" s="1"/>
  <c r="P6" i="3"/>
  <c r="P19" i="3"/>
  <c r="Q19" i="3" s="1"/>
  <c r="R19" i="3" s="1"/>
  <c r="T19" i="3" s="1"/>
  <c r="P18" i="3"/>
  <c r="Q18" i="3" s="1"/>
  <c r="R18" i="3" s="1"/>
  <c r="T18" i="3" s="1"/>
  <c r="P29" i="2"/>
  <c r="Q29" i="2" s="1"/>
  <c r="R29" i="2" s="1"/>
  <c r="T29" i="2" s="1"/>
  <c r="P15" i="2"/>
  <c r="Q15" i="2" s="1"/>
  <c r="R15" i="2" s="1"/>
  <c r="T15" i="2" s="1"/>
  <c r="P17" i="2"/>
  <c r="Q17" i="2" s="1"/>
  <c r="R17" i="2" s="1"/>
  <c r="T17" i="2" s="1"/>
  <c r="P22" i="2"/>
  <c r="Q22" i="2" s="1"/>
  <c r="R22" i="2" s="1"/>
  <c r="T22" i="2" s="1"/>
  <c r="P21" i="2"/>
  <c r="Q21" i="2" s="1"/>
  <c r="R21" i="2" s="1"/>
  <c r="T21" i="2" s="1"/>
  <c r="P7" i="2"/>
  <c r="Q7" i="2" s="1"/>
  <c r="R7" i="2" s="1"/>
  <c r="T7" i="2" s="1"/>
  <c r="P16" i="2"/>
  <c r="Q16" i="2" s="1"/>
  <c r="R16" i="2" s="1"/>
  <c r="T16" i="2" s="1"/>
  <c r="P20" i="2"/>
  <c r="Q20" i="2" s="1"/>
  <c r="R20" i="2" s="1"/>
  <c r="T20" i="2" s="1"/>
  <c r="P8" i="2"/>
  <c r="Q8" i="2" s="1"/>
  <c r="R8" i="2" s="1"/>
  <c r="T8" i="2" s="1"/>
  <c r="P6" i="2"/>
  <c r="Q33" i="1"/>
  <c r="P31" i="5" l="1"/>
  <c r="Q6" i="5"/>
  <c r="R6" i="38"/>
  <c r="Q32" i="38"/>
  <c r="Q6" i="22"/>
  <c r="P33" i="22"/>
  <c r="R6" i="40"/>
  <c r="Q31" i="40"/>
  <c r="R6" i="54"/>
  <c r="Q36" i="54"/>
  <c r="Q33" i="53"/>
  <c r="R6" i="53"/>
  <c r="Q32" i="52"/>
  <c r="Q28" i="51"/>
  <c r="R6" i="51"/>
  <c r="R8" i="50"/>
  <c r="Q33" i="50"/>
  <c r="Q34" i="49"/>
  <c r="R6" i="49"/>
  <c r="Q35" i="48"/>
  <c r="T6" i="47"/>
  <c r="R26" i="47"/>
  <c r="T26" i="47" s="1"/>
  <c r="R6" i="46"/>
  <c r="Q29" i="46"/>
  <c r="R33" i="45"/>
  <c r="T33" i="45" s="1"/>
  <c r="T8" i="45"/>
  <c r="Q33" i="43"/>
  <c r="Q29" i="42"/>
  <c r="R6" i="42"/>
  <c r="P31" i="41"/>
  <c r="Q6" i="41"/>
  <c r="R6" i="39"/>
  <c r="Q35" i="39"/>
  <c r="R8" i="38"/>
  <c r="T6" i="37"/>
  <c r="R35" i="37"/>
  <c r="T35" i="37" s="1"/>
  <c r="R6" i="36"/>
  <c r="Q29" i="36"/>
  <c r="P38" i="35"/>
  <c r="Q6" i="35"/>
  <c r="P40" i="34"/>
  <c r="Q6" i="34"/>
  <c r="Q35" i="33"/>
  <c r="Q32" i="32"/>
  <c r="R6" i="32"/>
  <c r="T8" i="31"/>
  <c r="R34" i="31"/>
  <c r="T34" i="31" s="1"/>
  <c r="Q32" i="30"/>
  <c r="R8" i="30"/>
  <c r="R6" i="29"/>
  <c r="Q36" i="29"/>
  <c r="P30" i="28"/>
  <c r="Q6" i="28"/>
  <c r="R6" i="26"/>
  <c r="Q34" i="26"/>
  <c r="Q37" i="24"/>
  <c r="R6" i="24"/>
  <c r="Q37" i="23"/>
  <c r="R6" i="23"/>
  <c r="R6" i="20"/>
  <c r="Q36" i="20"/>
  <c r="P39" i="19"/>
  <c r="Q6" i="19"/>
  <c r="P36" i="17"/>
  <c r="Q6" i="17"/>
  <c r="Q32" i="16"/>
  <c r="P37" i="15"/>
  <c r="Q6" i="15"/>
  <c r="P36" i="14"/>
  <c r="Q6" i="14"/>
  <c r="P29" i="13"/>
  <c r="Q6" i="13"/>
  <c r="P35" i="12"/>
  <c r="Q6" i="12"/>
  <c r="Q36" i="10"/>
  <c r="R6" i="10"/>
  <c r="Q38" i="9"/>
  <c r="R6" i="9"/>
  <c r="R6" i="8"/>
  <c r="Q36" i="8"/>
  <c r="T6" i="7"/>
  <c r="R35" i="7"/>
  <c r="T35" i="7" s="1"/>
  <c r="R6" i="6"/>
  <c r="Q36" i="6"/>
  <c r="P31" i="4"/>
  <c r="Q6" i="4"/>
  <c r="P38" i="3"/>
  <c r="Q6" i="3"/>
  <c r="P33" i="2"/>
  <c r="Q6" i="2"/>
  <c r="R33" i="1"/>
  <c r="T33" i="1" s="1"/>
  <c r="R6" i="22" l="1"/>
  <c r="Q33" i="22"/>
  <c r="T6" i="38"/>
  <c r="R32" i="38"/>
  <c r="Q31" i="5"/>
  <c r="R6" i="5"/>
  <c r="T6" i="40"/>
  <c r="R31" i="40"/>
  <c r="T31" i="40" s="1"/>
  <c r="T6" i="54"/>
  <c r="R36" i="54"/>
  <c r="T36" i="54" s="1"/>
  <c r="T6" i="53"/>
  <c r="R33" i="53"/>
  <c r="T33" i="53" s="1"/>
  <c r="R32" i="52"/>
  <c r="T32" i="52" s="1"/>
  <c r="T6" i="51"/>
  <c r="R28" i="51"/>
  <c r="T28" i="51" s="1"/>
  <c r="T8" i="50"/>
  <c r="R33" i="50"/>
  <c r="T33" i="50" s="1"/>
  <c r="T6" i="49"/>
  <c r="R34" i="49"/>
  <c r="T34" i="49" s="1"/>
  <c r="R35" i="48"/>
  <c r="T35" i="48" s="1"/>
  <c r="T6" i="46"/>
  <c r="R29" i="46"/>
  <c r="T29" i="46" s="1"/>
  <c r="R33" i="43"/>
  <c r="T33" i="43" s="1"/>
  <c r="T6" i="42"/>
  <c r="R29" i="42"/>
  <c r="T29" i="42" s="1"/>
  <c r="R6" i="41"/>
  <c r="Q31" i="41"/>
  <c r="T6" i="39"/>
  <c r="R35" i="39"/>
  <c r="T35" i="39" s="1"/>
  <c r="T8" i="38"/>
  <c r="T32" i="38"/>
  <c r="T6" i="36"/>
  <c r="R29" i="36"/>
  <c r="T29" i="36" s="1"/>
  <c r="R6" i="35"/>
  <c r="Q38" i="35"/>
  <c r="R6" i="34"/>
  <c r="Q40" i="34"/>
  <c r="R35" i="33"/>
  <c r="T35" i="33" s="1"/>
  <c r="T6" i="32"/>
  <c r="R32" i="32"/>
  <c r="T32" i="32" s="1"/>
  <c r="T8" i="30"/>
  <c r="R32" i="30"/>
  <c r="T32" i="30" s="1"/>
  <c r="T6" i="29"/>
  <c r="R36" i="29"/>
  <c r="T36" i="29" s="1"/>
  <c r="R6" i="28"/>
  <c r="Q30" i="28"/>
  <c r="R34" i="26"/>
  <c r="T34" i="26" s="1"/>
  <c r="T6" i="26"/>
  <c r="T6" i="24"/>
  <c r="R37" i="24"/>
  <c r="T37" i="24" s="1"/>
  <c r="T6" i="23"/>
  <c r="R37" i="23"/>
  <c r="T37" i="23" s="1"/>
  <c r="T6" i="20"/>
  <c r="R36" i="20"/>
  <c r="T36" i="20" s="1"/>
  <c r="R6" i="19"/>
  <c r="Q39" i="19"/>
  <c r="R6" i="17"/>
  <c r="Q36" i="17"/>
  <c r="R32" i="16"/>
  <c r="T32" i="16" s="1"/>
  <c r="Q37" i="15"/>
  <c r="R6" i="15"/>
  <c r="Q36" i="14"/>
  <c r="R6" i="14"/>
  <c r="Q29" i="13"/>
  <c r="R6" i="13"/>
  <c r="Q35" i="12"/>
  <c r="R6" i="12"/>
  <c r="T6" i="10"/>
  <c r="R36" i="10"/>
  <c r="T36" i="10" s="1"/>
  <c r="T6" i="9"/>
  <c r="R38" i="9"/>
  <c r="T38" i="9" s="1"/>
  <c r="T6" i="8"/>
  <c r="R36" i="8"/>
  <c r="T36" i="8" s="1"/>
  <c r="T6" i="6"/>
  <c r="R36" i="6"/>
  <c r="T36" i="6" s="1"/>
  <c r="Q31" i="4"/>
  <c r="R6" i="4"/>
  <c r="R6" i="3"/>
  <c r="Q38" i="3"/>
  <c r="Q33" i="2"/>
  <c r="R6" i="2"/>
  <c r="T6" i="5" l="1"/>
  <c r="R31" i="5"/>
  <c r="T31" i="5" s="1"/>
  <c r="T6" i="22"/>
  <c r="R33" i="22"/>
  <c r="T33" i="22" s="1"/>
  <c r="T6" i="41"/>
  <c r="R31" i="41"/>
  <c r="T31" i="41" s="1"/>
  <c r="T6" i="35"/>
  <c r="R38" i="35"/>
  <c r="T38" i="35" s="1"/>
  <c r="T6" i="34"/>
  <c r="R40" i="34"/>
  <c r="T40" i="34" s="1"/>
  <c r="T6" i="28"/>
  <c r="R30" i="28"/>
  <c r="T30" i="28" s="1"/>
  <c r="T6" i="19"/>
  <c r="R39" i="19"/>
  <c r="T39" i="19" s="1"/>
  <c r="T6" i="17"/>
  <c r="R36" i="17"/>
  <c r="T36" i="17" s="1"/>
  <c r="T6" i="15"/>
  <c r="R37" i="15"/>
  <c r="T37" i="15" s="1"/>
  <c r="T6" i="14"/>
  <c r="R36" i="14"/>
  <c r="T36" i="14" s="1"/>
  <c r="T6" i="13"/>
  <c r="R29" i="13"/>
  <c r="T29" i="13" s="1"/>
  <c r="T6" i="12"/>
  <c r="R35" i="12"/>
  <c r="T35" i="12" s="1"/>
  <c r="T6" i="4"/>
  <c r="R31" i="4"/>
  <c r="T31" i="4" s="1"/>
  <c r="R38" i="3"/>
  <c r="T38" i="3" s="1"/>
  <c r="T6" i="3"/>
  <c r="T6" i="2"/>
  <c r="R33" i="2"/>
  <c r="T33" i="2" s="1"/>
</calcChain>
</file>

<file path=xl/comments1.xml><?xml version="1.0" encoding="utf-8"?>
<comments xmlns="http://schemas.openxmlformats.org/spreadsheetml/2006/main">
  <authors>
    <author>HCruz</author>
  </authors>
  <commentList>
    <comment ref="M5" authorId="0" shapeId="0">
      <text>
        <r>
          <rPr>
            <sz val="8"/>
            <color indexed="81"/>
            <rFont val="Tahoma"/>
            <family val="2"/>
          </rPr>
          <t xml:space="preserve">XLIV. Votación:
</t>
        </r>
        <r>
          <rPr>
            <b/>
            <sz val="8"/>
            <color indexed="81"/>
            <rFont val="Tahoma"/>
            <family val="2"/>
          </rPr>
          <t>b) Válida emitida.</t>
        </r>
        <r>
          <rPr>
            <sz val="8"/>
            <color indexed="81"/>
            <rFont val="Tahoma"/>
            <family val="2"/>
          </rPr>
          <t xml:space="preserve"> la que se obtiene después de restar a la votación emitida, los votos
nulos y los anulados.</t>
        </r>
      </text>
    </comment>
    <comment ref="O5" authorId="0" shapeId="0">
      <text>
        <r>
          <rPr>
            <sz val="8"/>
            <color indexed="81"/>
            <rFont val="Tahoma"/>
            <family val="2"/>
          </rPr>
          <t xml:space="preserve">ARTÍCULO 422.
</t>
        </r>
        <r>
          <rPr>
            <b/>
            <sz val="8"/>
            <color indexed="81"/>
            <rFont val="Tahoma"/>
            <family val="2"/>
          </rPr>
          <t>I.</t>
        </r>
        <r>
          <rPr>
            <sz val="8"/>
            <color indexed="81"/>
            <rFont val="Tahoma"/>
            <family val="2"/>
          </rPr>
          <t xml:space="preserve"> Sumará los votos de los partidos políticos y, en su caso, del candidato independiente que habiendo obtenido al menos el dos por ciento de la votación válida emitida, tienen derecho a participar en la asignación de regidores de representación proporcional;</t>
        </r>
      </text>
    </comment>
    <comment ref="P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III.</t>
        </r>
        <r>
          <rPr>
            <sz val="8"/>
            <color indexed="81"/>
            <rFont val="Tahoma"/>
            <family val="2"/>
          </rPr>
          <t xml:space="preserve"> Los votos obtenidos conforme a las fracciones anteriores se dividirán entre el número de regidores de representación proporcional que refiere la Ley Orgánica del Municipio Libre en cada caso, para obtener así un cociente natural;</t>
        </r>
      </text>
    </comment>
    <comment ref="Q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IV.</t>
        </r>
        <r>
          <rPr>
            <sz val="8"/>
            <color indexed="81"/>
            <rFont val="Tahoma"/>
            <family val="2"/>
          </rPr>
          <t xml:space="preserve"> Enseguida, los votos de cada partido político y, en su caso, del candidato independiente, se dividirán entre el cociente natural, y tendrán derecho a que se les asigne el número de regidores a que corresponda el valor del entero que resulte de las respectivas operaciones; para tal efecto, en todos los casos, la fracción aritmética mayor prevalecerá sobre la fracción aritmética menor;
</t>
        </r>
        <r>
          <rPr>
            <b/>
            <sz val="8"/>
            <color indexed="81"/>
            <rFont val="Tahoma"/>
            <family val="2"/>
          </rPr>
          <t>V.</t>
        </r>
        <r>
          <rPr>
            <sz val="8"/>
            <color indexed="81"/>
            <rFont val="Tahoma"/>
            <family val="2"/>
          </rPr>
          <t xml:space="preserve"> Si efectuada la asignación mediante las operaciones a que se refieren las fracciones anteriores, aún hubiere regidurías por distribuir, se acreditarán éstas según el mayor número de votos que restaran a los partidos políticos, y al candidato independiente, después de haber participado en la primera asignación;</t>
        </r>
      </text>
    </comment>
    <comment ref="R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VII.</t>
        </r>
        <r>
          <rPr>
            <sz val="8"/>
            <color indexed="81"/>
            <rFont val="Tahoma"/>
            <family val="2"/>
          </rPr>
          <t xml:space="preserve"> Sin embargo, ningún partido político, o candidato independiente, tendrá derecho a que se le asigne más del cincuenta por ciento del número de regidores de representación proporcional que refiere la Ley Orgánica del Municipio Libre, en cada caso, y sin perjuicio de respetar la representación de género a que se refiere el artículo 294 de esta Ley;</t>
        </r>
      </text>
    </comment>
  </commentList>
</comments>
</file>

<file path=xl/comments10.xml><?xml version="1.0" encoding="utf-8"?>
<comments xmlns="http://schemas.openxmlformats.org/spreadsheetml/2006/main">
  <authors>
    <author>HCruz</author>
  </authors>
  <commentList>
    <comment ref="M5" authorId="0" shapeId="0">
      <text>
        <r>
          <rPr>
            <sz val="8"/>
            <color indexed="81"/>
            <rFont val="Tahoma"/>
            <family val="2"/>
          </rPr>
          <t xml:space="preserve">XLIV. Votación:
</t>
        </r>
        <r>
          <rPr>
            <b/>
            <sz val="8"/>
            <color indexed="81"/>
            <rFont val="Tahoma"/>
            <family val="2"/>
          </rPr>
          <t>b) Válida emitida.</t>
        </r>
        <r>
          <rPr>
            <sz val="8"/>
            <color indexed="81"/>
            <rFont val="Tahoma"/>
            <family val="2"/>
          </rPr>
          <t xml:space="preserve"> la que se obtiene después de restar a la votación emitida, los votos
nulos y los anulados.</t>
        </r>
      </text>
    </comment>
    <comment ref="O5" authorId="0" shapeId="0">
      <text>
        <r>
          <rPr>
            <sz val="8"/>
            <color indexed="81"/>
            <rFont val="Tahoma"/>
            <family val="2"/>
          </rPr>
          <t xml:space="preserve">ARTÍCULO 422.
</t>
        </r>
        <r>
          <rPr>
            <b/>
            <sz val="8"/>
            <color indexed="81"/>
            <rFont val="Tahoma"/>
            <family val="2"/>
          </rPr>
          <t>I.</t>
        </r>
        <r>
          <rPr>
            <sz val="8"/>
            <color indexed="81"/>
            <rFont val="Tahoma"/>
            <family val="2"/>
          </rPr>
          <t xml:space="preserve"> Sumará los votos de los partidos políticos y, en su caso, del candidato independiente que habiendo obtenido al menos el dos por ciento de la votación válida emitida, tienen derecho a participar en la asignación de regidores de representación proporcional;</t>
        </r>
      </text>
    </comment>
    <comment ref="P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III.</t>
        </r>
        <r>
          <rPr>
            <sz val="8"/>
            <color indexed="81"/>
            <rFont val="Tahoma"/>
            <family val="2"/>
          </rPr>
          <t xml:space="preserve"> Los votos obtenidos conforme a las fracciones anteriores se dividirán entre el número de regidores de representación proporcional que refiere la Ley Orgánica del Municipio Libre en cada caso, para obtener así un cociente natural;</t>
        </r>
      </text>
    </comment>
    <comment ref="Q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IV.</t>
        </r>
        <r>
          <rPr>
            <sz val="8"/>
            <color indexed="81"/>
            <rFont val="Tahoma"/>
            <family val="2"/>
          </rPr>
          <t xml:space="preserve"> Enseguida, los votos de cada partido político y, en su caso, del candidato independiente, se dividirán entre el cociente natural, y tendrán derecho a que se les asigne el número de regidores a que corresponda el valor del entero que resulte de las respectivas operaciones; para tal efecto, en todos los casos, la fracción aritmética mayor prevalecerá sobre la fracción aritmética menor;
</t>
        </r>
        <r>
          <rPr>
            <b/>
            <sz val="8"/>
            <color indexed="81"/>
            <rFont val="Tahoma"/>
            <family val="2"/>
          </rPr>
          <t>V.</t>
        </r>
        <r>
          <rPr>
            <sz val="8"/>
            <color indexed="81"/>
            <rFont val="Tahoma"/>
            <family val="2"/>
          </rPr>
          <t xml:space="preserve"> Si efectuada la asignación mediante las operaciones a que se refieren las fracciones anteriores, aún hubiere regidurías por distribuir, se acreditarán éstas según el mayor número de votos que restaran a los partidos políticos, y al candidato independiente, después de haber participado en la primera asignación;</t>
        </r>
      </text>
    </comment>
    <comment ref="R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VII.</t>
        </r>
        <r>
          <rPr>
            <sz val="8"/>
            <color indexed="81"/>
            <rFont val="Tahoma"/>
            <family val="2"/>
          </rPr>
          <t xml:space="preserve"> Sin embargo, ningún partido político, o candidato independiente, tendrá derecho a que se le asigne más del cincuenta por ciento del número de regidores de representación proporcional que refiere la Ley Orgánica del Municipio Libre, en cada caso, y sin perjuicio de respetar la representación de género a que se refiere el artículo 294 de esta Ley;</t>
        </r>
      </text>
    </comment>
  </commentList>
</comments>
</file>

<file path=xl/comments11.xml><?xml version="1.0" encoding="utf-8"?>
<comments xmlns="http://schemas.openxmlformats.org/spreadsheetml/2006/main">
  <authors>
    <author>HCruz</author>
  </authors>
  <commentList>
    <comment ref="M5" authorId="0" shapeId="0">
      <text>
        <r>
          <rPr>
            <sz val="8"/>
            <color indexed="81"/>
            <rFont val="Tahoma"/>
            <family val="2"/>
          </rPr>
          <t xml:space="preserve">XLIV. Votación:
</t>
        </r>
        <r>
          <rPr>
            <b/>
            <sz val="8"/>
            <color indexed="81"/>
            <rFont val="Tahoma"/>
            <family val="2"/>
          </rPr>
          <t>b) Válida emitida.</t>
        </r>
        <r>
          <rPr>
            <sz val="8"/>
            <color indexed="81"/>
            <rFont val="Tahoma"/>
            <family val="2"/>
          </rPr>
          <t xml:space="preserve"> la que se obtiene después de restar a la votación emitida, los votos
nulos y los anulados.</t>
        </r>
      </text>
    </comment>
    <comment ref="O5" authorId="0" shapeId="0">
      <text>
        <r>
          <rPr>
            <sz val="8"/>
            <color indexed="81"/>
            <rFont val="Tahoma"/>
            <family val="2"/>
          </rPr>
          <t xml:space="preserve">ARTÍCULO 422.
</t>
        </r>
        <r>
          <rPr>
            <b/>
            <sz val="8"/>
            <color indexed="81"/>
            <rFont val="Tahoma"/>
            <family val="2"/>
          </rPr>
          <t>I.</t>
        </r>
        <r>
          <rPr>
            <sz val="8"/>
            <color indexed="81"/>
            <rFont val="Tahoma"/>
            <family val="2"/>
          </rPr>
          <t xml:space="preserve"> Sumará los votos de los partidos políticos y, en su caso, del candidato independiente que habiendo obtenido al menos el dos por ciento de la votación válida emitida, tienen derecho a participar en la asignación de regidores de representación proporcional;</t>
        </r>
      </text>
    </comment>
    <comment ref="P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III.</t>
        </r>
        <r>
          <rPr>
            <sz val="8"/>
            <color indexed="81"/>
            <rFont val="Tahoma"/>
            <family val="2"/>
          </rPr>
          <t xml:space="preserve"> Los votos obtenidos conforme a las fracciones anteriores se dividirán entre el número de regidores de representación proporcional que refiere la Ley Orgánica del Municipio Libre en cada caso, para obtener así un cociente natural;</t>
        </r>
      </text>
    </comment>
    <comment ref="Q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IV.</t>
        </r>
        <r>
          <rPr>
            <sz val="8"/>
            <color indexed="81"/>
            <rFont val="Tahoma"/>
            <family val="2"/>
          </rPr>
          <t xml:space="preserve"> Enseguida, los votos de cada partido político y, en su caso, del candidato independiente, se dividirán entre el cociente natural, y tendrán derecho a que se les asigne el número de regidores a que corresponda el valor del entero que resulte de las respectivas operaciones; para tal efecto, en todos los casos, la fracción aritmética mayor prevalecerá sobre la fracción aritmética menor;
</t>
        </r>
        <r>
          <rPr>
            <b/>
            <sz val="8"/>
            <color indexed="81"/>
            <rFont val="Tahoma"/>
            <family val="2"/>
          </rPr>
          <t>V.</t>
        </r>
        <r>
          <rPr>
            <sz val="8"/>
            <color indexed="81"/>
            <rFont val="Tahoma"/>
            <family val="2"/>
          </rPr>
          <t xml:space="preserve"> Si efectuada la asignación mediante las operaciones a que se refieren las fracciones anteriores, aún hubiere regidurías por distribuir, se acreditarán éstas según el mayor número de votos que restaran a los partidos políticos, y al candidato independiente, después de haber participado en la primera asignación;</t>
        </r>
      </text>
    </comment>
    <comment ref="R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VII.</t>
        </r>
        <r>
          <rPr>
            <sz val="8"/>
            <color indexed="81"/>
            <rFont val="Tahoma"/>
            <family val="2"/>
          </rPr>
          <t xml:space="preserve"> Sin embargo, ningún partido político, o candidato independiente, tendrá derecho a que se le asigne más del cincuenta por ciento del número de regidores de representación proporcional que refiere la Ley Orgánica del Municipio Libre, en cada caso, y sin perjuicio de respetar la representación de género a que se refiere el artículo 294 de esta Ley;</t>
        </r>
      </text>
    </comment>
  </commentList>
</comments>
</file>

<file path=xl/comments12.xml><?xml version="1.0" encoding="utf-8"?>
<comments xmlns="http://schemas.openxmlformats.org/spreadsheetml/2006/main">
  <authors>
    <author>HCruz</author>
  </authors>
  <commentList>
    <comment ref="M5" authorId="0" shapeId="0">
      <text>
        <r>
          <rPr>
            <sz val="8"/>
            <color indexed="81"/>
            <rFont val="Tahoma"/>
            <family val="2"/>
          </rPr>
          <t xml:space="preserve">XLIV. Votación:
</t>
        </r>
        <r>
          <rPr>
            <b/>
            <sz val="8"/>
            <color indexed="81"/>
            <rFont val="Tahoma"/>
            <family val="2"/>
          </rPr>
          <t>b) Válida emitida.</t>
        </r>
        <r>
          <rPr>
            <sz val="8"/>
            <color indexed="81"/>
            <rFont val="Tahoma"/>
            <family val="2"/>
          </rPr>
          <t xml:space="preserve"> la que se obtiene después de restar a la votación emitida, los votos
nulos y los anulados.</t>
        </r>
      </text>
    </comment>
    <comment ref="O5" authorId="0" shapeId="0">
      <text>
        <r>
          <rPr>
            <sz val="8"/>
            <color indexed="81"/>
            <rFont val="Tahoma"/>
            <family val="2"/>
          </rPr>
          <t xml:space="preserve">ARTÍCULO 422.
</t>
        </r>
        <r>
          <rPr>
            <b/>
            <sz val="8"/>
            <color indexed="81"/>
            <rFont val="Tahoma"/>
            <family val="2"/>
          </rPr>
          <t>I.</t>
        </r>
        <r>
          <rPr>
            <sz val="8"/>
            <color indexed="81"/>
            <rFont val="Tahoma"/>
            <family val="2"/>
          </rPr>
          <t xml:space="preserve"> Sumará los votos de los partidos políticos y, en su caso, del candidato independiente que habiendo obtenido al menos el dos por ciento de la votación válida emitida, tienen derecho a participar en la asignación de regidores de representación proporcional;</t>
        </r>
      </text>
    </comment>
    <comment ref="P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III.</t>
        </r>
        <r>
          <rPr>
            <sz val="8"/>
            <color indexed="81"/>
            <rFont val="Tahoma"/>
            <family val="2"/>
          </rPr>
          <t xml:space="preserve"> Los votos obtenidos conforme a las fracciones anteriores se dividirán entre el número de regidores de representación proporcional que refiere la Ley Orgánica del Municipio Libre en cada caso, para obtener así un cociente natural;</t>
        </r>
      </text>
    </comment>
    <comment ref="Q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IV.</t>
        </r>
        <r>
          <rPr>
            <sz val="8"/>
            <color indexed="81"/>
            <rFont val="Tahoma"/>
            <family val="2"/>
          </rPr>
          <t xml:space="preserve"> Enseguida, los votos de cada partido político y, en su caso, del candidato independiente, se dividirán entre el cociente natural, y tendrán derecho a que se les asigne el número de regidores a que corresponda el valor del entero que resulte de las respectivas operaciones; para tal efecto, en todos los casos, la fracción aritmética mayor prevalecerá sobre la fracción aritmética menor;
</t>
        </r>
        <r>
          <rPr>
            <b/>
            <sz val="8"/>
            <color indexed="81"/>
            <rFont val="Tahoma"/>
            <family val="2"/>
          </rPr>
          <t>V.</t>
        </r>
        <r>
          <rPr>
            <sz val="8"/>
            <color indexed="81"/>
            <rFont val="Tahoma"/>
            <family val="2"/>
          </rPr>
          <t xml:space="preserve"> Si efectuada la asignación mediante las operaciones a que se refieren las fracciones anteriores, aún hubiere regidurías por distribuir, se acreditarán éstas según el mayor número de votos que restaran a los partidos políticos, y al candidato independiente, después de haber participado en la primera asignación;</t>
        </r>
      </text>
    </comment>
    <comment ref="R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VII.</t>
        </r>
        <r>
          <rPr>
            <sz val="8"/>
            <color indexed="81"/>
            <rFont val="Tahoma"/>
            <family val="2"/>
          </rPr>
          <t xml:space="preserve"> Sin embargo, ningún partido político, o candidato independiente, tendrá derecho a que se le asigne más del cincuenta por ciento del número de regidores de representación proporcional que refiere la Ley Orgánica del Municipio Libre, en cada caso, y sin perjuicio de respetar la representación de género a que se refiere el artículo 294 de esta Ley;</t>
        </r>
      </text>
    </comment>
  </commentList>
</comments>
</file>

<file path=xl/comments13.xml><?xml version="1.0" encoding="utf-8"?>
<comments xmlns="http://schemas.openxmlformats.org/spreadsheetml/2006/main">
  <authors>
    <author>HCruz</author>
  </authors>
  <commentList>
    <comment ref="M5" authorId="0" shapeId="0">
      <text>
        <r>
          <rPr>
            <sz val="8"/>
            <color indexed="81"/>
            <rFont val="Tahoma"/>
            <family val="2"/>
          </rPr>
          <t xml:space="preserve">XLIV. Votación:
</t>
        </r>
        <r>
          <rPr>
            <b/>
            <sz val="8"/>
            <color indexed="81"/>
            <rFont val="Tahoma"/>
            <family val="2"/>
          </rPr>
          <t>b) Válida emitida.</t>
        </r>
        <r>
          <rPr>
            <sz val="8"/>
            <color indexed="81"/>
            <rFont val="Tahoma"/>
            <family val="2"/>
          </rPr>
          <t xml:space="preserve"> la que se obtiene después de restar a la votación emitida, los votos
nulos y los anulados.</t>
        </r>
      </text>
    </comment>
    <comment ref="O5" authorId="0" shapeId="0">
      <text>
        <r>
          <rPr>
            <sz val="8"/>
            <color indexed="81"/>
            <rFont val="Tahoma"/>
            <family val="2"/>
          </rPr>
          <t xml:space="preserve">ARTÍCULO 422.
</t>
        </r>
        <r>
          <rPr>
            <b/>
            <sz val="8"/>
            <color indexed="81"/>
            <rFont val="Tahoma"/>
            <family val="2"/>
          </rPr>
          <t>I.</t>
        </r>
        <r>
          <rPr>
            <sz val="8"/>
            <color indexed="81"/>
            <rFont val="Tahoma"/>
            <family val="2"/>
          </rPr>
          <t xml:space="preserve"> Sumará los votos de los partidos políticos y, en su caso, del candidato independiente que habiendo obtenido al menos el dos por ciento de la votación válida emitida, tienen derecho a participar en la asignación de regidores de representación proporcional;</t>
        </r>
      </text>
    </comment>
    <comment ref="P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III.</t>
        </r>
        <r>
          <rPr>
            <sz val="8"/>
            <color indexed="81"/>
            <rFont val="Tahoma"/>
            <family val="2"/>
          </rPr>
          <t xml:space="preserve"> Los votos obtenidos conforme a las fracciones anteriores se dividirán entre el número de regidores de representación proporcional que refiere la Ley Orgánica del Municipio Libre en cada caso, para obtener así un cociente natural;</t>
        </r>
      </text>
    </comment>
    <comment ref="Q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IV.</t>
        </r>
        <r>
          <rPr>
            <sz val="8"/>
            <color indexed="81"/>
            <rFont val="Tahoma"/>
            <family val="2"/>
          </rPr>
          <t xml:space="preserve"> Enseguida, los votos de cada partido político y, en su caso, del candidato independiente, se dividirán entre el cociente natural, y tendrán derecho a que se les asigne el número de regidores a que corresponda el valor del entero que resulte de las respectivas operaciones; para tal efecto, en todos los casos, la fracción aritmética mayor prevalecerá sobre la fracción aritmética menor;
</t>
        </r>
        <r>
          <rPr>
            <b/>
            <sz val="8"/>
            <color indexed="81"/>
            <rFont val="Tahoma"/>
            <family val="2"/>
          </rPr>
          <t>V.</t>
        </r>
        <r>
          <rPr>
            <sz val="8"/>
            <color indexed="81"/>
            <rFont val="Tahoma"/>
            <family val="2"/>
          </rPr>
          <t xml:space="preserve"> Si efectuada la asignación mediante las operaciones a que se refieren las fracciones anteriores, aún hubiere regidurías por distribuir, se acreditarán éstas según el mayor número de votos que restaran a los partidos políticos, y al candidato independiente, después de haber participado en la primera asignación;</t>
        </r>
      </text>
    </comment>
    <comment ref="R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VII.</t>
        </r>
        <r>
          <rPr>
            <sz val="8"/>
            <color indexed="81"/>
            <rFont val="Tahoma"/>
            <family val="2"/>
          </rPr>
          <t xml:space="preserve"> Sin embargo, ningún partido político, o candidato independiente, tendrá derecho a que se le asigne más del cincuenta por ciento del número de regidores de representación proporcional que refiere la Ley Orgánica del Municipio Libre, en cada caso, y sin perjuicio de respetar la representación de género a que se refiere el artículo 294 de esta Ley;</t>
        </r>
      </text>
    </comment>
  </commentList>
</comments>
</file>

<file path=xl/comments14.xml><?xml version="1.0" encoding="utf-8"?>
<comments xmlns="http://schemas.openxmlformats.org/spreadsheetml/2006/main">
  <authors>
    <author>HCruz</author>
  </authors>
  <commentList>
    <comment ref="M5" authorId="0" shapeId="0">
      <text>
        <r>
          <rPr>
            <sz val="8"/>
            <color indexed="81"/>
            <rFont val="Tahoma"/>
            <family val="2"/>
          </rPr>
          <t xml:space="preserve">XLIV. Votación:
</t>
        </r>
        <r>
          <rPr>
            <b/>
            <sz val="8"/>
            <color indexed="81"/>
            <rFont val="Tahoma"/>
            <family val="2"/>
          </rPr>
          <t>b) Válida emitida.</t>
        </r>
        <r>
          <rPr>
            <sz val="8"/>
            <color indexed="81"/>
            <rFont val="Tahoma"/>
            <family val="2"/>
          </rPr>
          <t xml:space="preserve"> la que se obtiene después de restar a la votación emitida, los votos
nulos y los anulados.</t>
        </r>
      </text>
    </comment>
    <comment ref="O5" authorId="0" shapeId="0">
      <text>
        <r>
          <rPr>
            <sz val="8"/>
            <color indexed="81"/>
            <rFont val="Tahoma"/>
            <family val="2"/>
          </rPr>
          <t xml:space="preserve">ARTÍCULO 422.
</t>
        </r>
        <r>
          <rPr>
            <b/>
            <sz val="8"/>
            <color indexed="81"/>
            <rFont val="Tahoma"/>
            <family val="2"/>
          </rPr>
          <t>I.</t>
        </r>
        <r>
          <rPr>
            <sz val="8"/>
            <color indexed="81"/>
            <rFont val="Tahoma"/>
            <family val="2"/>
          </rPr>
          <t xml:space="preserve"> Sumará los votos de los partidos políticos y, en su caso, del candidato independiente que habiendo obtenido al menos el dos por ciento de la votación válida emitida, tienen derecho a participar en la asignación de regidores de representación proporcional;</t>
        </r>
      </text>
    </comment>
    <comment ref="P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III.</t>
        </r>
        <r>
          <rPr>
            <sz val="8"/>
            <color indexed="81"/>
            <rFont val="Tahoma"/>
            <family val="2"/>
          </rPr>
          <t xml:space="preserve"> Los votos obtenidos conforme a las fracciones anteriores se dividirán entre el número de regidores de representación proporcional que refiere la Ley Orgánica del Municipio Libre en cada caso, para obtener así un cociente natural;</t>
        </r>
      </text>
    </comment>
    <comment ref="Q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IV.</t>
        </r>
        <r>
          <rPr>
            <sz val="8"/>
            <color indexed="81"/>
            <rFont val="Tahoma"/>
            <family val="2"/>
          </rPr>
          <t xml:space="preserve"> Enseguida, los votos de cada partido político y, en su caso, del candidato independiente, se dividirán entre el cociente natural, y tendrán derecho a que se les asigne el número de regidores a que corresponda el valor del entero que resulte de las respectivas operaciones; para tal efecto, en todos los casos, la fracción aritmética mayor prevalecerá sobre la fracción aritmética menor;
</t>
        </r>
        <r>
          <rPr>
            <b/>
            <sz val="8"/>
            <color indexed="81"/>
            <rFont val="Tahoma"/>
            <family val="2"/>
          </rPr>
          <t>V.</t>
        </r>
        <r>
          <rPr>
            <sz val="8"/>
            <color indexed="81"/>
            <rFont val="Tahoma"/>
            <family val="2"/>
          </rPr>
          <t xml:space="preserve"> Si efectuada la asignación mediante las operaciones a que se refieren las fracciones anteriores, aún hubiere regidurías por distribuir, se acreditarán éstas según el mayor número de votos que restaran a los partidos políticos, y al candidato independiente, después de haber participado en la primera asignación;</t>
        </r>
      </text>
    </comment>
    <comment ref="R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VII.</t>
        </r>
        <r>
          <rPr>
            <sz val="8"/>
            <color indexed="81"/>
            <rFont val="Tahoma"/>
            <family val="2"/>
          </rPr>
          <t xml:space="preserve"> Sin embargo, ningún partido político, o candidato independiente, tendrá derecho a que se le asigne más del cincuenta por ciento del número de regidores de representación proporcional que refiere la Ley Orgánica del Municipio Libre, en cada caso, y sin perjuicio de respetar la representación de género a que se refiere el artículo 294 de esta Ley;</t>
        </r>
      </text>
    </comment>
  </commentList>
</comments>
</file>

<file path=xl/comments15.xml><?xml version="1.0" encoding="utf-8"?>
<comments xmlns="http://schemas.openxmlformats.org/spreadsheetml/2006/main">
  <authors>
    <author>HCruz</author>
  </authors>
  <commentList>
    <comment ref="M5" authorId="0" shapeId="0">
      <text>
        <r>
          <rPr>
            <sz val="8"/>
            <color indexed="81"/>
            <rFont val="Tahoma"/>
            <family val="2"/>
          </rPr>
          <t xml:space="preserve">XLIV. Votación:
</t>
        </r>
        <r>
          <rPr>
            <b/>
            <sz val="8"/>
            <color indexed="81"/>
            <rFont val="Tahoma"/>
            <family val="2"/>
          </rPr>
          <t>b) Válida emitida.</t>
        </r>
        <r>
          <rPr>
            <sz val="8"/>
            <color indexed="81"/>
            <rFont val="Tahoma"/>
            <family val="2"/>
          </rPr>
          <t xml:space="preserve"> la que se obtiene después de restar a la votación emitida, los votos
nulos y los anulados.</t>
        </r>
      </text>
    </comment>
    <comment ref="O5" authorId="0" shapeId="0">
      <text>
        <r>
          <rPr>
            <sz val="8"/>
            <color indexed="81"/>
            <rFont val="Tahoma"/>
            <family val="2"/>
          </rPr>
          <t xml:space="preserve">ARTÍCULO 422.
</t>
        </r>
        <r>
          <rPr>
            <b/>
            <sz val="8"/>
            <color indexed="81"/>
            <rFont val="Tahoma"/>
            <family val="2"/>
          </rPr>
          <t>I.</t>
        </r>
        <r>
          <rPr>
            <sz val="8"/>
            <color indexed="81"/>
            <rFont val="Tahoma"/>
            <family val="2"/>
          </rPr>
          <t xml:space="preserve"> Sumará los votos de los partidos políticos y, en su caso, del candidato independiente que habiendo obtenido al menos el dos por ciento de la votación válida emitida, tienen derecho a participar en la asignación de regidores de representación proporcional;</t>
        </r>
      </text>
    </comment>
    <comment ref="P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III.</t>
        </r>
        <r>
          <rPr>
            <sz val="8"/>
            <color indexed="81"/>
            <rFont val="Tahoma"/>
            <family val="2"/>
          </rPr>
          <t xml:space="preserve"> Los votos obtenidos conforme a las fracciones anteriores se dividirán entre el número de regidores de representación proporcional que refiere la Ley Orgánica del Municipio Libre en cada caso, para obtener así un cociente natural;</t>
        </r>
      </text>
    </comment>
    <comment ref="Q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IV.</t>
        </r>
        <r>
          <rPr>
            <sz val="8"/>
            <color indexed="81"/>
            <rFont val="Tahoma"/>
            <family val="2"/>
          </rPr>
          <t xml:space="preserve"> Enseguida, los votos de cada partido político y, en su caso, del candidato independiente, se dividirán entre el cociente natural, y tendrán derecho a que se les asigne el número de regidores a que corresponda el valor del entero que resulte de las respectivas operaciones; para tal efecto, en todos los casos, la fracción aritmética mayor prevalecerá sobre la fracción aritmética menor;
</t>
        </r>
        <r>
          <rPr>
            <b/>
            <sz val="8"/>
            <color indexed="81"/>
            <rFont val="Tahoma"/>
            <family val="2"/>
          </rPr>
          <t>V.</t>
        </r>
        <r>
          <rPr>
            <sz val="8"/>
            <color indexed="81"/>
            <rFont val="Tahoma"/>
            <family val="2"/>
          </rPr>
          <t xml:space="preserve"> Si efectuada la asignación mediante las operaciones a que se refieren las fracciones anteriores, aún hubiere regidurías por distribuir, se acreditarán éstas según el mayor número de votos que restaran a los partidos políticos, y al candidato independiente, después de haber participado en la primera asignación;</t>
        </r>
      </text>
    </comment>
    <comment ref="R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VII.</t>
        </r>
        <r>
          <rPr>
            <sz val="8"/>
            <color indexed="81"/>
            <rFont val="Tahoma"/>
            <family val="2"/>
          </rPr>
          <t xml:space="preserve"> Sin embargo, ningún partido político, o candidato independiente, tendrá derecho a que se le asigne más del cincuenta por ciento del número de regidores de representación proporcional que refiere la Ley Orgánica del Municipio Libre, en cada caso, y sin perjuicio de respetar la representación de género a que se refiere el artículo 294 de esta Ley;</t>
        </r>
      </text>
    </comment>
  </commentList>
</comments>
</file>

<file path=xl/comments16.xml><?xml version="1.0" encoding="utf-8"?>
<comments xmlns="http://schemas.openxmlformats.org/spreadsheetml/2006/main">
  <authors>
    <author>HCruz</author>
  </authors>
  <commentList>
    <comment ref="M5" authorId="0" shapeId="0">
      <text>
        <r>
          <rPr>
            <sz val="8"/>
            <color indexed="81"/>
            <rFont val="Tahoma"/>
            <family val="2"/>
          </rPr>
          <t xml:space="preserve">XLIV. Votación:
</t>
        </r>
        <r>
          <rPr>
            <b/>
            <sz val="8"/>
            <color indexed="81"/>
            <rFont val="Tahoma"/>
            <family val="2"/>
          </rPr>
          <t>b) Válida emitida.</t>
        </r>
        <r>
          <rPr>
            <sz val="8"/>
            <color indexed="81"/>
            <rFont val="Tahoma"/>
            <family val="2"/>
          </rPr>
          <t xml:space="preserve"> la que se obtiene después de restar a la votación emitida, los votos
nulos y los anulados.</t>
        </r>
      </text>
    </comment>
    <comment ref="O5" authorId="0" shapeId="0">
      <text>
        <r>
          <rPr>
            <sz val="8"/>
            <color indexed="81"/>
            <rFont val="Tahoma"/>
            <family val="2"/>
          </rPr>
          <t xml:space="preserve">ARTÍCULO 422.
</t>
        </r>
        <r>
          <rPr>
            <b/>
            <sz val="8"/>
            <color indexed="81"/>
            <rFont val="Tahoma"/>
            <family val="2"/>
          </rPr>
          <t>I.</t>
        </r>
        <r>
          <rPr>
            <sz val="8"/>
            <color indexed="81"/>
            <rFont val="Tahoma"/>
            <family val="2"/>
          </rPr>
          <t xml:space="preserve"> Sumará los votos de los partidos políticos y, en su caso, del candidato independiente que habiendo obtenido al menos el dos por ciento de la votación válida emitida, tienen derecho a participar en la asignación de regidores de representación proporcional;</t>
        </r>
      </text>
    </comment>
    <comment ref="P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III.</t>
        </r>
        <r>
          <rPr>
            <sz val="8"/>
            <color indexed="81"/>
            <rFont val="Tahoma"/>
            <family val="2"/>
          </rPr>
          <t xml:space="preserve"> Los votos obtenidos conforme a las fracciones anteriores se dividirán entre el número de regidores de representación proporcional que refiere la Ley Orgánica del Municipio Libre en cada caso, para obtener así un cociente natural;</t>
        </r>
      </text>
    </comment>
    <comment ref="Q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IV.</t>
        </r>
        <r>
          <rPr>
            <sz val="8"/>
            <color indexed="81"/>
            <rFont val="Tahoma"/>
            <family val="2"/>
          </rPr>
          <t xml:space="preserve"> Enseguida, los votos de cada partido político y, en su caso, del candidato independiente, se dividirán entre el cociente natural, y tendrán derecho a que se les asigne el número de regidores a que corresponda el valor del entero que resulte de las respectivas operaciones; para tal efecto, en todos los casos, la fracción aritmética mayor prevalecerá sobre la fracción aritmética menor;
</t>
        </r>
        <r>
          <rPr>
            <b/>
            <sz val="8"/>
            <color indexed="81"/>
            <rFont val="Tahoma"/>
            <family val="2"/>
          </rPr>
          <t>V.</t>
        </r>
        <r>
          <rPr>
            <sz val="8"/>
            <color indexed="81"/>
            <rFont val="Tahoma"/>
            <family val="2"/>
          </rPr>
          <t xml:space="preserve"> Si efectuada la asignación mediante las operaciones a que se refieren las fracciones anteriores, aún hubiere regidurías por distribuir, se acreditarán éstas según el mayor número de votos que restaran a los partidos políticos, y al candidato independiente, después de haber participado en la primera asignación;</t>
        </r>
      </text>
    </comment>
    <comment ref="R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VII.</t>
        </r>
        <r>
          <rPr>
            <sz val="8"/>
            <color indexed="81"/>
            <rFont val="Tahoma"/>
            <family val="2"/>
          </rPr>
          <t xml:space="preserve"> Sin embargo, ningún partido político, o candidato independiente, tendrá derecho a que se le asigne más del cincuenta por ciento del número de regidores de representación proporcional que refiere la Ley Orgánica del Municipio Libre, en cada caso, y sin perjuicio de respetar la representación de género a que se refiere el artículo 294 de esta Ley;</t>
        </r>
      </text>
    </comment>
  </commentList>
</comments>
</file>

<file path=xl/comments17.xml><?xml version="1.0" encoding="utf-8"?>
<comments xmlns="http://schemas.openxmlformats.org/spreadsheetml/2006/main">
  <authors>
    <author>HCruz</author>
  </authors>
  <commentList>
    <comment ref="M5" authorId="0" shapeId="0">
      <text>
        <r>
          <rPr>
            <sz val="8"/>
            <color indexed="81"/>
            <rFont val="Tahoma"/>
            <family val="2"/>
          </rPr>
          <t xml:space="preserve">XLIV. Votación:
</t>
        </r>
        <r>
          <rPr>
            <b/>
            <sz val="8"/>
            <color indexed="81"/>
            <rFont val="Tahoma"/>
            <family val="2"/>
          </rPr>
          <t>b) Válida emitida.</t>
        </r>
        <r>
          <rPr>
            <sz val="8"/>
            <color indexed="81"/>
            <rFont val="Tahoma"/>
            <family val="2"/>
          </rPr>
          <t xml:space="preserve"> la que se obtiene después de restar a la votación emitida, los votos
nulos y los anulados.</t>
        </r>
      </text>
    </comment>
    <comment ref="O5" authorId="0" shapeId="0">
      <text>
        <r>
          <rPr>
            <sz val="8"/>
            <color indexed="81"/>
            <rFont val="Tahoma"/>
            <family val="2"/>
          </rPr>
          <t xml:space="preserve">ARTÍCULO 422.
</t>
        </r>
        <r>
          <rPr>
            <b/>
            <sz val="8"/>
            <color indexed="81"/>
            <rFont val="Tahoma"/>
            <family val="2"/>
          </rPr>
          <t>I.</t>
        </r>
        <r>
          <rPr>
            <sz val="8"/>
            <color indexed="81"/>
            <rFont val="Tahoma"/>
            <family val="2"/>
          </rPr>
          <t xml:space="preserve"> Sumará los votos de los partidos políticos y, en su caso, del candidato independiente que habiendo obtenido al menos el dos por ciento de la votación válida emitida, tienen derecho a participar en la asignación de regidores de representación proporcional;</t>
        </r>
      </text>
    </comment>
    <comment ref="P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III.</t>
        </r>
        <r>
          <rPr>
            <sz val="8"/>
            <color indexed="81"/>
            <rFont val="Tahoma"/>
            <family val="2"/>
          </rPr>
          <t xml:space="preserve"> Los votos obtenidos conforme a las fracciones anteriores se dividirán entre el número de regidores de representación proporcional que refiere la Ley Orgánica del Municipio Libre en cada caso, para obtener así un cociente natural;</t>
        </r>
      </text>
    </comment>
    <comment ref="Q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IV.</t>
        </r>
        <r>
          <rPr>
            <sz val="8"/>
            <color indexed="81"/>
            <rFont val="Tahoma"/>
            <family val="2"/>
          </rPr>
          <t xml:space="preserve"> Enseguida, los votos de cada partido político y, en su caso, del candidato independiente, se dividirán entre el cociente natural, y tendrán derecho a que se les asigne el número de regidores a que corresponda el valor del entero que resulte de las respectivas operaciones; para tal efecto, en todos los casos, la fracción aritmética mayor prevalecerá sobre la fracción aritmética menor;
</t>
        </r>
        <r>
          <rPr>
            <b/>
            <sz val="8"/>
            <color indexed="81"/>
            <rFont val="Tahoma"/>
            <family val="2"/>
          </rPr>
          <t>V.</t>
        </r>
        <r>
          <rPr>
            <sz val="8"/>
            <color indexed="81"/>
            <rFont val="Tahoma"/>
            <family val="2"/>
          </rPr>
          <t xml:space="preserve"> Si efectuada la asignación mediante las operaciones a que se refieren las fracciones anteriores, aún hubiere regidurías por distribuir, se acreditarán éstas según el mayor número de votos que restaran a los partidos políticos, y al candidato independiente, después de haber participado en la primera asignación;</t>
        </r>
      </text>
    </comment>
    <comment ref="R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VII.</t>
        </r>
        <r>
          <rPr>
            <sz val="8"/>
            <color indexed="81"/>
            <rFont val="Tahoma"/>
            <family val="2"/>
          </rPr>
          <t xml:space="preserve"> Sin embargo, ningún partido político, o candidato independiente, tendrá derecho a que se le asigne más del cincuenta por ciento del número de regidores de representación proporcional que refiere la Ley Orgánica del Municipio Libre, en cada caso, y sin perjuicio de respetar la representación de género a que se refiere el artículo 294 de esta Ley;</t>
        </r>
      </text>
    </comment>
  </commentList>
</comments>
</file>

<file path=xl/comments18.xml><?xml version="1.0" encoding="utf-8"?>
<comments xmlns="http://schemas.openxmlformats.org/spreadsheetml/2006/main">
  <authors>
    <author>HCruz</author>
  </authors>
  <commentList>
    <comment ref="M5" authorId="0" shapeId="0">
      <text>
        <r>
          <rPr>
            <sz val="8"/>
            <color indexed="81"/>
            <rFont val="Tahoma"/>
            <family val="2"/>
          </rPr>
          <t xml:space="preserve">XLIV. Votación:
</t>
        </r>
        <r>
          <rPr>
            <b/>
            <sz val="8"/>
            <color indexed="81"/>
            <rFont val="Tahoma"/>
            <family val="2"/>
          </rPr>
          <t>b) Válida emitida.</t>
        </r>
        <r>
          <rPr>
            <sz val="8"/>
            <color indexed="81"/>
            <rFont val="Tahoma"/>
            <family val="2"/>
          </rPr>
          <t xml:space="preserve"> la que se obtiene después de restar a la votación emitida, los votos
nulos y los anulados.</t>
        </r>
      </text>
    </comment>
    <comment ref="O5" authorId="0" shapeId="0">
      <text>
        <r>
          <rPr>
            <sz val="8"/>
            <color indexed="81"/>
            <rFont val="Tahoma"/>
            <family val="2"/>
          </rPr>
          <t xml:space="preserve">ARTÍCULO 422.
</t>
        </r>
        <r>
          <rPr>
            <b/>
            <sz val="8"/>
            <color indexed="81"/>
            <rFont val="Tahoma"/>
            <family val="2"/>
          </rPr>
          <t>I.</t>
        </r>
        <r>
          <rPr>
            <sz val="8"/>
            <color indexed="81"/>
            <rFont val="Tahoma"/>
            <family val="2"/>
          </rPr>
          <t xml:space="preserve"> Sumará los votos de los partidos políticos y, en su caso, del candidato independiente que habiendo obtenido al menos el dos por ciento de la votación válida emitida, tienen derecho a participar en la asignación de regidores de representación proporcional;</t>
        </r>
      </text>
    </comment>
    <comment ref="P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III.</t>
        </r>
        <r>
          <rPr>
            <sz val="8"/>
            <color indexed="81"/>
            <rFont val="Tahoma"/>
            <family val="2"/>
          </rPr>
          <t xml:space="preserve"> Los votos obtenidos conforme a las fracciones anteriores se dividirán entre el número de regidores de representación proporcional que refiere la Ley Orgánica del Municipio Libre en cada caso, para obtener así un cociente natural;</t>
        </r>
      </text>
    </comment>
    <comment ref="Q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IV.</t>
        </r>
        <r>
          <rPr>
            <sz val="8"/>
            <color indexed="81"/>
            <rFont val="Tahoma"/>
            <family val="2"/>
          </rPr>
          <t xml:space="preserve"> Enseguida, los votos de cada partido político y, en su caso, del candidato independiente, se dividirán entre el cociente natural, y tendrán derecho a que se les asigne el número de regidores a que corresponda el valor del entero que resulte de las respectivas operaciones; para tal efecto, en todos los casos, la fracción aritmética mayor prevalecerá sobre la fracción aritmética menor;
</t>
        </r>
        <r>
          <rPr>
            <b/>
            <sz val="8"/>
            <color indexed="81"/>
            <rFont val="Tahoma"/>
            <family val="2"/>
          </rPr>
          <t>V.</t>
        </r>
        <r>
          <rPr>
            <sz val="8"/>
            <color indexed="81"/>
            <rFont val="Tahoma"/>
            <family val="2"/>
          </rPr>
          <t xml:space="preserve"> Si efectuada la asignación mediante las operaciones a que se refieren las fracciones anteriores, aún hubiere regidurías por distribuir, se acreditarán éstas según el mayor número de votos que restaran a los partidos políticos, y al candidato independiente, después de haber participado en la primera asignación;</t>
        </r>
      </text>
    </comment>
    <comment ref="R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VII.</t>
        </r>
        <r>
          <rPr>
            <sz val="8"/>
            <color indexed="81"/>
            <rFont val="Tahoma"/>
            <family val="2"/>
          </rPr>
          <t xml:space="preserve"> Sin embargo, ningún partido político, o candidato independiente, tendrá derecho a que se le asigne más del cincuenta por ciento del número de regidores de representación proporcional que refiere la Ley Orgánica del Municipio Libre, en cada caso, y sin perjuicio de respetar la representación de género a que se refiere el artículo 294 de esta Ley;</t>
        </r>
      </text>
    </comment>
  </commentList>
</comments>
</file>

<file path=xl/comments19.xml><?xml version="1.0" encoding="utf-8"?>
<comments xmlns="http://schemas.openxmlformats.org/spreadsheetml/2006/main">
  <authors>
    <author>HCruz</author>
  </authors>
  <commentList>
    <comment ref="M5" authorId="0" shapeId="0">
      <text>
        <r>
          <rPr>
            <sz val="8"/>
            <color indexed="81"/>
            <rFont val="Tahoma"/>
            <family val="2"/>
          </rPr>
          <t xml:space="preserve">XLIV. Votación:
</t>
        </r>
        <r>
          <rPr>
            <b/>
            <sz val="8"/>
            <color indexed="81"/>
            <rFont val="Tahoma"/>
            <family val="2"/>
          </rPr>
          <t>b) Válida emitida.</t>
        </r>
        <r>
          <rPr>
            <sz val="8"/>
            <color indexed="81"/>
            <rFont val="Tahoma"/>
            <family val="2"/>
          </rPr>
          <t xml:space="preserve"> la que se obtiene después de restar a la votación emitida, los votos
nulos y los anulados.</t>
        </r>
      </text>
    </comment>
    <comment ref="O5" authorId="0" shapeId="0">
      <text>
        <r>
          <rPr>
            <sz val="8"/>
            <color indexed="81"/>
            <rFont val="Tahoma"/>
            <family val="2"/>
          </rPr>
          <t xml:space="preserve">ARTÍCULO 422.
</t>
        </r>
        <r>
          <rPr>
            <b/>
            <sz val="8"/>
            <color indexed="81"/>
            <rFont val="Tahoma"/>
            <family val="2"/>
          </rPr>
          <t>I.</t>
        </r>
        <r>
          <rPr>
            <sz val="8"/>
            <color indexed="81"/>
            <rFont val="Tahoma"/>
            <family val="2"/>
          </rPr>
          <t xml:space="preserve"> Sumará los votos de los partidos políticos y, en su caso, del candidato independiente que habiendo obtenido al menos el dos por ciento de la votación válida emitida, tienen derecho a participar en la asignación de regidores de representación proporcional;</t>
        </r>
      </text>
    </comment>
    <comment ref="P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III.</t>
        </r>
        <r>
          <rPr>
            <sz val="8"/>
            <color indexed="81"/>
            <rFont val="Tahoma"/>
            <family val="2"/>
          </rPr>
          <t xml:space="preserve"> Los votos obtenidos conforme a las fracciones anteriores se dividirán entre el número de regidores de representación proporcional que refiere la Ley Orgánica del Municipio Libre en cada caso, para obtener así un cociente natural;</t>
        </r>
      </text>
    </comment>
    <comment ref="Q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IV.</t>
        </r>
        <r>
          <rPr>
            <sz val="8"/>
            <color indexed="81"/>
            <rFont val="Tahoma"/>
            <family val="2"/>
          </rPr>
          <t xml:space="preserve"> Enseguida, los votos de cada partido político y, en su caso, del candidato independiente, se dividirán entre el cociente natural, y tendrán derecho a que se les asigne el número de regidores a que corresponda el valor del entero que resulte de las respectivas operaciones; para tal efecto, en todos los casos, la fracción aritmética mayor prevalecerá sobre la fracción aritmética menor;
</t>
        </r>
        <r>
          <rPr>
            <b/>
            <sz val="8"/>
            <color indexed="81"/>
            <rFont val="Tahoma"/>
            <family val="2"/>
          </rPr>
          <t>V.</t>
        </r>
        <r>
          <rPr>
            <sz val="8"/>
            <color indexed="81"/>
            <rFont val="Tahoma"/>
            <family val="2"/>
          </rPr>
          <t xml:space="preserve"> Si efectuada la asignación mediante las operaciones a que se refieren las fracciones anteriores, aún hubiere regidurías por distribuir, se acreditarán éstas según el mayor número de votos que restaran a los partidos políticos, y al candidato independiente, después de haber participado en la primera asignación;</t>
        </r>
      </text>
    </comment>
    <comment ref="R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VII.</t>
        </r>
        <r>
          <rPr>
            <sz val="8"/>
            <color indexed="81"/>
            <rFont val="Tahoma"/>
            <family val="2"/>
          </rPr>
          <t xml:space="preserve"> Sin embargo, ningún partido político, o candidato independiente, tendrá derecho a que se le asigne más del cincuenta por ciento del número de regidores de representación proporcional que refiere la Ley Orgánica del Municipio Libre, en cada caso, y sin perjuicio de respetar la representación de género a que se refiere el artículo 294 de esta Ley;</t>
        </r>
      </text>
    </comment>
  </commentList>
</comments>
</file>

<file path=xl/comments2.xml><?xml version="1.0" encoding="utf-8"?>
<comments xmlns="http://schemas.openxmlformats.org/spreadsheetml/2006/main">
  <authors>
    <author>HCruz</author>
  </authors>
  <commentList>
    <comment ref="M5" authorId="0" shapeId="0">
      <text>
        <r>
          <rPr>
            <sz val="8"/>
            <color indexed="81"/>
            <rFont val="Tahoma"/>
            <family val="2"/>
          </rPr>
          <t xml:space="preserve">XLIV. Votación:
</t>
        </r>
        <r>
          <rPr>
            <b/>
            <sz val="8"/>
            <color indexed="81"/>
            <rFont val="Tahoma"/>
            <family val="2"/>
          </rPr>
          <t>b) Válida emitida.</t>
        </r>
        <r>
          <rPr>
            <sz val="8"/>
            <color indexed="81"/>
            <rFont val="Tahoma"/>
            <family val="2"/>
          </rPr>
          <t xml:space="preserve"> la que se obtiene después de restar a la votación emitida, los votos
nulos y los anulados.</t>
        </r>
      </text>
    </comment>
    <comment ref="O5" authorId="0" shapeId="0">
      <text>
        <r>
          <rPr>
            <sz val="8"/>
            <color indexed="81"/>
            <rFont val="Tahoma"/>
            <family val="2"/>
          </rPr>
          <t xml:space="preserve">ARTÍCULO 422.
</t>
        </r>
        <r>
          <rPr>
            <b/>
            <sz val="8"/>
            <color indexed="81"/>
            <rFont val="Tahoma"/>
            <family val="2"/>
          </rPr>
          <t>I.</t>
        </r>
        <r>
          <rPr>
            <sz val="8"/>
            <color indexed="81"/>
            <rFont val="Tahoma"/>
            <family val="2"/>
          </rPr>
          <t xml:space="preserve"> Sumará los votos de los partidos políticos y, en su caso, del candidato independiente que habiendo obtenido al menos el dos por ciento de la votación válida emitida, tienen derecho a participar en la asignación de regidores de representación proporcional;</t>
        </r>
      </text>
    </comment>
    <comment ref="P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III.</t>
        </r>
        <r>
          <rPr>
            <sz val="8"/>
            <color indexed="81"/>
            <rFont val="Tahoma"/>
            <family val="2"/>
          </rPr>
          <t xml:space="preserve"> Los votos obtenidos conforme a las fracciones anteriores se dividirán entre el número de regidores de representación proporcional que refiere la Ley Orgánica del Municipio Libre en cada caso, para obtener así un cociente natural;</t>
        </r>
      </text>
    </comment>
    <comment ref="Q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IV.</t>
        </r>
        <r>
          <rPr>
            <sz val="8"/>
            <color indexed="81"/>
            <rFont val="Tahoma"/>
            <family val="2"/>
          </rPr>
          <t xml:space="preserve"> Enseguida, los votos de cada partido político y, en su caso, del candidato independiente, se dividirán entre el cociente natural, y tendrán derecho a que se les asigne el número de regidores a que corresponda el valor del entero que resulte de las respectivas operaciones; para tal efecto, en todos los casos, la fracción aritmética mayor prevalecerá sobre la fracción aritmética menor;
</t>
        </r>
        <r>
          <rPr>
            <b/>
            <sz val="8"/>
            <color indexed="81"/>
            <rFont val="Tahoma"/>
            <family val="2"/>
          </rPr>
          <t>V.</t>
        </r>
        <r>
          <rPr>
            <sz val="8"/>
            <color indexed="81"/>
            <rFont val="Tahoma"/>
            <family val="2"/>
          </rPr>
          <t xml:space="preserve"> Si efectuada la asignación mediante las operaciones a que se refieren las fracciones anteriores, aún hubiere regidurías por distribuir, se acreditarán éstas según el mayor número de votos que restaran a los partidos políticos, y al candidato independiente, después de haber participado en la primera asignación;</t>
        </r>
      </text>
    </comment>
    <comment ref="R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VII.</t>
        </r>
        <r>
          <rPr>
            <sz val="8"/>
            <color indexed="81"/>
            <rFont val="Tahoma"/>
            <family val="2"/>
          </rPr>
          <t xml:space="preserve"> Sin embargo, ningún partido político, o candidato independiente, tendrá derecho a que se le asigne más del cincuenta por ciento del número de regidores de representación proporcional que refiere la Ley Orgánica del Municipio Libre, en cada caso, y sin perjuicio de respetar la representación de género a que se refiere el artículo 294 de esta Ley;</t>
        </r>
      </text>
    </comment>
  </commentList>
</comments>
</file>

<file path=xl/comments20.xml><?xml version="1.0" encoding="utf-8"?>
<comments xmlns="http://schemas.openxmlformats.org/spreadsheetml/2006/main">
  <authors>
    <author>HCruz</author>
  </authors>
  <commentList>
    <comment ref="M5" authorId="0" shapeId="0">
      <text>
        <r>
          <rPr>
            <sz val="8"/>
            <color indexed="81"/>
            <rFont val="Tahoma"/>
            <family val="2"/>
          </rPr>
          <t xml:space="preserve">XLIV. Votación:
</t>
        </r>
        <r>
          <rPr>
            <b/>
            <sz val="8"/>
            <color indexed="81"/>
            <rFont val="Tahoma"/>
            <family val="2"/>
          </rPr>
          <t>b) Válida emitida.</t>
        </r>
        <r>
          <rPr>
            <sz val="8"/>
            <color indexed="81"/>
            <rFont val="Tahoma"/>
            <family val="2"/>
          </rPr>
          <t xml:space="preserve"> la que se obtiene después de restar a la votación emitida, los votos
nulos y los anulados.</t>
        </r>
      </text>
    </comment>
    <comment ref="O5" authorId="0" shapeId="0">
      <text>
        <r>
          <rPr>
            <sz val="8"/>
            <color indexed="81"/>
            <rFont val="Tahoma"/>
            <family val="2"/>
          </rPr>
          <t xml:space="preserve">ARTÍCULO 422.
</t>
        </r>
        <r>
          <rPr>
            <b/>
            <sz val="8"/>
            <color indexed="81"/>
            <rFont val="Tahoma"/>
            <family val="2"/>
          </rPr>
          <t>I.</t>
        </r>
        <r>
          <rPr>
            <sz val="8"/>
            <color indexed="81"/>
            <rFont val="Tahoma"/>
            <family val="2"/>
          </rPr>
          <t xml:space="preserve"> Sumará los votos de los partidos políticos y, en su caso, del candidato independiente que habiendo obtenido al menos el dos por ciento de la votación válida emitida, tienen derecho a participar en la asignación de regidores de representación proporcional;</t>
        </r>
      </text>
    </comment>
    <comment ref="P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III.</t>
        </r>
        <r>
          <rPr>
            <sz val="8"/>
            <color indexed="81"/>
            <rFont val="Tahoma"/>
            <family val="2"/>
          </rPr>
          <t xml:space="preserve"> Los votos obtenidos conforme a las fracciones anteriores se dividirán entre el número de regidores de representación proporcional que refiere la Ley Orgánica del Municipio Libre en cada caso, para obtener así un cociente natural;</t>
        </r>
      </text>
    </comment>
    <comment ref="Q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IV.</t>
        </r>
        <r>
          <rPr>
            <sz val="8"/>
            <color indexed="81"/>
            <rFont val="Tahoma"/>
            <family val="2"/>
          </rPr>
          <t xml:space="preserve"> Enseguida, los votos de cada partido político y, en su caso, del candidato independiente, se dividirán entre el cociente natural, y tendrán derecho a que se les asigne el número de regidores a que corresponda el valor del entero que resulte de las respectivas operaciones; para tal efecto, en todos los casos, la fracción aritmética mayor prevalecerá sobre la fracción aritmética menor;
</t>
        </r>
        <r>
          <rPr>
            <b/>
            <sz val="8"/>
            <color indexed="81"/>
            <rFont val="Tahoma"/>
            <family val="2"/>
          </rPr>
          <t>V.</t>
        </r>
        <r>
          <rPr>
            <sz val="8"/>
            <color indexed="81"/>
            <rFont val="Tahoma"/>
            <family val="2"/>
          </rPr>
          <t xml:space="preserve"> Si efectuada la asignación mediante las operaciones a que se refieren las fracciones anteriores, aún hubiere regidurías por distribuir, se acreditarán éstas según el mayor número de votos que restaran a los partidos políticos, y al candidato independiente, después de haber participado en la primera asignación;</t>
        </r>
      </text>
    </comment>
    <comment ref="R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VII.</t>
        </r>
        <r>
          <rPr>
            <sz val="8"/>
            <color indexed="81"/>
            <rFont val="Tahoma"/>
            <family val="2"/>
          </rPr>
          <t xml:space="preserve"> Sin embargo, ningún partido político, o candidato independiente, tendrá derecho a que se le asigne más del cincuenta por ciento del número de regidores de representación proporcional que refiere la Ley Orgánica del Municipio Libre, en cada caso, y sin perjuicio de respetar la representación de género a que se refiere el artículo 294 de esta Ley;</t>
        </r>
      </text>
    </comment>
  </commentList>
</comments>
</file>

<file path=xl/comments21.xml><?xml version="1.0" encoding="utf-8"?>
<comments xmlns="http://schemas.openxmlformats.org/spreadsheetml/2006/main">
  <authors>
    <author>HCruz</author>
  </authors>
  <commentList>
    <comment ref="M5" authorId="0" shapeId="0">
      <text>
        <r>
          <rPr>
            <sz val="8"/>
            <color indexed="81"/>
            <rFont val="Tahoma"/>
            <family val="2"/>
          </rPr>
          <t xml:space="preserve">XLIV. Votación:
</t>
        </r>
        <r>
          <rPr>
            <b/>
            <sz val="8"/>
            <color indexed="81"/>
            <rFont val="Tahoma"/>
            <family val="2"/>
          </rPr>
          <t>b) Válida emitida.</t>
        </r>
        <r>
          <rPr>
            <sz val="8"/>
            <color indexed="81"/>
            <rFont val="Tahoma"/>
            <family val="2"/>
          </rPr>
          <t xml:space="preserve"> la que se obtiene después de restar a la votación emitida, los votos
nulos y los anulados.</t>
        </r>
      </text>
    </comment>
    <comment ref="O5" authorId="0" shapeId="0">
      <text>
        <r>
          <rPr>
            <sz val="8"/>
            <color indexed="81"/>
            <rFont val="Tahoma"/>
            <family val="2"/>
          </rPr>
          <t xml:space="preserve">ARTÍCULO 422.
</t>
        </r>
        <r>
          <rPr>
            <b/>
            <sz val="8"/>
            <color indexed="81"/>
            <rFont val="Tahoma"/>
            <family val="2"/>
          </rPr>
          <t>I.</t>
        </r>
        <r>
          <rPr>
            <sz val="8"/>
            <color indexed="81"/>
            <rFont val="Tahoma"/>
            <family val="2"/>
          </rPr>
          <t xml:space="preserve"> Sumará los votos de los partidos políticos y, en su caso, del candidato independiente que habiendo obtenido al menos el dos por ciento de la votación válida emitida, tienen derecho a participar en la asignación de regidores de representación proporcional;</t>
        </r>
      </text>
    </comment>
    <comment ref="P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III.</t>
        </r>
        <r>
          <rPr>
            <sz val="8"/>
            <color indexed="81"/>
            <rFont val="Tahoma"/>
            <family val="2"/>
          </rPr>
          <t xml:space="preserve"> Los votos obtenidos conforme a las fracciones anteriores se dividirán entre el número de regidores de representación proporcional que refiere la Ley Orgánica del Municipio Libre en cada caso, para obtener así un cociente natural;</t>
        </r>
      </text>
    </comment>
    <comment ref="Q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IV.</t>
        </r>
        <r>
          <rPr>
            <sz val="8"/>
            <color indexed="81"/>
            <rFont val="Tahoma"/>
            <family val="2"/>
          </rPr>
          <t xml:space="preserve"> Enseguida, los votos de cada partido político y, en su caso, del candidato independiente, se dividirán entre el cociente natural, y tendrán derecho a que se les asigne el número de regidores a que corresponda el valor del entero que resulte de las respectivas operaciones; para tal efecto, en todos los casos, la fracción aritmética mayor prevalecerá sobre la fracción aritmética menor;
</t>
        </r>
        <r>
          <rPr>
            <b/>
            <sz val="8"/>
            <color indexed="81"/>
            <rFont val="Tahoma"/>
            <family val="2"/>
          </rPr>
          <t>V.</t>
        </r>
        <r>
          <rPr>
            <sz val="8"/>
            <color indexed="81"/>
            <rFont val="Tahoma"/>
            <family val="2"/>
          </rPr>
          <t xml:space="preserve"> Si efectuada la asignación mediante las operaciones a que se refieren las fracciones anteriores, aún hubiere regidurías por distribuir, se acreditarán éstas según el mayor número de votos que restaran a los partidos políticos, y al candidato independiente, después de haber participado en la primera asignación;</t>
        </r>
      </text>
    </comment>
    <comment ref="R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VII.</t>
        </r>
        <r>
          <rPr>
            <sz val="8"/>
            <color indexed="81"/>
            <rFont val="Tahoma"/>
            <family val="2"/>
          </rPr>
          <t xml:space="preserve"> Sin embargo, ningún partido político, o candidato independiente, tendrá derecho a que se le asigne más del cincuenta por ciento del número de regidores de representación proporcional que refiere la Ley Orgánica del Municipio Libre, en cada caso, y sin perjuicio de respetar la representación de género a que se refiere el artículo 294 de esta Ley;</t>
        </r>
      </text>
    </comment>
  </commentList>
</comments>
</file>

<file path=xl/comments22.xml><?xml version="1.0" encoding="utf-8"?>
<comments xmlns="http://schemas.openxmlformats.org/spreadsheetml/2006/main">
  <authors>
    <author>HCruz</author>
  </authors>
  <commentList>
    <comment ref="M5" authorId="0" shapeId="0">
      <text>
        <r>
          <rPr>
            <sz val="8"/>
            <color indexed="81"/>
            <rFont val="Tahoma"/>
            <family val="2"/>
          </rPr>
          <t xml:space="preserve">XLIV. Votación:
</t>
        </r>
        <r>
          <rPr>
            <b/>
            <sz val="8"/>
            <color indexed="81"/>
            <rFont val="Tahoma"/>
            <family val="2"/>
          </rPr>
          <t>b) Válida emitida.</t>
        </r>
        <r>
          <rPr>
            <sz val="8"/>
            <color indexed="81"/>
            <rFont val="Tahoma"/>
            <family val="2"/>
          </rPr>
          <t xml:space="preserve"> la que se obtiene después de restar a la votación emitida, los votos
nulos y los anulados.</t>
        </r>
      </text>
    </comment>
    <comment ref="O5" authorId="0" shapeId="0">
      <text>
        <r>
          <rPr>
            <sz val="8"/>
            <color indexed="81"/>
            <rFont val="Tahoma"/>
            <family val="2"/>
          </rPr>
          <t xml:space="preserve">ARTÍCULO 422.
</t>
        </r>
        <r>
          <rPr>
            <b/>
            <sz val="8"/>
            <color indexed="81"/>
            <rFont val="Tahoma"/>
            <family val="2"/>
          </rPr>
          <t>I.</t>
        </r>
        <r>
          <rPr>
            <sz val="8"/>
            <color indexed="81"/>
            <rFont val="Tahoma"/>
            <family val="2"/>
          </rPr>
          <t xml:space="preserve"> Sumará los votos de los partidos políticos y, en su caso, del candidato independiente que habiendo obtenido al menos el dos por ciento de la votación válida emitida, tienen derecho a participar en la asignación de regidores de representación proporcional;</t>
        </r>
      </text>
    </comment>
    <comment ref="P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III.</t>
        </r>
        <r>
          <rPr>
            <sz val="8"/>
            <color indexed="81"/>
            <rFont val="Tahoma"/>
            <family val="2"/>
          </rPr>
          <t xml:space="preserve"> Los votos obtenidos conforme a las fracciones anteriores se dividirán entre el número de regidores de representación proporcional que refiere la Ley Orgánica del Municipio Libre en cada caso, para obtener así un cociente natural;</t>
        </r>
      </text>
    </comment>
    <comment ref="Q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IV.</t>
        </r>
        <r>
          <rPr>
            <sz val="8"/>
            <color indexed="81"/>
            <rFont val="Tahoma"/>
            <family val="2"/>
          </rPr>
          <t xml:space="preserve"> Enseguida, los votos de cada partido político y, en su caso, del candidato independiente, se dividirán entre el cociente natural, y tendrán derecho a que se les asigne el número de regidores a que corresponda el valor del entero que resulte de las respectivas operaciones; para tal efecto, en todos los casos, la fracción aritmética mayor prevalecerá sobre la fracción aritmética menor;
</t>
        </r>
        <r>
          <rPr>
            <b/>
            <sz val="8"/>
            <color indexed="81"/>
            <rFont val="Tahoma"/>
            <family val="2"/>
          </rPr>
          <t>V.</t>
        </r>
        <r>
          <rPr>
            <sz val="8"/>
            <color indexed="81"/>
            <rFont val="Tahoma"/>
            <family val="2"/>
          </rPr>
          <t xml:space="preserve"> Si efectuada la asignación mediante las operaciones a que se refieren las fracciones anteriores, aún hubiere regidurías por distribuir, se acreditarán éstas según el mayor número de votos que restaran a los partidos políticos, y al candidato independiente, después de haber participado en la primera asignación;</t>
        </r>
      </text>
    </comment>
    <comment ref="R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VII.</t>
        </r>
        <r>
          <rPr>
            <sz val="8"/>
            <color indexed="81"/>
            <rFont val="Tahoma"/>
            <family val="2"/>
          </rPr>
          <t xml:space="preserve"> Sin embargo, ningún partido político, o candidato independiente, tendrá derecho a que se le asigne más del cincuenta por ciento del número de regidores de representación proporcional que refiere la Ley Orgánica del Municipio Libre, en cada caso, y sin perjuicio de respetar la representación de género a que se refiere el artículo 294 de esta Ley;</t>
        </r>
      </text>
    </comment>
  </commentList>
</comments>
</file>

<file path=xl/comments23.xml><?xml version="1.0" encoding="utf-8"?>
<comments xmlns="http://schemas.openxmlformats.org/spreadsheetml/2006/main">
  <authors>
    <author>HCruz</author>
  </authors>
  <commentList>
    <comment ref="M5" authorId="0" shapeId="0">
      <text>
        <r>
          <rPr>
            <sz val="8"/>
            <color indexed="81"/>
            <rFont val="Tahoma"/>
            <family val="2"/>
          </rPr>
          <t xml:space="preserve">XLIV. Votación:
</t>
        </r>
        <r>
          <rPr>
            <b/>
            <sz val="8"/>
            <color indexed="81"/>
            <rFont val="Tahoma"/>
            <family val="2"/>
          </rPr>
          <t>b) Válida emitida.</t>
        </r>
        <r>
          <rPr>
            <sz val="8"/>
            <color indexed="81"/>
            <rFont val="Tahoma"/>
            <family val="2"/>
          </rPr>
          <t xml:space="preserve"> la que se obtiene después de restar a la votación emitida, los votos
nulos y los anulados.</t>
        </r>
      </text>
    </comment>
    <comment ref="O5" authorId="0" shapeId="0">
      <text>
        <r>
          <rPr>
            <sz val="8"/>
            <color indexed="81"/>
            <rFont val="Tahoma"/>
            <family val="2"/>
          </rPr>
          <t xml:space="preserve">ARTÍCULO 422.
</t>
        </r>
        <r>
          <rPr>
            <b/>
            <sz val="8"/>
            <color indexed="81"/>
            <rFont val="Tahoma"/>
            <family val="2"/>
          </rPr>
          <t>I.</t>
        </r>
        <r>
          <rPr>
            <sz val="8"/>
            <color indexed="81"/>
            <rFont val="Tahoma"/>
            <family val="2"/>
          </rPr>
          <t xml:space="preserve"> Sumará los votos de los partidos políticos y, en su caso, del candidato independiente que habiendo obtenido al menos el dos por ciento de la votación válida emitida, tienen derecho a participar en la asignación de regidores de representación proporcional;</t>
        </r>
      </text>
    </comment>
    <comment ref="P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III.</t>
        </r>
        <r>
          <rPr>
            <sz val="8"/>
            <color indexed="81"/>
            <rFont val="Tahoma"/>
            <family val="2"/>
          </rPr>
          <t xml:space="preserve"> Los votos obtenidos conforme a las fracciones anteriores se dividirán entre el número de regidores de representación proporcional que refiere la Ley Orgánica del Municipio Libre en cada caso, para obtener así un cociente natural;</t>
        </r>
      </text>
    </comment>
    <comment ref="Q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IV.</t>
        </r>
        <r>
          <rPr>
            <sz val="8"/>
            <color indexed="81"/>
            <rFont val="Tahoma"/>
            <family val="2"/>
          </rPr>
          <t xml:space="preserve"> Enseguida, los votos de cada partido político y, en su caso, del candidato independiente, se dividirán entre el cociente natural, y tendrán derecho a que se les asigne el número de regidores a que corresponda el valor del entero que resulte de las respectivas operaciones; para tal efecto, en todos los casos, la fracción aritmética mayor prevalecerá sobre la fracción aritmética menor;
</t>
        </r>
        <r>
          <rPr>
            <b/>
            <sz val="8"/>
            <color indexed="81"/>
            <rFont val="Tahoma"/>
            <family val="2"/>
          </rPr>
          <t>V.</t>
        </r>
        <r>
          <rPr>
            <sz val="8"/>
            <color indexed="81"/>
            <rFont val="Tahoma"/>
            <family val="2"/>
          </rPr>
          <t xml:space="preserve"> Si efectuada la asignación mediante las operaciones a que se refieren las fracciones anteriores, aún hubiere regidurías por distribuir, se acreditarán éstas según el mayor número de votos que restaran a los partidos políticos, y al candidato independiente, después de haber participado en la primera asignación;</t>
        </r>
      </text>
    </comment>
    <comment ref="R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VII.</t>
        </r>
        <r>
          <rPr>
            <sz val="8"/>
            <color indexed="81"/>
            <rFont val="Tahoma"/>
            <family val="2"/>
          </rPr>
          <t xml:space="preserve"> Sin embargo, ningún partido político, o candidato independiente, tendrá derecho a que se le asigne más del cincuenta por ciento del número de regidores de representación proporcional que refiere la Ley Orgánica del Municipio Libre, en cada caso, y sin perjuicio de respetar la representación de género a que se refiere el artículo 294 de esta Ley;</t>
        </r>
      </text>
    </comment>
  </commentList>
</comments>
</file>

<file path=xl/comments24.xml><?xml version="1.0" encoding="utf-8"?>
<comments xmlns="http://schemas.openxmlformats.org/spreadsheetml/2006/main">
  <authors>
    <author>HCruz</author>
  </authors>
  <commentList>
    <comment ref="M5" authorId="0" shapeId="0">
      <text>
        <r>
          <rPr>
            <sz val="8"/>
            <color indexed="81"/>
            <rFont val="Tahoma"/>
            <family val="2"/>
          </rPr>
          <t xml:space="preserve">XLIV. Votación:
</t>
        </r>
        <r>
          <rPr>
            <b/>
            <sz val="8"/>
            <color indexed="81"/>
            <rFont val="Tahoma"/>
            <family val="2"/>
          </rPr>
          <t>b) Válida emitida.</t>
        </r>
        <r>
          <rPr>
            <sz val="8"/>
            <color indexed="81"/>
            <rFont val="Tahoma"/>
            <family val="2"/>
          </rPr>
          <t xml:space="preserve"> la que se obtiene después de restar a la votación emitida, los votos
nulos y los anulados.</t>
        </r>
      </text>
    </comment>
    <comment ref="O5" authorId="0" shapeId="0">
      <text>
        <r>
          <rPr>
            <sz val="8"/>
            <color indexed="81"/>
            <rFont val="Tahoma"/>
            <family val="2"/>
          </rPr>
          <t xml:space="preserve">ARTÍCULO 422.
</t>
        </r>
        <r>
          <rPr>
            <b/>
            <sz val="8"/>
            <color indexed="81"/>
            <rFont val="Tahoma"/>
            <family val="2"/>
          </rPr>
          <t>I.</t>
        </r>
        <r>
          <rPr>
            <sz val="8"/>
            <color indexed="81"/>
            <rFont val="Tahoma"/>
            <family val="2"/>
          </rPr>
          <t xml:space="preserve"> Sumará los votos de los partidos políticos y, en su caso, del candidato independiente que habiendo obtenido al menos el dos por ciento de la votación válida emitida, tienen derecho a participar en la asignación de regidores de representación proporcional;</t>
        </r>
      </text>
    </comment>
    <comment ref="P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III.</t>
        </r>
        <r>
          <rPr>
            <sz val="8"/>
            <color indexed="81"/>
            <rFont val="Tahoma"/>
            <family val="2"/>
          </rPr>
          <t xml:space="preserve"> Los votos obtenidos conforme a las fracciones anteriores se dividirán entre el número de regidores de representación proporcional que refiere la Ley Orgánica del Municipio Libre en cada caso, para obtener así un cociente natural;</t>
        </r>
      </text>
    </comment>
    <comment ref="Q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IV.</t>
        </r>
        <r>
          <rPr>
            <sz val="8"/>
            <color indexed="81"/>
            <rFont val="Tahoma"/>
            <family val="2"/>
          </rPr>
          <t xml:space="preserve"> Enseguida, los votos de cada partido político y, en su caso, del candidato independiente, se dividirán entre el cociente natural, y tendrán derecho a que se les asigne el número de regidores a que corresponda el valor del entero que resulte de las respectivas operaciones; para tal efecto, en todos los casos, la fracción aritmética mayor prevalecerá sobre la fracción aritmética menor;
</t>
        </r>
        <r>
          <rPr>
            <b/>
            <sz val="8"/>
            <color indexed="81"/>
            <rFont val="Tahoma"/>
            <family val="2"/>
          </rPr>
          <t>V.</t>
        </r>
        <r>
          <rPr>
            <sz val="8"/>
            <color indexed="81"/>
            <rFont val="Tahoma"/>
            <family val="2"/>
          </rPr>
          <t xml:space="preserve"> Si efectuada la asignación mediante las operaciones a que se refieren las fracciones anteriores, aún hubiere regidurías por distribuir, se acreditarán éstas según el mayor número de votos que restaran a los partidos políticos, y al candidato independiente, después de haber participado en la primera asignación;</t>
        </r>
      </text>
    </comment>
    <comment ref="R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VII.</t>
        </r>
        <r>
          <rPr>
            <sz val="8"/>
            <color indexed="81"/>
            <rFont val="Tahoma"/>
            <family val="2"/>
          </rPr>
          <t xml:space="preserve"> Sin embargo, ningún partido político, o candidato independiente, tendrá derecho a que se le asigne más del cincuenta por ciento del número de regidores de representación proporcional que refiere la Ley Orgánica del Municipio Libre, en cada caso, y sin perjuicio de respetar la representación de género a que se refiere el artículo 294 de esta Ley;</t>
        </r>
      </text>
    </comment>
  </commentList>
</comments>
</file>

<file path=xl/comments25.xml><?xml version="1.0" encoding="utf-8"?>
<comments xmlns="http://schemas.openxmlformats.org/spreadsheetml/2006/main">
  <authors>
    <author>HCruz</author>
  </authors>
  <commentList>
    <comment ref="M5" authorId="0" shapeId="0">
      <text>
        <r>
          <rPr>
            <sz val="8"/>
            <color indexed="81"/>
            <rFont val="Tahoma"/>
            <family val="2"/>
          </rPr>
          <t xml:space="preserve">XLIV. Votación:
</t>
        </r>
        <r>
          <rPr>
            <b/>
            <sz val="8"/>
            <color indexed="81"/>
            <rFont val="Tahoma"/>
            <family val="2"/>
          </rPr>
          <t>b) Válida emitida.</t>
        </r>
        <r>
          <rPr>
            <sz val="8"/>
            <color indexed="81"/>
            <rFont val="Tahoma"/>
            <family val="2"/>
          </rPr>
          <t xml:space="preserve"> la que se obtiene después de restar a la votación emitida, los votos
nulos y los anulados.</t>
        </r>
      </text>
    </comment>
    <comment ref="O5" authorId="0" shapeId="0">
      <text>
        <r>
          <rPr>
            <sz val="8"/>
            <color indexed="81"/>
            <rFont val="Tahoma"/>
            <family val="2"/>
          </rPr>
          <t xml:space="preserve">ARTÍCULO 422.
</t>
        </r>
        <r>
          <rPr>
            <b/>
            <sz val="8"/>
            <color indexed="81"/>
            <rFont val="Tahoma"/>
            <family val="2"/>
          </rPr>
          <t>I.</t>
        </r>
        <r>
          <rPr>
            <sz val="8"/>
            <color indexed="81"/>
            <rFont val="Tahoma"/>
            <family val="2"/>
          </rPr>
          <t xml:space="preserve"> Sumará los votos de los partidos políticos y, en su caso, del candidato independiente que habiendo obtenido al menos el dos por ciento de la votación válida emitida, tienen derecho a participar en la asignación de regidores de representación proporcional;</t>
        </r>
      </text>
    </comment>
    <comment ref="P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III.</t>
        </r>
        <r>
          <rPr>
            <sz val="8"/>
            <color indexed="81"/>
            <rFont val="Tahoma"/>
            <family val="2"/>
          </rPr>
          <t xml:space="preserve"> Los votos obtenidos conforme a las fracciones anteriores se dividirán entre el número de regidores de representación proporcional que refiere la Ley Orgánica del Municipio Libre en cada caso, para obtener así un cociente natural;</t>
        </r>
      </text>
    </comment>
    <comment ref="Q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IV.</t>
        </r>
        <r>
          <rPr>
            <sz val="8"/>
            <color indexed="81"/>
            <rFont val="Tahoma"/>
            <family val="2"/>
          </rPr>
          <t xml:space="preserve"> Enseguida, los votos de cada partido político y, en su caso, del candidato independiente, se dividirán entre el cociente natural, y tendrán derecho a que se les asigne el número de regidores a que corresponda el valor del entero que resulte de las respectivas operaciones; para tal efecto, en todos los casos, la fracción aritmética mayor prevalecerá sobre la fracción aritmética menor;
</t>
        </r>
        <r>
          <rPr>
            <b/>
            <sz val="8"/>
            <color indexed="81"/>
            <rFont val="Tahoma"/>
            <family val="2"/>
          </rPr>
          <t>V.</t>
        </r>
        <r>
          <rPr>
            <sz val="8"/>
            <color indexed="81"/>
            <rFont val="Tahoma"/>
            <family val="2"/>
          </rPr>
          <t xml:space="preserve"> Si efectuada la asignación mediante las operaciones a que se refieren las fracciones anteriores, aún hubiere regidurías por distribuir, se acreditarán éstas según el mayor número de votos que restaran a los partidos políticos, y al candidato independiente, después de haber participado en la primera asignación;</t>
        </r>
      </text>
    </comment>
    <comment ref="R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VII.</t>
        </r>
        <r>
          <rPr>
            <sz val="8"/>
            <color indexed="81"/>
            <rFont val="Tahoma"/>
            <family val="2"/>
          </rPr>
          <t xml:space="preserve"> Sin embargo, ningún partido político, o candidato independiente, tendrá derecho a que se le asigne más del cincuenta por ciento del número de regidores de representación proporcional que refiere la Ley Orgánica del Municipio Libre, en cada caso, y sin perjuicio de respetar la representación de género a que se refiere el artículo 294 de esta Ley;</t>
        </r>
      </text>
    </comment>
  </commentList>
</comments>
</file>

<file path=xl/comments26.xml><?xml version="1.0" encoding="utf-8"?>
<comments xmlns="http://schemas.openxmlformats.org/spreadsheetml/2006/main">
  <authors>
    <author>HCruz</author>
  </authors>
  <commentList>
    <comment ref="M5" authorId="0" shapeId="0">
      <text>
        <r>
          <rPr>
            <sz val="8"/>
            <color indexed="81"/>
            <rFont val="Tahoma"/>
            <family val="2"/>
          </rPr>
          <t xml:space="preserve">XLIV. Votación:
</t>
        </r>
        <r>
          <rPr>
            <b/>
            <sz val="8"/>
            <color indexed="81"/>
            <rFont val="Tahoma"/>
            <family val="2"/>
          </rPr>
          <t>b) Válida emitida.</t>
        </r>
        <r>
          <rPr>
            <sz val="8"/>
            <color indexed="81"/>
            <rFont val="Tahoma"/>
            <family val="2"/>
          </rPr>
          <t xml:space="preserve"> la que se obtiene después de restar a la votación emitida, los votos
nulos y los anulados.</t>
        </r>
      </text>
    </comment>
    <comment ref="O5" authorId="0" shapeId="0">
      <text>
        <r>
          <rPr>
            <sz val="8"/>
            <color indexed="81"/>
            <rFont val="Tahoma"/>
            <family val="2"/>
          </rPr>
          <t xml:space="preserve">ARTÍCULO 422.
</t>
        </r>
        <r>
          <rPr>
            <b/>
            <sz val="8"/>
            <color indexed="81"/>
            <rFont val="Tahoma"/>
            <family val="2"/>
          </rPr>
          <t>I.</t>
        </r>
        <r>
          <rPr>
            <sz val="8"/>
            <color indexed="81"/>
            <rFont val="Tahoma"/>
            <family val="2"/>
          </rPr>
          <t xml:space="preserve"> Sumará los votos de los partidos políticos y, en su caso, del candidato independiente que habiendo obtenido al menos el dos por ciento de la votación válida emitida, tienen derecho a participar en la asignación de regidores de representación proporcional;</t>
        </r>
      </text>
    </comment>
    <comment ref="P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III.</t>
        </r>
        <r>
          <rPr>
            <sz val="8"/>
            <color indexed="81"/>
            <rFont val="Tahoma"/>
            <family val="2"/>
          </rPr>
          <t xml:space="preserve"> Los votos obtenidos conforme a las fracciones anteriores se dividirán entre el número de regidores de representación proporcional que refiere la Ley Orgánica del Municipio Libre en cada caso, para obtener así un cociente natural;</t>
        </r>
      </text>
    </comment>
    <comment ref="Q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IV.</t>
        </r>
        <r>
          <rPr>
            <sz val="8"/>
            <color indexed="81"/>
            <rFont val="Tahoma"/>
            <family val="2"/>
          </rPr>
          <t xml:space="preserve"> Enseguida, los votos de cada partido político y, en su caso, del candidato independiente, se dividirán entre el cociente natural, y tendrán derecho a que se les asigne el número de regidores a que corresponda el valor del entero que resulte de las respectivas operaciones; para tal efecto, en todos los casos, la fracción aritmética mayor prevalecerá sobre la fracción aritmética menor;
</t>
        </r>
        <r>
          <rPr>
            <b/>
            <sz val="8"/>
            <color indexed="81"/>
            <rFont val="Tahoma"/>
            <family val="2"/>
          </rPr>
          <t>V.</t>
        </r>
        <r>
          <rPr>
            <sz val="8"/>
            <color indexed="81"/>
            <rFont val="Tahoma"/>
            <family val="2"/>
          </rPr>
          <t xml:space="preserve"> Si efectuada la asignación mediante las operaciones a que se refieren las fracciones anteriores, aún hubiere regidurías por distribuir, se acreditarán éstas según el mayor número de votos que restaran a los partidos políticos, y al candidato independiente, después de haber participado en la primera asignación;</t>
        </r>
      </text>
    </comment>
    <comment ref="R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VII.</t>
        </r>
        <r>
          <rPr>
            <sz val="8"/>
            <color indexed="81"/>
            <rFont val="Tahoma"/>
            <family val="2"/>
          </rPr>
          <t xml:space="preserve"> Sin embargo, ningún partido político, o candidato independiente, tendrá derecho a que se le asigne más del cincuenta por ciento del número de regidores de representación proporcional que refiere la Ley Orgánica del Municipio Libre, en cada caso, y sin perjuicio de respetar la representación de género a que se refiere el artículo 294 de esta Ley;</t>
        </r>
      </text>
    </comment>
  </commentList>
</comments>
</file>

<file path=xl/comments27.xml><?xml version="1.0" encoding="utf-8"?>
<comments xmlns="http://schemas.openxmlformats.org/spreadsheetml/2006/main">
  <authors>
    <author>HCruz</author>
  </authors>
  <commentList>
    <comment ref="M5" authorId="0" shapeId="0">
      <text>
        <r>
          <rPr>
            <sz val="8"/>
            <color indexed="81"/>
            <rFont val="Tahoma"/>
            <family val="2"/>
          </rPr>
          <t xml:space="preserve">XLIV. Votación:
</t>
        </r>
        <r>
          <rPr>
            <b/>
            <sz val="8"/>
            <color indexed="81"/>
            <rFont val="Tahoma"/>
            <family val="2"/>
          </rPr>
          <t>b) Válida emitida.</t>
        </r>
        <r>
          <rPr>
            <sz val="8"/>
            <color indexed="81"/>
            <rFont val="Tahoma"/>
            <family val="2"/>
          </rPr>
          <t xml:space="preserve"> la que se obtiene después de restar a la votación emitida, los votos
nulos y los anulados.</t>
        </r>
      </text>
    </comment>
    <comment ref="O5" authorId="0" shapeId="0">
      <text>
        <r>
          <rPr>
            <sz val="8"/>
            <color indexed="81"/>
            <rFont val="Tahoma"/>
            <family val="2"/>
          </rPr>
          <t xml:space="preserve">ARTÍCULO 422.
</t>
        </r>
        <r>
          <rPr>
            <b/>
            <sz val="8"/>
            <color indexed="81"/>
            <rFont val="Tahoma"/>
            <family val="2"/>
          </rPr>
          <t>I.</t>
        </r>
        <r>
          <rPr>
            <sz val="8"/>
            <color indexed="81"/>
            <rFont val="Tahoma"/>
            <family val="2"/>
          </rPr>
          <t xml:space="preserve"> Sumará los votos de los partidos políticos y, en su caso, del candidato independiente que habiendo obtenido al menos el dos por ciento de la votación válida emitida, tienen derecho a participar en la asignación de regidores de representación proporcional;</t>
        </r>
      </text>
    </comment>
    <comment ref="P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III.</t>
        </r>
        <r>
          <rPr>
            <sz val="8"/>
            <color indexed="81"/>
            <rFont val="Tahoma"/>
            <family val="2"/>
          </rPr>
          <t xml:space="preserve"> Los votos obtenidos conforme a las fracciones anteriores se dividirán entre el número de regidores de representación proporcional que refiere la Ley Orgánica del Municipio Libre en cada caso, para obtener así un cociente natural;</t>
        </r>
      </text>
    </comment>
    <comment ref="Q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IV.</t>
        </r>
        <r>
          <rPr>
            <sz val="8"/>
            <color indexed="81"/>
            <rFont val="Tahoma"/>
            <family val="2"/>
          </rPr>
          <t xml:space="preserve"> Enseguida, los votos de cada partido político y, en su caso, del candidato independiente, se dividirán entre el cociente natural, y tendrán derecho a que se les asigne el número de regidores a que corresponda el valor del entero que resulte de las respectivas operaciones; para tal efecto, en todos los casos, la fracción aritmética mayor prevalecerá sobre la fracción aritmética menor;
</t>
        </r>
        <r>
          <rPr>
            <b/>
            <sz val="8"/>
            <color indexed="81"/>
            <rFont val="Tahoma"/>
            <family val="2"/>
          </rPr>
          <t>V.</t>
        </r>
        <r>
          <rPr>
            <sz val="8"/>
            <color indexed="81"/>
            <rFont val="Tahoma"/>
            <family val="2"/>
          </rPr>
          <t xml:space="preserve"> Si efectuada la asignación mediante las operaciones a que se refieren las fracciones anteriores, aún hubiere regidurías por distribuir, se acreditarán éstas según el mayor número de votos que restaran a los partidos políticos, y al candidato independiente, después de haber participado en la primera asignación;</t>
        </r>
      </text>
    </comment>
    <comment ref="R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VII.</t>
        </r>
        <r>
          <rPr>
            <sz val="8"/>
            <color indexed="81"/>
            <rFont val="Tahoma"/>
            <family val="2"/>
          </rPr>
          <t xml:space="preserve"> Sin embargo, ningún partido político, o candidato independiente, tendrá derecho a que se le asigne más del cincuenta por ciento del número de regidores de representación proporcional que refiere la Ley Orgánica del Municipio Libre, en cada caso, y sin perjuicio de respetar la representación de género a que se refiere el artículo 294 de esta Ley;</t>
        </r>
      </text>
    </comment>
  </commentList>
</comments>
</file>

<file path=xl/comments28.xml><?xml version="1.0" encoding="utf-8"?>
<comments xmlns="http://schemas.openxmlformats.org/spreadsheetml/2006/main">
  <authors>
    <author>HCruz</author>
  </authors>
  <commentList>
    <comment ref="M5" authorId="0" shapeId="0">
      <text>
        <r>
          <rPr>
            <sz val="8"/>
            <color indexed="81"/>
            <rFont val="Tahoma"/>
            <family val="2"/>
          </rPr>
          <t xml:space="preserve">XLIV. Votación:
</t>
        </r>
        <r>
          <rPr>
            <b/>
            <sz val="8"/>
            <color indexed="81"/>
            <rFont val="Tahoma"/>
            <family val="2"/>
          </rPr>
          <t>b) Válida emitida.</t>
        </r>
        <r>
          <rPr>
            <sz val="8"/>
            <color indexed="81"/>
            <rFont val="Tahoma"/>
            <family val="2"/>
          </rPr>
          <t xml:space="preserve"> la que se obtiene después de restar a la votación emitida, los votos
nulos y los anulados.</t>
        </r>
      </text>
    </comment>
    <comment ref="O5" authorId="0" shapeId="0">
      <text>
        <r>
          <rPr>
            <sz val="8"/>
            <color indexed="81"/>
            <rFont val="Tahoma"/>
            <family val="2"/>
          </rPr>
          <t xml:space="preserve">ARTÍCULO 422.
</t>
        </r>
        <r>
          <rPr>
            <b/>
            <sz val="8"/>
            <color indexed="81"/>
            <rFont val="Tahoma"/>
            <family val="2"/>
          </rPr>
          <t>I.</t>
        </r>
        <r>
          <rPr>
            <sz val="8"/>
            <color indexed="81"/>
            <rFont val="Tahoma"/>
            <family val="2"/>
          </rPr>
          <t xml:space="preserve"> Sumará los votos de los partidos políticos y, en su caso, del candidato independiente que habiendo obtenido al menos el dos por ciento de la votación válida emitida, tienen derecho a participar en la asignación de regidores de representación proporcional;</t>
        </r>
      </text>
    </comment>
    <comment ref="P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III.</t>
        </r>
        <r>
          <rPr>
            <sz val="8"/>
            <color indexed="81"/>
            <rFont val="Tahoma"/>
            <family val="2"/>
          </rPr>
          <t xml:space="preserve"> Los votos obtenidos conforme a las fracciones anteriores se dividirán entre el número de regidores de representación proporcional que refiere la Ley Orgánica del Municipio Libre en cada caso, para obtener así un cociente natural;</t>
        </r>
      </text>
    </comment>
    <comment ref="Q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IV.</t>
        </r>
        <r>
          <rPr>
            <sz val="8"/>
            <color indexed="81"/>
            <rFont val="Tahoma"/>
            <family val="2"/>
          </rPr>
          <t xml:space="preserve"> Enseguida, los votos de cada partido político y, en su caso, del candidato independiente, se dividirán entre el cociente natural, y tendrán derecho a que se les asigne el número de regidores a que corresponda el valor del entero que resulte de las respectivas operaciones; para tal efecto, en todos los casos, la fracción aritmética mayor prevalecerá sobre la fracción aritmética menor;
</t>
        </r>
        <r>
          <rPr>
            <b/>
            <sz val="8"/>
            <color indexed="81"/>
            <rFont val="Tahoma"/>
            <family val="2"/>
          </rPr>
          <t>V.</t>
        </r>
        <r>
          <rPr>
            <sz val="8"/>
            <color indexed="81"/>
            <rFont val="Tahoma"/>
            <family val="2"/>
          </rPr>
          <t xml:space="preserve"> Si efectuada la asignación mediante las operaciones a que se refieren las fracciones anteriores, aún hubiere regidurías por distribuir, se acreditarán éstas según el mayor número de votos que restaran a los partidos políticos, y al candidato independiente, después de haber participado en la primera asignación;</t>
        </r>
      </text>
    </comment>
    <comment ref="R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VII.</t>
        </r>
        <r>
          <rPr>
            <sz val="8"/>
            <color indexed="81"/>
            <rFont val="Tahoma"/>
            <family val="2"/>
          </rPr>
          <t xml:space="preserve"> Sin embargo, ningún partido político, o candidato independiente, tendrá derecho a que se le asigne más del cincuenta por ciento del número de regidores de representación proporcional que refiere la Ley Orgánica del Municipio Libre, en cada caso, y sin perjuicio de respetar la representación de género a que se refiere el artículo 294 de esta Ley;</t>
        </r>
      </text>
    </comment>
  </commentList>
</comments>
</file>

<file path=xl/comments29.xml><?xml version="1.0" encoding="utf-8"?>
<comments xmlns="http://schemas.openxmlformats.org/spreadsheetml/2006/main">
  <authors>
    <author>HCruz</author>
  </authors>
  <commentList>
    <comment ref="M5" authorId="0" shapeId="0">
      <text>
        <r>
          <rPr>
            <sz val="8"/>
            <color indexed="81"/>
            <rFont val="Tahoma"/>
            <family val="2"/>
          </rPr>
          <t xml:space="preserve">XLIV. Votación:
</t>
        </r>
        <r>
          <rPr>
            <b/>
            <sz val="8"/>
            <color indexed="81"/>
            <rFont val="Tahoma"/>
            <family val="2"/>
          </rPr>
          <t>b) Válida emitida.</t>
        </r>
        <r>
          <rPr>
            <sz val="8"/>
            <color indexed="81"/>
            <rFont val="Tahoma"/>
            <family val="2"/>
          </rPr>
          <t xml:space="preserve"> la que se obtiene después de restar a la votación emitida, los votos
nulos y los anulados.</t>
        </r>
      </text>
    </comment>
    <comment ref="O5" authorId="0" shapeId="0">
      <text>
        <r>
          <rPr>
            <sz val="8"/>
            <color indexed="81"/>
            <rFont val="Tahoma"/>
            <family val="2"/>
          </rPr>
          <t xml:space="preserve">ARTÍCULO 422.
</t>
        </r>
        <r>
          <rPr>
            <b/>
            <sz val="8"/>
            <color indexed="81"/>
            <rFont val="Tahoma"/>
            <family val="2"/>
          </rPr>
          <t>I.</t>
        </r>
        <r>
          <rPr>
            <sz val="8"/>
            <color indexed="81"/>
            <rFont val="Tahoma"/>
            <family val="2"/>
          </rPr>
          <t xml:space="preserve"> Sumará los votos de los partidos políticos y, en su caso, del candidato independiente que habiendo obtenido al menos el dos por ciento de la votación válida emitida, tienen derecho a participar en la asignación de regidores de representación proporcional;</t>
        </r>
      </text>
    </comment>
    <comment ref="P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III.</t>
        </r>
        <r>
          <rPr>
            <sz val="8"/>
            <color indexed="81"/>
            <rFont val="Tahoma"/>
            <family val="2"/>
          </rPr>
          <t xml:space="preserve"> Los votos obtenidos conforme a las fracciones anteriores se dividirán entre el número de regidores de representación proporcional que refiere la Ley Orgánica del Municipio Libre en cada caso, para obtener así un cociente natural;</t>
        </r>
      </text>
    </comment>
    <comment ref="Q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IV.</t>
        </r>
        <r>
          <rPr>
            <sz val="8"/>
            <color indexed="81"/>
            <rFont val="Tahoma"/>
            <family val="2"/>
          </rPr>
          <t xml:space="preserve"> Enseguida, los votos de cada partido político y, en su caso, del candidato independiente, se dividirán entre el cociente natural, y tendrán derecho a que se les asigne el número de regidores a que corresponda el valor del entero que resulte de las respectivas operaciones; para tal efecto, en todos los casos, la fracción aritmética mayor prevalecerá sobre la fracción aritmética menor;
</t>
        </r>
        <r>
          <rPr>
            <b/>
            <sz val="8"/>
            <color indexed="81"/>
            <rFont val="Tahoma"/>
            <family val="2"/>
          </rPr>
          <t>V.</t>
        </r>
        <r>
          <rPr>
            <sz val="8"/>
            <color indexed="81"/>
            <rFont val="Tahoma"/>
            <family val="2"/>
          </rPr>
          <t xml:space="preserve"> Si efectuada la asignación mediante las operaciones a que se refieren las fracciones anteriores, aún hubiere regidurías por distribuir, se acreditarán éstas según el mayor número de votos que restaran a los partidos políticos, y al candidato independiente, después de haber participado en la primera asignación;</t>
        </r>
      </text>
    </comment>
    <comment ref="R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VII.</t>
        </r>
        <r>
          <rPr>
            <sz val="8"/>
            <color indexed="81"/>
            <rFont val="Tahoma"/>
            <family val="2"/>
          </rPr>
          <t xml:space="preserve"> Sin embargo, ningún partido político, o candidato independiente, tendrá derecho a que se le asigne más del cincuenta por ciento del número de regidores de representación proporcional que refiere la Ley Orgánica del Municipio Libre, en cada caso, y sin perjuicio de respetar la representación de género a que se refiere el artículo 294 de esta Ley;</t>
        </r>
      </text>
    </comment>
  </commentList>
</comments>
</file>

<file path=xl/comments3.xml><?xml version="1.0" encoding="utf-8"?>
<comments xmlns="http://schemas.openxmlformats.org/spreadsheetml/2006/main">
  <authors>
    <author>HCruz</author>
  </authors>
  <commentList>
    <comment ref="M5" authorId="0" shapeId="0">
      <text>
        <r>
          <rPr>
            <sz val="8"/>
            <color indexed="81"/>
            <rFont val="Tahoma"/>
            <family val="2"/>
          </rPr>
          <t xml:space="preserve">XLIV. Votación:
</t>
        </r>
        <r>
          <rPr>
            <b/>
            <sz val="8"/>
            <color indexed="81"/>
            <rFont val="Tahoma"/>
            <family val="2"/>
          </rPr>
          <t>b) Válida emitida.</t>
        </r>
        <r>
          <rPr>
            <sz val="8"/>
            <color indexed="81"/>
            <rFont val="Tahoma"/>
            <family val="2"/>
          </rPr>
          <t xml:space="preserve"> la que se obtiene después de restar a la votación emitida, los votos
nulos y los anulados.</t>
        </r>
      </text>
    </comment>
    <comment ref="O5" authorId="0" shapeId="0">
      <text>
        <r>
          <rPr>
            <sz val="8"/>
            <color indexed="81"/>
            <rFont val="Tahoma"/>
            <family val="2"/>
          </rPr>
          <t xml:space="preserve">ARTÍCULO 422.
</t>
        </r>
        <r>
          <rPr>
            <b/>
            <sz val="8"/>
            <color indexed="81"/>
            <rFont val="Tahoma"/>
            <family val="2"/>
          </rPr>
          <t>I.</t>
        </r>
        <r>
          <rPr>
            <sz val="8"/>
            <color indexed="81"/>
            <rFont val="Tahoma"/>
            <family val="2"/>
          </rPr>
          <t xml:space="preserve"> Sumará los votos de los partidos políticos y, en su caso, del candidato independiente que habiendo obtenido al menos el dos por ciento de la votación válida emitida, tienen derecho a participar en la asignación de regidores de representación proporcional;</t>
        </r>
      </text>
    </comment>
    <comment ref="P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III.</t>
        </r>
        <r>
          <rPr>
            <sz val="8"/>
            <color indexed="81"/>
            <rFont val="Tahoma"/>
            <family val="2"/>
          </rPr>
          <t xml:space="preserve"> Los votos obtenidos conforme a las fracciones anteriores se dividirán entre el número de regidores de representación proporcional que refiere la Ley Orgánica del Municipio Libre en cada caso, para obtener así un cociente natural;</t>
        </r>
      </text>
    </comment>
    <comment ref="Q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IV.</t>
        </r>
        <r>
          <rPr>
            <sz val="8"/>
            <color indexed="81"/>
            <rFont val="Tahoma"/>
            <family val="2"/>
          </rPr>
          <t xml:space="preserve"> Enseguida, los votos de cada partido político y, en su caso, del candidato independiente, se dividirán entre el cociente natural, y tendrán derecho a que se les asigne el número de regidores a que corresponda el valor del entero que resulte de las respectivas operaciones; para tal efecto, en todos los casos, la fracción aritmética mayor prevalecerá sobre la fracción aritmética menor;
</t>
        </r>
        <r>
          <rPr>
            <b/>
            <sz val="8"/>
            <color indexed="81"/>
            <rFont val="Tahoma"/>
            <family val="2"/>
          </rPr>
          <t>V.</t>
        </r>
        <r>
          <rPr>
            <sz val="8"/>
            <color indexed="81"/>
            <rFont val="Tahoma"/>
            <family val="2"/>
          </rPr>
          <t xml:space="preserve"> Si efectuada la asignación mediante las operaciones a que se refieren las fracciones anteriores, aún hubiere regidurías por distribuir, se acreditarán éstas según el mayor número de votos que restaran a los partidos políticos, y al candidato independiente, después de haber participado en la primera asignación;</t>
        </r>
      </text>
    </comment>
    <comment ref="R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VII.</t>
        </r>
        <r>
          <rPr>
            <sz val="8"/>
            <color indexed="81"/>
            <rFont val="Tahoma"/>
            <family val="2"/>
          </rPr>
          <t xml:space="preserve"> Sin embargo, ningún partido político, o candidato independiente, tendrá derecho a que se le asigne más del cincuenta por ciento del número de regidores de representación proporcional que refiere la Ley Orgánica del Municipio Libre, en cada caso, y sin perjuicio de respetar la representación de género a que se refiere el artículo 294 de esta Ley;</t>
        </r>
      </text>
    </comment>
  </commentList>
</comments>
</file>

<file path=xl/comments30.xml><?xml version="1.0" encoding="utf-8"?>
<comments xmlns="http://schemas.openxmlformats.org/spreadsheetml/2006/main">
  <authors>
    <author>HCruz</author>
  </authors>
  <commentList>
    <comment ref="M5" authorId="0" shapeId="0">
      <text>
        <r>
          <rPr>
            <sz val="8"/>
            <color indexed="81"/>
            <rFont val="Tahoma"/>
            <family val="2"/>
          </rPr>
          <t xml:space="preserve">XLIV. Votación:
</t>
        </r>
        <r>
          <rPr>
            <b/>
            <sz val="8"/>
            <color indexed="81"/>
            <rFont val="Tahoma"/>
            <family val="2"/>
          </rPr>
          <t>b) Válida emitida.</t>
        </r>
        <r>
          <rPr>
            <sz val="8"/>
            <color indexed="81"/>
            <rFont val="Tahoma"/>
            <family val="2"/>
          </rPr>
          <t xml:space="preserve"> la que se obtiene después de restar a la votación emitida, los votos
nulos y los anulados.</t>
        </r>
      </text>
    </comment>
    <comment ref="O5" authorId="0" shapeId="0">
      <text>
        <r>
          <rPr>
            <sz val="8"/>
            <color indexed="81"/>
            <rFont val="Tahoma"/>
            <family val="2"/>
          </rPr>
          <t xml:space="preserve">ARTÍCULO 422.
</t>
        </r>
        <r>
          <rPr>
            <b/>
            <sz val="8"/>
            <color indexed="81"/>
            <rFont val="Tahoma"/>
            <family val="2"/>
          </rPr>
          <t>I.</t>
        </r>
        <r>
          <rPr>
            <sz val="8"/>
            <color indexed="81"/>
            <rFont val="Tahoma"/>
            <family val="2"/>
          </rPr>
          <t xml:space="preserve"> Sumará los votos de los partidos políticos y, en su caso, del candidato independiente que habiendo obtenido al menos el dos por ciento de la votación válida emitida, tienen derecho a participar en la asignación de regidores de representación proporcional;</t>
        </r>
      </text>
    </comment>
    <comment ref="P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III.</t>
        </r>
        <r>
          <rPr>
            <sz val="8"/>
            <color indexed="81"/>
            <rFont val="Tahoma"/>
            <family val="2"/>
          </rPr>
          <t xml:space="preserve"> Los votos obtenidos conforme a las fracciones anteriores se dividirán entre el número de regidores de representación proporcional que refiere la Ley Orgánica del Municipio Libre en cada caso, para obtener así un cociente natural;</t>
        </r>
      </text>
    </comment>
    <comment ref="Q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IV.</t>
        </r>
        <r>
          <rPr>
            <sz val="8"/>
            <color indexed="81"/>
            <rFont val="Tahoma"/>
            <family val="2"/>
          </rPr>
          <t xml:space="preserve"> Enseguida, los votos de cada partido político y, en su caso, del candidato independiente, se dividirán entre el cociente natural, y tendrán derecho a que se les asigne el número de regidores a que corresponda el valor del entero que resulte de las respectivas operaciones; para tal efecto, en todos los casos, la fracción aritmética mayor prevalecerá sobre la fracción aritmética menor;
</t>
        </r>
        <r>
          <rPr>
            <b/>
            <sz val="8"/>
            <color indexed="81"/>
            <rFont val="Tahoma"/>
            <family val="2"/>
          </rPr>
          <t>V.</t>
        </r>
        <r>
          <rPr>
            <sz val="8"/>
            <color indexed="81"/>
            <rFont val="Tahoma"/>
            <family val="2"/>
          </rPr>
          <t xml:space="preserve"> Si efectuada la asignación mediante las operaciones a que se refieren las fracciones anteriores, aún hubiere regidurías por distribuir, se acreditarán éstas según el mayor número de votos que restaran a los partidos políticos, y al candidato independiente, después de haber participado en la primera asignación;</t>
        </r>
      </text>
    </comment>
    <comment ref="R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VII.</t>
        </r>
        <r>
          <rPr>
            <sz val="8"/>
            <color indexed="81"/>
            <rFont val="Tahoma"/>
            <family val="2"/>
          </rPr>
          <t xml:space="preserve"> Sin embargo, ningún partido político, o candidato independiente, tendrá derecho a que se le asigne más del cincuenta por ciento del número de regidores de representación proporcional que refiere la Ley Orgánica del Municipio Libre, en cada caso, y sin perjuicio de respetar la representación de género a que se refiere el artículo 294 de esta Ley;</t>
        </r>
      </text>
    </comment>
  </commentList>
</comments>
</file>

<file path=xl/comments31.xml><?xml version="1.0" encoding="utf-8"?>
<comments xmlns="http://schemas.openxmlformats.org/spreadsheetml/2006/main">
  <authors>
    <author>HCruz</author>
  </authors>
  <commentList>
    <comment ref="M5" authorId="0" shapeId="0">
      <text>
        <r>
          <rPr>
            <sz val="8"/>
            <color indexed="81"/>
            <rFont val="Tahoma"/>
            <family val="2"/>
          </rPr>
          <t xml:space="preserve">XLIV. Votación:
</t>
        </r>
        <r>
          <rPr>
            <b/>
            <sz val="8"/>
            <color indexed="81"/>
            <rFont val="Tahoma"/>
            <family val="2"/>
          </rPr>
          <t>b) Válida emitida.</t>
        </r>
        <r>
          <rPr>
            <sz val="8"/>
            <color indexed="81"/>
            <rFont val="Tahoma"/>
            <family val="2"/>
          </rPr>
          <t xml:space="preserve"> la que se obtiene después de restar a la votación emitida, los votos
nulos y los anulados.</t>
        </r>
      </text>
    </comment>
    <comment ref="O5" authorId="0" shapeId="0">
      <text>
        <r>
          <rPr>
            <sz val="8"/>
            <color indexed="81"/>
            <rFont val="Tahoma"/>
            <family val="2"/>
          </rPr>
          <t xml:space="preserve">ARTÍCULO 422.
</t>
        </r>
        <r>
          <rPr>
            <b/>
            <sz val="8"/>
            <color indexed="81"/>
            <rFont val="Tahoma"/>
            <family val="2"/>
          </rPr>
          <t>I.</t>
        </r>
        <r>
          <rPr>
            <sz val="8"/>
            <color indexed="81"/>
            <rFont val="Tahoma"/>
            <family val="2"/>
          </rPr>
          <t xml:space="preserve"> Sumará los votos de los partidos políticos y, en su caso, del candidato independiente que habiendo obtenido al menos el dos por ciento de la votación válida emitida, tienen derecho a participar en la asignación de regidores de representación proporcional;</t>
        </r>
      </text>
    </comment>
    <comment ref="P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III.</t>
        </r>
        <r>
          <rPr>
            <sz val="8"/>
            <color indexed="81"/>
            <rFont val="Tahoma"/>
            <family val="2"/>
          </rPr>
          <t xml:space="preserve"> Los votos obtenidos conforme a las fracciones anteriores se dividirán entre el número de regidores de representación proporcional que refiere la Ley Orgánica del Municipio Libre en cada caso, para obtener así un cociente natural;</t>
        </r>
      </text>
    </comment>
    <comment ref="Q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IV.</t>
        </r>
        <r>
          <rPr>
            <sz val="8"/>
            <color indexed="81"/>
            <rFont val="Tahoma"/>
            <family val="2"/>
          </rPr>
          <t xml:space="preserve"> Enseguida, los votos de cada partido político y, en su caso, del candidato independiente, se dividirán entre el cociente natural, y tendrán derecho a que se les asigne el número de regidores a que corresponda el valor del entero que resulte de las respectivas operaciones; para tal efecto, en todos los casos, la fracción aritmética mayor prevalecerá sobre la fracción aritmética menor;
</t>
        </r>
        <r>
          <rPr>
            <b/>
            <sz val="8"/>
            <color indexed="81"/>
            <rFont val="Tahoma"/>
            <family val="2"/>
          </rPr>
          <t>V.</t>
        </r>
        <r>
          <rPr>
            <sz val="8"/>
            <color indexed="81"/>
            <rFont val="Tahoma"/>
            <family val="2"/>
          </rPr>
          <t xml:space="preserve"> Si efectuada la asignación mediante las operaciones a que se refieren las fracciones anteriores, aún hubiere regidurías por distribuir, se acreditarán éstas según el mayor número de votos que restaran a los partidos políticos, y al candidato independiente, después de haber participado en la primera asignación;</t>
        </r>
      </text>
    </comment>
    <comment ref="R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VII.</t>
        </r>
        <r>
          <rPr>
            <sz val="8"/>
            <color indexed="81"/>
            <rFont val="Tahoma"/>
            <family val="2"/>
          </rPr>
          <t xml:space="preserve"> Sin embargo, ningún partido político, o candidato independiente, tendrá derecho a que se le asigne más del cincuenta por ciento del número de regidores de representación proporcional que refiere la Ley Orgánica del Municipio Libre, en cada caso, y sin perjuicio de respetar la representación de género a que se refiere el artículo 294 de esta Ley;</t>
        </r>
      </text>
    </comment>
  </commentList>
</comments>
</file>

<file path=xl/comments32.xml><?xml version="1.0" encoding="utf-8"?>
<comments xmlns="http://schemas.openxmlformats.org/spreadsheetml/2006/main">
  <authors>
    <author>HCruz</author>
  </authors>
  <commentList>
    <comment ref="M5" authorId="0" shapeId="0">
      <text>
        <r>
          <rPr>
            <sz val="8"/>
            <color indexed="81"/>
            <rFont val="Tahoma"/>
            <family val="2"/>
          </rPr>
          <t xml:space="preserve">XLIV. Votación:
</t>
        </r>
        <r>
          <rPr>
            <b/>
            <sz val="8"/>
            <color indexed="81"/>
            <rFont val="Tahoma"/>
            <family val="2"/>
          </rPr>
          <t>b) Válida emitida.</t>
        </r>
        <r>
          <rPr>
            <sz val="8"/>
            <color indexed="81"/>
            <rFont val="Tahoma"/>
            <family val="2"/>
          </rPr>
          <t xml:space="preserve"> la que se obtiene después de restar a la votación emitida, los votos
nulos y los anulados.</t>
        </r>
      </text>
    </comment>
    <comment ref="O5" authorId="0" shapeId="0">
      <text>
        <r>
          <rPr>
            <sz val="8"/>
            <color indexed="81"/>
            <rFont val="Tahoma"/>
            <family val="2"/>
          </rPr>
          <t xml:space="preserve">ARTÍCULO 422.
</t>
        </r>
        <r>
          <rPr>
            <b/>
            <sz val="8"/>
            <color indexed="81"/>
            <rFont val="Tahoma"/>
            <family val="2"/>
          </rPr>
          <t>I.</t>
        </r>
        <r>
          <rPr>
            <sz val="8"/>
            <color indexed="81"/>
            <rFont val="Tahoma"/>
            <family val="2"/>
          </rPr>
          <t xml:space="preserve"> Sumará los votos de los partidos políticos y, en su caso, del candidato independiente que habiendo obtenido al menos el dos por ciento de la votación válida emitida, tienen derecho a participar en la asignación de regidores de representación proporcional;</t>
        </r>
      </text>
    </comment>
    <comment ref="P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III.</t>
        </r>
        <r>
          <rPr>
            <sz val="8"/>
            <color indexed="81"/>
            <rFont val="Tahoma"/>
            <family val="2"/>
          </rPr>
          <t xml:space="preserve"> Los votos obtenidos conforme a las fracciones anteriores se dividirán entre el número de regidores de representación proporcional que refiere la Ley Orgánica del Municipio Libre en cada caso, para obtener así un cociente natural;</t>
        </r>
      </text>
    </comment>
    <comment ref="Q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IV.</t>
        </r>
        <r>
          <rPr>
            <sz val="8"/>
            <color indexed="81"/>
            <rFont val="Tahoma"/>
            <family val="2"/>
          </rPr>
          <t xml:space="preserve"> Enseguida, los votos de cada partido político y, en su caso, del candidato independiente, se dividirán entre el cociente natural, y tendrán derecho a que se les asigne el número de regidores a que corresponda el valor del entero que resulte de las respectivas operaciones; para tal efecto, en todos los casos, la fracción aritmética mayor prevalecerá sobre la fracción aritmética menor;
</t>
        </r>
        <r>
          <rPr>
            <b/>
            <sz val="8"/>
            <color indexed="81"/>
            <rFont val="Tahoma"/>
            <family val="2"/>
          </rPr>
          <t>V.</t>
        </r>
        <r>
          <rPr>
            <sz val="8"/>
            <color indexed="81"/>
            <rFont val="Tahoma"/>
            <family val="2"/>
          </rPr>
          <t xml:space="preserve"> Si efectuada la asignación mediante las operaciones a que se refieren las fracciones anteriores, aún hubiere regidurías por distribuir, se acreditarán éstas según el mayor número de votos que restaran a los partidos políticos, y al candidato independiente, después de haber participado en la primera asignación;</t>
        </r>
      </text>
    </comment>
    <comment ref="R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VII.</t>
        </r>
        <r>
          <rPr>
            <sz val="8"/>
            <color indexed="81"/>
            <rFont val="Tahoma"/>
            <family val="2"/>
          </rPr>
          <t xml:space="preserve"> Sin embargo, ningún partido político, o candidato independiente, tendrá derecho a que se le asigne más del cincuenta por ciento del número de regidores de representación proporcional que refiere la Ley Orgánica del Municipio Libre, en cada caso, y sin perjuicio de respetar la representación de género a que se refiere el artículo 294 de esta Ley;</t>
        </r>
      </text>
    </comment>
  </commentList>
</comments>
</file>

<file path=xl/comments33.xml><?xml version="1.0" encoding="utf-8"?>
<comments xmlns="http://schemas.openxmlformats.org/spreadsheetml/2006/main">
  <authors>
    <author>HCruz</author>
  </authors>
  <commentList>
    <comment ref="M5" authorId="0" shapeId="0">
      <text>
        <r>
          <rPr>
            <sz val="8"/>
            <color indexed="81"/>
            <rFont val="Tahoma"/>
            <family val="2"/>
          </rPr>
          <t xml:space="preserve">XLIV. Votación:
</t>
        </r>
        <r>
          <rPr>
            <b/>
            <sz val="8"/>
            <color indexed="81"/>
            <rFont val="Tahoma"/>
            <family val="2"/>
          </rPr>
          <t>b) Válida emitida.</t>
        </r>
        <r>
          <rPr>
            <sz val="8"/>
            <color indexed="81"/>
            <rFont val="Tahoma"/>
            <family val="2"/>
          </rPr>
          <t xml:space="preserve"> la que se obtiene después de restar a la votación emitida, los votos
nulos y los anulados.</t>
        </r>
      </text>
    </comment>
    <comment ref="O5" authorId="0" shapeId="0">
      <text>
        <r>
          <rPr>
            <sz val="8"/>
            <color indexed="81"/>
            <rFont val="Tahoma"/>
            <family val="2"/>
          </rPr>
          <t xml:space="preserve">ARTÍCULO 422.
</t>
        </r>
        <r>
          <rPr>
            <b/>
            <sz val="8"/>
            <color indexed="81"/>
            <rFont val="Tahoma"/>
            <family val="2"/>
          </rPr>
          <t>I.</t>
        </r>
        <r>
          <rPr>
            <sz val="8"/>
            <color indexed="81"/>
            <rFont val="Tahoma"/>
            <family val="2"/>
          </rPr>
          <t xml:space="preserve"> Sumará los votos de los partidos políticos y, en su caso, del candidato independiente que habiendo obtenido al menos el dos por ciento de la votación válida emitida, tienen derecho a participar en la asignación de regidores de representación proporcional;</t>
        </r>
      </text>
    </comment>
    <comment ref="P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III.</t>
        </r>
        <r>
          <rPr>
            <sz val="8"/>
            <color indexed="81"/>
            <rFont val="Tahoma"/>
            <family val="2"/>
          </rPr>
          <t xml:space="preserve"> Los votos obtenidos conforme a las fracciones anteriores se dividirán entre el número de regidores de representación proporcional que refiere la Ley Orgánica del Municipio Libre en cada caso, para obtener así un cociente natural;</t>
        </r>
      </text>
    </comment>
    <comment ref="Q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IV.</t>
        </r>
        <r>
          <rPr>
            <sz val="8"/>
            <color indexed="81"/>
            <rFont val="Tahoma"/>
            <family val="2"/>
          </rPr>
          <t xml:space="preserve"> Enseguida, los votos de cada partido político y, en su caso, del candidato independiente, se dividirán entre el cociente natural, y tendrán derecho a que se les asigne el número de regidores a que corresponda el valor del entero que resulte de las respectivas operaciones; para tal efecto, en todos los casos, la fracción aritmética mayor prevalecerá sobre la fracción aritmética menor;
</t>
        </r>
        <r>
          <rPr>
            <b/>
            <sz val="8"/>
            <color indexed="81"/>
            <rFont val="Tahoma"/>
            <family val="2"/>
          </rPr>
          <t>V.</t>
        </r>
        <r>
          <rPr>
            <sz val="8"/>
            <color indexed="81"/>
            <rFont val="Tahoma"/>
            <family val="2"/>
          </rPr>
          <t xml:space="preserve"> Si efectuada la asignación mediante las operaciones a que se refieren las fracciones anteriores, aún hubiere regidurías por distribuir, se acreditarán éstas según el mayor número de votos que restaran a los partidos políticos, y al candidato independiente, después de haber participado en la primera asignación;</t>
        </r>
      </text>
    </comment>
    <comment ref="R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VII.</t>
        </r>
        <r>
          <rPr>
            <sz val="8"/>
            <color indexed="81"/>
            <rFont val="Tahoma"/>
            <family val="2"/>
          </rPr>
          <t xml:space="preserve"> Sin embargo, ningún partido político, o candidato independiente, tendrá derecho a que se le asigne más del cincuenta por ciento del número de regidores de representación proporcional que refiere la Ley Orgánica del Municipio Libre, en cada caso, y sin perjuicio de respetar la representación de género a que se refiere el artículo 294 de esta Ley;</t>
        </r>
      </text>
    </comment>
  </commentList>
</comments>
</file>

<file path=xl/comments34.xml><?xml version="1.0" encoding="utf-8"?>
<comments xmlns="http://schemas.openxmlformats.org/spreadsheetml/2006/main">
  <authors>
    <author>HCruz</author>
  </authors>
  <commentList>
    <comment ref="M5" authorId="0" shapeId="0">
      <text>
        <r>
          <rPr>
            <sz val="8"/>
            <color indexed="81"/>
            <rFont val="Tahoma"/>
            <family val="2"/>
          </rPr>
          <t xml:space="preserve">XLIV. Votación:
</t>
        </r>
        <r>
          <rPr>
            <b/>
            <sz val="8"/>
            <color indexed="81"/>
            <rFont val="Tahoma"/>
            <family val="2"/>
          </rPr>
          <t>b) Válida emitida.</t>
        </r>
        <r>
          <rPr>
            <sz val="8"/>
            <color indexed="81"/>
            <rFont val="Tahoma"/>
            <family val="2"/>
          </rPr>
          <t xml:space="preserve"> la que se obtiene después de restar a la votación emitida, los votos
nulos y los anulados.</t>
        </r>
      </text>
    </comment>
    <comment ref="O5" authorId="0" shapeId="0">
      <text>
        <r>
          <rPr>
            <sz val="8"/>
            <color indexed="81"/>
            <rFont val="Tahoma"/>
            <family val="2"/>
          </rPr>
          <t xml:space="preserve">ARTÍCULO 422.
</t>
        </r>
        <r>
          <rPr>
            <b/>
            <sz val="8"/>
            <color indexed="81"/>
            <rFont val="Tahoma"/>
            <family val="2"/>
          </rPr>
          <t>I.</t>
        </r>
        <r>
          <rPr>
            <sz val="8"/>
            <color indexed="81"/>
            <rFont val="Tahoma"/>
            <family val="2"/>
          </rPr>
          <t xml:space="preserve"> Sumará los votos de los partidos políticos y, en su caso, del candidato independiente que habiendo obtenido al menos el dos por ciento de la votación válida emitida, tienen derecho a participar en la asignación de regidores de representación proporcional;</t>
        </r>
      </text>
    </comment>
    <comment ref="P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III.</t>
        </r>
        <r>
          <rPr>
            <sz val="8"/>
            <color indexed="81"/>
            <rFont val="Tahoma"/>
            <family val="2"/>
          </rPr>
          <t xml:space="preserve"> Los votos obtenidos conforme a las fracciones anteriores se dividirán entre el número de regidores de representación proporcional que refiere la Ley Orgánica del Municipio Libre en cada caso, para obtener así un cociente natural;</t>
        </r>
      </text>
    </comment>
    <comment ref="Q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IV.</t>
        </r>
        <r>
          <rPr>
            <sz val="8"/>
            <color indexed="81"/>
            <rFont val="Tahoma"/>
            <family val="2"/>
          </rPr>
          <t xml:space="preserve"> Enseguida, los votos de cada partido político y, en su caso, del candidato independiente, se dividirán entre el cociente natural, y tendrán derecho a que se les asigne el número de regidores a que corresponda el valor del entero que resulte de las respectivas operaciones; para tal efecto, en todos los casos, la fracción aritmética mayor prevalecerá sobre la fracción aritmética menor;
</t>
        </r>
        <r>
          <rPr>
            <b/>
            <sz val="8"/>
            <color indexed="81"/>
            <rFont val="Tahoma"/>
            <family val="2"/>
          </rPr>
          <t>V.</t>
        </r>
        <r>
          <rPr>
            <sz val="8"/>
            <color indexed="81"/>
            <rFont val="Tahoma"/>
            <family val="2"/>
          </rPr>
          <t xml:space="preserve"> Si efectuada la asignación mediante las operaciones a que se refieren las fracciones anteriores, aún hubiere regidurías por distribuir, se acreditarán éstas según el mayor número de votos que restaran a los partidos políticos, y al candidato independiente, después de haber participado en la primera asignación;</t>
        </r>
      </text>
    </comment>
    <comment ref="R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VII.</t>
        </r>
        <r>
          <rPr>
            <sz val="8"/>
            <color indexed="81"/>
            <rFont val="Tahoma"/>
            <family val="2"/>
          </rPr>
          <t xml:space="preserve"> Sin embargo, ningún partido político, o candidato independiente, tendrá derecho a que se le asigne más del cincuenta por ciento del número de regidores de representación proporcional que refiere la Ley Orgánica del Municipio Libre, en cada caso, y sin perjuicio de respetar la representación de género a que se refiere el artículo 294 de esta Ley;</t>
        </r>
      </text>
    </comment>
  </commentList>
</comments>
</file>

<file path=xl/comments35.xml><?xml version="1.0" encoding="utf-8"?>
<comments xmlns="http://schemas.openxmlformats.org/spreadsheetml/2006/main">
  <authors>
    <author>HCruz</author>
  </authors>
  <commentList>
    <comment ref="M5" authorId="0" shapeId="0">
      <text>
        <r>
          <rPr>
            <sz val="8"/>
            <color indexed="81"/>
            <rFont val="Tahoma"/>
            <family val="2"/>
          </rPr>
          <t xml:space="preserve">XLIV. Votación:
</t>
        </r>
        <r>
          <rPr>
            <b/>
            <sz val="8"/>
            <color indexed="81"/>
            <rFont val="Tahoma"/>
            <family val="2"/>
          </rPr>
          <t>b) Válida emitida.</t>
        </r>
        <r>
          <rPr>
            <sz val="8"/>
            <color indexed="81"/>
            <rFont val="Tahoma"/>
            <family val="2"/>
          </rPr>
          <t xml:space="preserve"> la que se obtiene después de restar a la votación emitida, los votos
nulos y los anulados.</t>
        </r>
      </text>
    </comment>
    <comment ref="O5" authorId="0" shapeId="0">
      <text>
        <r>
          <rPr>
            <sz val="8"/>
            <color indexed="81"/>
            <rFont val="Tahoma"/>
            <family val="2"/>
          </rPr>
          <t xml:space="preserve">ARTÍCULO 422.
</t>
        </r>
        <r>
          <rPr>
            <b/>
            <sz val="8"/>
            <color indexed="81"/>
            <rFont val="Tahoma"/>
            <family val="2"/>
          </rPr>
          <t>I.</t>
        </r>
        <r>
          <rPr>
            <sz val="8"/>
            <color indexed="81"/>
            <rFont val="Tahoma"/>
            <family val="2"/>
          </rPr>
          <t xml:space="preserve"> Sumará los votos de los partidos políticos y, en su caso, del candidato independiente que habiendo obtenido al menos el dos por ciento de la votación válida emitida, tienen derecho a participar en la asignación de regidores de representación proporcional;</t>
        </r>
      </text>
    </comment>
    <comment ref="P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III.</t>
        </r>
        <r>
          <rPr>
            <sz val="8"/>
            <color indexed="81"/>
            <rFont val="Tahoma"/>
            <family val="2"/>
          </rPr>
          <t xml:space="preserve"> Los votos obtenidos conforme a las fracciones anteriores se dividirán entre el número de regidores de representación proporcional que refiere la Ley Orgánica del Municipio Libre en cada caso, para obtener así un cociente natural;</t>
        </r>
      </text>
    </comment>
    <comment ref="Q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IV.</t>
        </r>
        <r>
          <rPr>
            <sz val="8"/>
            <color indexed="81"/>
            <rFont val="Tahoma"/>
            <family val="2"/>
          </rPr>
          <t xml:space="preserve"> Enseguida, los votos de cada partido político y, en su caso, del candidato independiente, se dividirán entre el cociente natural, y tendrán derecho a que se les asigne el número de regidores a que corresponda el valor del entero que resulte de las respectivas operaciones; para tal efecto, en todos los casos, la fracción aritmética mayor prevalecerá sobre la fracción aritmética menor;
</t>
        </r>
        <r>
          <rPr>
            <b/>
            <sz val="8"/>
            <color indexed="81"/>
            <rFont val="Tahoma"/>
            <family val="2"/>
          </rPr>
          <t>V.</t>
        </r>
        <r>
          <rPr>
            <sz val="8"/>
            <color indexed="81"/>
            <rFont val="Tahoma"/>
            <family val="2"/>
          </rPr>
          <t xml:space="preserve"> Si efectuada la asignación mediante las operaciones a que se refieren las fracciones anteriores, aún hubiere regidurías por distribuir, se acreditarán éstas según el mayor número de votos que restaran a los partidos políticos, y al candidato independiente, después de haber participado en la primera asignación;</t>
        </r>
      </text>
    </comment>
    <comment ref="R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VII.</t>
        </r>
        <r>
          <rPr>
            <sz val="8"/>
            <color indexed="81"/>
            <rFont val="Tahoma"/>
            <family val="2"/>
          </rPr>
          <t xml:space="preserve"> Sin embargo, ningún partido político, o candidato independiente, tendrá derecho a que se le asigne más del cincuenta por ciento del número de regidores de representación proporcional que refiere la Ley Orgánica del Municipio Libre, en cada caso, y sin perjuicio de respetar la representación de género a que se refiere el artículo 294 de esta Ley;</t>
        </r>
      </text>
    </comment>
  </commentList>
</comments>
</file>

<file path=xl/comments36.xml><?xml version="1.0" encoding="utf-8"?>
<comments xmlns="http://schemas.openxmlformats.org/spreadsheetml/2006/main">
  <authors>
    <author>HCruz</author>
  </authors>
  <commentList>
    <comment ref="M5" authorId="0" shapeId="0">
      <text>
        <r>
          <rPr>
            <sz val="8"/>
            <color indexed="81"/>
            <rFont val="Tahoma"/>
            <family val="2"/>
          </rPr>
          <t xml:space="preserve">XLIV. Votación:
</t>
        </r>
        <r>
          <rPr>
            <b/>
            <sz val="8"/>
            <color indexed="81"/>
            <rFont val="Tahoma"/>
            <family val="2"/>
          </rPr>
          <t>b) Válida emitida.</t>
        </r>
        <r>
          <rPr>
            <sz val="8"/>
            <color indexed="81"/>
            <rFont val="Tahoma"/>
            <family val="2"/>
          </rPr>
          <t xml:space="preserve"> la que se obtiene después de restar a la votación emitida, los votos
nulos y los anulados.</t>
        </r>
      </text>
    </comment>
    <comment ref="O5" authorId="0" shapeId="0">
      <text>
        <r>
          <rPr>
            <sz val="8"/>
            <color indexed="81"/>
            <rFont val="Tahoma"/>
            <family val="2"/>
          </rPr>
          <t xml:space="preserve">ARTÍCULO 422.
</t>
        </r>
        <r>
          <rPr>
            <b/>
            <sz val="8"/>
            <color indexed="81"/>
            <rFont val="Tahoma"/>
            <family val="2"/>
          </rPr>
          <t>I.</t>
        </r>
        <r>
          <rPr>
            <sz val="8"/>
            <color indexed="81"/>
            <rFont val="Tahoma"/>
            <family val="2"/>
          </rPr>
          <t xml:space="preserve"> Sumará los votos de los partidos políticos y, en su caso, del candidato independiente que habiendo obtenido al menos el dos por ciento de la votación válida emitida, tienen derecho a participar en la asignación de regidores de representación proporcional;</t>
        </r>
      </text>
    </comment>
    <comment ref="P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III.</t>
        </r>
        <r>
          <rPr>
            <sz val="8"/>
            <color indexed="81"/>
            <rFont val="Tahoma"/>
            <family val="2"/>
          </rPr>
          <t xml:space="preserve"> Los votos obtenidos conforme a las fracciones anteriores se dividirán entre el número de regidores de representación proporcional que refiere la Ley Orgánica del Municipio Libre en cada caso, para obtener así un cociente natural;</t>
        </r>
      </text>
    </comment>
    <comment ref="Q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IV.</t>
        </r>
        <r>
          <rPr>
            <sz val="8"/>
            <color indexed="81"/>
            <rFont val="Tahoma"/>
            <family val="2"/>
          </rPr>
          <t xml:space="preserve"> Enseguida, los votos de cada partido político y, en su caso, del candidato independiente, se dividirán entre el cociente natural, y tendrán derecho a que se les asigne el número de regidores a que corresponda el valor del entero que resulte de las respectivas operaciones; para tal efecto, en todos los casos, la fracción aritmética mayor prevalecerá sobre la fracción aritmética menor;
</t>
        </r>
        <r>
          <rPr>
            <b/>
            <sz val="8"/>
            <color indexed="81"/>
            <rFont val="Tahoma"/>
            <family val="2"/>
          </rPr>
          <t>V.</t>
        </r>
        <r>
          <rPr>
            <sz val="8"/>
            <color indexed="81"/>
            <rFont val="Tahoma"/>
            <family val="2"/>
          </rPr>
          <t xml:space="preserve"> Si efectuada la asignación mediante las operaciones a que se refieren las fracciones anteriores, aún hubiere regidurías por distribuir, se acreditarán éstas según el mayor número de votos que restaran a los partidos políticos, y al candidato independiente, después de haber participado en la primera asignación;</t>
        </r>
      </text>
    </comment>
    <comment ref="R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VII.</t>
        </r>
        <r>
          <rPr>
            <sz val="8"/>
            <color indexed="81"/>
            <rFont val="Tahoma"/>
            <family val="2"/>
          </rPr>
          <t xml:space="preserve"> Sin embargo, ningún partido político, o candidato independiente, tendrá derecho a que se le asigne más del cincuenta por ciento del número de regidores de representación proporcional que refiere la Ley Orgánica del Municipio Libre, en cada caso, y sin perjuicio de respetar la representación de género a que se refiere el artículo 294 de esta Ley;</t>
        </r>
      </text>
    </comment>
  </commentList>
</comments>
</file>

<file path=xl/comments37.xml><?xml version="1.0" encoding="utf-8"?>
<comments xmlns="http://schemas.openxmlformats.org/spreadsheetml/2006/main">
  <authors>
    <author>HCruz</author>
  </authors>
  <commentList>
    <comment ref="M5" authorId="0" shapeId="0">
      <text>
        <r>
          <rPr>
            <sz val="8"/>
            <color indexed="81"/>
            <rFont val="Tahoma"/>
            <family val="2"/>
          </rPr>
          <t xml:space="preserve">XLIV. Votación:
</t>
        </r>
        <r>
          <rPr>
            <b/>
            <sz val="8"/>
            <color indexed="81"/>
            <rFont val="Tahoma"/>
            <family val="2"/>
          </rPr>
          <t>b) Válida emitida.</t>
        </r>
        <r>
          <rPr>
            <sz val="8"/>
            <color indexed="81"/>
            <rFont val="Tahoma"/>
            <family val="2"/>
          </rPr>
          <t xml:space="preserve"> la que se obtiene después de restar a la votación emitida, los votos
nulos y los anulados.</t>
        </r>
      </text>
    </comment>
    <comment ref="O5" authorId="0" shapeId="0">
      <text>
        <r>
          <rPr>
            <sz val="8"/>
            <color indexed="81"/>
            <rFont val="Tahoma"/>
            <family val="2"/>
          </rPr>
          <t xml:space="preserve">ARTÍCULO 422.
</t>
        </r>
        <r>
          <rPr>
            <b/>
            <sz val="8"/>
            <color indexed="81"/>
            <rFont val="Tahoma"/>
            <family val="2"/>
          </rPr>
          <t>I.</t>
        </r>
        <r>
          <rPr>
            <sz val="8"/>
            <color indexed="81"/>
            <rFont val="Tahoma"/>
            <family val="2"/>
          </rPr>
          <t xml:space="preserve"> Sumará los votos de los partidos políticos y, en su caso, del candidato independiente que habiendo obtenido al menos el dos por ciento de la votación válida emitida, tienen derecho a participar en la asignación de regidores de representación proporcional;</t>
        </r>
      </text>
    </comment>
    <comment ref="P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III.</t>
        </r>
        <r>
          <rPr>
            <sz val="8"/>
            <color indexed="81"/>
            <rFont val="Tahoma"/>
            <family val="2"/>
          </rPr>
          <t xml:space="preserve"> Los votos obtenidos conforme a las fracciones anteriores se dividirán entre el número de regidores de representación proporcional que refiere la Ley Orgánica del Municipio Libre en cada caso, para obtener así un cociente natural;</t>
        </r>
      </text>
    </comment>
    <comment ref="Q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IV.</t>
        </r>
        <r>
          <rPr>
            <sz val="8"/>
            <color indexed="81"/>
            <rFont val="Tahoma"/>
            <family val="2"/>
          </rPr>
          <t xml:space="preserve"> Enseguida, los votos de cada partido político y, en su caso, del candidato independiente, se dividirán entre el cociente natural, y tendrán derecho a que se les asigne el número de regidores a que corresponda el valor del entero que resulte de las respectivas operaciones; para tal efecto, en todos los casos, la fracción aritmética mayor prevalecerá sobre la fracción aritmética menor;
</t>
        </r>
        <r>
          <rPr>
            <b/>
            <sz val="8"/>
            <color indexed="81"/>
            <rFont val="Tahoma"/>
            <family val="2"/>
          </rPr>
          <t>V.</t>
        </r>
        <r>
          <rPr>
            <sz val="8"/>
            <color indexed="81"/>
            <rFont val="Tahoma"/>
            <family val="2"/>
          </rPr>
          <t xml:space="preserve"> Si efectuada la asignación mediante las operaciones a que se refieren las fracciones anteriores, aún hubiere regidurías por distribuir, se acreditarán éstas según el mayor número de votos que restaran a los partidos políticos, y al candidato independiente, después de haber participado en la primera asignación;</t>
        </r>
      </text>
    </comment>
    <comment ref="R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VII.</t>
        </r>
        <r>
          <rPr>
            <sz val="8"/>
            <color indexed="81"/>
            <rFont val="Tahoma"/>
            <family val="2"/>
          </rPr>
          <t xml:space="preserve"> Sin embargo, ningún partido político, o candidato independiente, tendrá derecho a que se le asigne más del cincuenta por ciento del número de regidores de representación proporcional que refiere la Ley Orgánica del Municipio Libre, en cada caso, y sin perjuicio de respetar la representación de género a que se refiere el artículo 294 de esta Ley;</t>
        </r>
      </text>
    </comment>
  </commentList>
</comments>
</file>

<file path=xl/comments38.xml><?xml version="1.0" encoding="utf-8"?>
<comments xmlns="http://schemas.openxmlformats.org/spreadsheetml/2006/main">
  <authors>
    <author>HCruz</author>
  </authors>
  <commentList>
    <comment ref="M5" authorId="0" shapeId="0">
      <text>
        <r>
          <rPr>
            <sz val="8"/>
            <color indexed="81"/>
            <rFont val="Tahoma"/>
            <family val="2"/>
          </rPr>
          <t xml:space="preserve">XLIV. Votación:
</t>
        </r>
        <r>
          <rPr>
            <b/>
            <sz val="8"/>
            <color indexed="81"/>
            <rFont val="Tahoma"/>
            <family val="2"/>
          </rPr>
          <t>b) Válida emitida.</t>
        </r>
        <r>
          <rPr>
            <sz val="8"/>
            <color indexed="81"/>
            <rFont val="Tahoma"/>
            <family val="2"/>
          </rPr>
          <t xml:space="preserve"> la que se obtiene después de restar a la votación emitida, los votos
nulos y los anulados.</t>
        </r>
      </text>
    </comment>
    <comment ref="O5" authorId="0" shapeId="0">
      <text>
        <r>
          <rPr>
            <sz val="8"/>
            <color indexed="81"/>
            <rFont val="Tahoma"/>
            <family val="2"/>
          </rPr>
          <t xml:space="preserve">ARTÍCULO 422.
</t>
        </r>
        <r>
          <rPr>
            <b/>
            <sz val="8"/>
            <color indexed="81"/>
            <rFont val="Tahoma"/>
            <family val="2"/>
          </rPr>
          <t>I.</t>
        </r>
        <r>
          <rPr>
            <sz val="8"/>
            <color indexed="81"/>
            <rFont val="Tahoma"/>
            <family val="2"/>
          </rPr>
          <t xml:space="preserve"> Sumará los votos de los partidos políticos y, en su caso, del candidato independiente que habiendo obtenido al menos el dos por ciento de la votación válida emitida, tienen derecho a participar en la asignación de regidores de representación proporcional;</t>
        </r>
      </text>
    </comment>
    <comment ref="P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III.</t>
        </r>
        <r>
          <rPr>
            <sz val="8"/>
            <color indexed="81"/>
            <rFont val="Tahoma"/>
            <family val="2"/>
          </rPr>
          <t xml:space="preserve"> Los votos obtenidos conforme a las fracciones anteriores se dividirán entre el número de regidores de representación proporcional que refiere la Ley Orgánica del Municipio Libre en cada caso, para obtener así un cociente natural;</t>
        </r>
      </text>
    </comment>
    <comment ref="Q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IV.</t>
        </r>
        <r>
          <rPr>
            <sz val="8"/>
            <color indexed="81"/>
            <rFont val="Tahoma"/>
            <family val="2"/>
          </rPr>
          <t xml:space="preserve"> Enseguida, los votos de cada partido político y, en su caso, del candidato independiente, se dividirán entre el cociente natural, y tendrán derecho a que se les asigne el número de regidores a que corresponda el valor del entero que resulte de las respectivas operaciones; para tal efecto, en todos los casos, la fracción aritmética mayor prevalecerá sobre la fracción aritmética menor;
</t>
        </r>
        <r>
          <rPr>
            <b/>
            <sz val="8"/>
            <color indexed="81"/>
            <rFont val="Tahoma"/>
            <family val="2"/>
          </rPr>
          <t>V.</t>
        </r>
        <r>
          <rPr>
            <sz val="8"/>
            <color indexed="81"/>
            <rFont val="Tahoma"/>
            <family val="2"/>
          </rPr>
          <t xml:space="preserve"> Si efectuada la asignación mediante las operaciones a que se refieren las fracciones anteriores, aún hubiere regidurías por distribuir, se acreditarán éstas según el mayor número de votos que restaran a los partidos políticos, y al candidato independiente, después de haber participado en la primera asignación;</t>
        </r>
      </text>
    </comment>
    <comment ref="R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VII.</t>
        </r>
        <r>
          <rPr>
            <sz val="8"/>
            <color indexed="81"/>
            <rFont val="Tahoma"/>
            <family val="2"/>
          </rPr>
          <t xml:space="preserve"> Sin embargo, ningún partido político, o candidato independiente, tendrá derecho a que se le asigne más del cincuenta por ciento del número de regidores de representación proporcional que refiere la Ley Orgánica del Municipio Libre, en cada caso, y sin perjuicio de respetar la representación de género a que se refiere el artículo 294 de esta Ley;</t>
        </r>
      </text>
    </comment>
  </commentList>
</comments>
</file>

<file path=xl/comments39.xml><?xml version="1.0" encoding="utf-8"?>
<comments xmlns="http://schemas.openxmlformats.org/spreadsheetml/2006/main">
  <authors>
    <author>HCruz</author>
  </authors>
  <commentList>
    <comment ref="M5" authorId="0" shapeId="0">
      <text>
        <r>
          <rPr>
            <sz val="8"/>
            <color indexed="81"/>
            <rFont val="Tahoma"/>
            <family val="2"/>
          </rPr>
          <t xml:space="preserve">XLIV. Votación:
</t>
        </r>
        <r>
          <rPr>
            <b/>
            <sz val="8"/>
            <color indexed="81"/>
            <rFont val="Tahoma"/>
            <family val="2"/>
          </rPr>
          <t>b) Válida emitida.</t>
        </r>
        <r>
          <rPr>
            <sz val="8"/>
            <color indexed="81"/>
            <rFont val="Tahoma"/>
            <family val="2"/>
          </rPr>
          <t xml:space="preserve"> la que se obtiene después de restar a la votación emitida, los votos
nulos y los anulados.</t>
        </r>
      </text>
    </comment>
    <comment ref="O5" authorId="0" shapeId="0">
      <text>
        <r>
          <rPr>
            <sz val="8"/>
            <color indexed="81"/>
            <rFont val="Tahoma"/>
            <family val="2"/>
          </rPr>
          <t xml:space="preserve">ARTÍCULO 422.
</t>
        </r>
        <r>
          <rPr>
            <b/>
            <sz val="8"/>
            <color indexed="81"/>
            <rFont val="Tahoma"/>
            <family val="2"/>
          </rPr>
          <t>I.</t>
        </r>
        <r>
          <rPr>
            <sz val="8"/>
            <color indexed="81"/>
            <rFont val="Tahoma"/>
            <family val="2"/>
          </rPr>
          <t xml:space="preserve"> Sumará los votos de los partidos políticos y, en su caso, del candidato independiente que habiendo obtenido al menos el dos por ciento de la votación válida emitida, tienen derecho a participar en la asignación de regidores de representación proporcional;</t>
        </r>
      </text>
    </comment>
    <comment ref="P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III.</t>
        </r>
        <r>
          <rPr>
            <sz val="8"/>
            <color indexed="81"/>
            <rFont val="Tahoma"/>
            <family val="2"/>
          </rPr>
          <t xml:space="preserve"> Los votos obtenidos conforme a las fracciones anteriores se dividirán entre el número de regidores de representación proporcional que refiere la Ley Orgánica del Municipio Libre en cada caso, para obtener así un cociente natural;</t>
        </r>
      </text>
    </comment>
    <comment ref="Q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IV.</t>
        </r>
        <r>
          <rPr>
            <sz val="8"/>
            <color indexed="81"/>
            <rFont val="Tahoma"/>
            <family val="2"/>
          </rPr>
          <t xml:space="preserve"> Enseguida, los votos de cada partido político y, en su caso, del candidato independiente, se dividirán entre el cociente natural, y tendrán derecho a que se les asigne el número de regidores a que corresponda el valor del entero que resulte de las respectivas operaciones; para tal efecto, en todos los casos, la fracción aritmética mayor prevalecerá sobre la fracción aritmética menor;
</t>
        </r>
        <r>
          <rPr>
            <b/>
            <sz val="8"/>
            <color indexed="81"/>
            <rFont val="Tahoma"/>
            <family val="2"/>
          </rPr>
          <t>V.</t>
        </r>
        <r>
          <rPr>
            <sz val="8"/>
            <color indexed="81"/>
            <rFont val="Tahoma"/>
            <family val="2"/>
          </rPr>
          <t xml:space="preserve"> Si efectuada la asignación mediante las operaciones a que se refieren las fracciones anteriores, aún hubiere regidurías por distribuir, se acreditarán éstas según el mayor número de votos que restaran a los partidos políticos, y al candidato independiente, después de haber participado en la primera asignación;</t>
        </r>
      </text>
    </comment>
    <comment ref="R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VII.</t>
        </r>
        <r>
          <rPr>
            <sz val="8"/>
            <color indexed="81"/>
            <rFont val="Tahoma"/>
            <family val="2"/>
          </rPr>
          <t xml:space="preserve"> Sin embargo, ningún partido político, o candidato independiente, tendrá derecho a que se le asigne más del cincuenta por ciento del número de regidores de representación proporcional que refiere la Ley Orgánica del Municipio Libre, en cada caso, y sin perjuicio de respetar la representación de género a que se refiere el artículo 294 de esta Ley;</t>
        </r>
      </text>
    </comment>
  </commentList>
</comments>
</file>

<file path=xl/comments4.xml><?xml version="1.0" encoding="utf-8"?>
<comments xmlns="http://schemas.openxmlformats.org/spreadsheetml/2006/main">
  <authors>
    <author>HCruz</author>
  </authors>
  <commentList>
    <comment ref="M5" authorId="0" shapeId="0">
      <text>
        <r>
          <rPr>
            <sz val="8"/>
            <color indexed="81"/>
            <rFont val="Tahoma"/>
            <family val="2"/>
          </rPr>
          <t xml:space="preserve">XLIV. Votación:
</t>
        </r>
        <r>
          <rPr>
            <b/>
            <sz val="8"/>
            <color indexed="81"/>
            <rFont val="Tahoma"/>
            <family val="2"/>
          </rPr>
          <t>b) Válida emitida.</t>
        </r>
        <r>
          <rPr>
            <sz val="8"/>
            <color indexed="81"/>
            <rFont val="Tahoma"/>
            <family val="2"/>
          </rPr>
          <t xml:space="preserve"> la que se obtiene después de restar a la votación emitida, los votos
nulos y los anulados.</t>
        </r>
      </text>
    </comment>
    <comment ref="O5" authorId="0" shapeId="0">
      <text>
        <r>
          <rPr>
            <sz val="8"/>
            <color indexed="81"/>
            <rFont val="Tahoma"/>
            <family val="2"/>
          </rPr>
          <t xml:space="preserve">ARTÍCULO 422.
</t>
        </r>
        <r>
          <rPr>
            <b/>
            <sz val="8"/>
            <color indexed="81"/>
            <rFont val="Tahoma"/>
            <family val="2"/>
          </rPr>
          <t>I.</t>
        </r>
        <r>
          <rPr>
            <sz val="8"/>
            <color indexed="81"/>
            <rFont val="Tahoma"/>
            <family val="2"/>
          </rPr>
          <t xml:space="preserve"> Sumará los votos de los partidos políticos y, en su caso, del candidato independiente que habiendo obtenido al menos el dos por ciento de la votación válida emitida, tienen derecho a participar en la asignación de regidores de representación proporcional;</t>
        </r>
      </text>
    </comment>
    <comment ref="P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III.</t>
        </r>
        <r>
          <rPr>
            <sz val="8"/>
            <color indexed="81"/>
            <rFont val="Tahoma"/>
            <family val="2"/>
          </rPr>
          <t xml:space="preserve"> Los votos obtenidos conforme a las fracciones anteriores se dividirán entre el número de regidores de representación proporcional que refiere la Ley Orgánica del Municipio Libre en cada caso, para obtener así un cociente natural;</t>
        </r>
      </text>
    </comment>
    <comment ref="Q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IV.</t>
        </r>
        <r>
          <rPr>
            <sz val="8"/>
            <color indexed="81"/>
            <rFont val="Tahoma"/>
            <family val="2"/>
          </rPr>
          <t xml:space="preserve"> Enseguida, los votos de cada partido político y, en su caso, del candidato independiente, se dividirán entre el cociente natural, y tendrán derecho a que se les asigne el número de regidores a que corresponda el valor del entero que resulte de las respectivas operaciones; para tal efecto, en todos los casos, la fracción aritmética mayor prevalecerá sobre la fracción aritmética menor;
</t>
        </r>
        <r>
          <rPr>
            <b/>
            <sz val="8"/>
            <color indexed="81"/>
            <rFont val="Tahoma"/>
            <family val="2"/>
          </rPr>
          <t>V.</t>
        </r>
        <r>
          <rPr>
            <sz val="8"/>
            <color indexed="81"/>
            <rFont val="Tahoma"/>
            <family val="2"/>
          </rPr>
          <t xml:space="preserve"> Si efectuada la asignación mediante las operaciones a que se refieren las fracciones anteriores, aún hubiere regidurías por distribuir, se acreditarán éstas según el mayor número de votos que restaran a los partidos políticos, y al candidato independiente, después de haber participado en la primera asignación;</t>
        </r>
      </text>
    </comment>
    <comment ref="R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VII.</t>
        </r>
        <r>
          <rPr>
            <sz val="8"/>
            <color indexed="81"/>
            <rFont val="Tahoma"/>
            <family val="2"/>
          </rPr>
          <t xml:space="preserve"> Sin embargo, ningún partido político, o candidato independiente, tendrá derecho a que se le asigne más del cincuenta por ciento del número de regidores de representación proporcional que refiere la Ley Orgánica del Municipio Libre, en cada caso, y sin perjuicio de respetar la representación de género a que se refiere el artículo 294 de esta Ley;</t>
        </r>
      </text>
    </comment>
  </commentList>
</comments>
</file>

<file path=xl/comments40.xml><?xml version="1.0" encoding="utf-8"?>
<comments xmlns="http://schemas.openxmlformats.org/spreadsheetml/2006/main">
  <authors>
    <author>HCruz</author>
  </authors>
  <commentList>
    <comment ref="M5" authorId="0" shapeId="0">
      <text>
        <r>
          <rPr>
            <sz val="8"/>
            <color indexed="81"/>
            <rFont val="Tahoma"/>
            <family val="2"/>
          </rPr>
          <t xml:space="preserve">XLIV. Votación:
</t>
        </r>
        <r>
          <rPr>
            <b/>
            <sz val="8"/>
            <color indexed="81"/>
            <rFont val="Tahoma"/>
            <family val="2"/>
          </rPr>
          <t>b) Válida emitida.</t>
        </r>
        <r>
          <rPr>
            <sz val="8"/>
            <color indexed="81"/>
            <rFont val="Tahoma"/>
            <family val="2"/>
          </rPr>
          <t xml:space="preserve"> la que se obtiene después de restar a la votación emitida, los votos
nulos y los anulados.</t>
        </r>
      </text>
    </comment>
    <comment ref="O5" authorId="0" shapeId="0">
      <text>
        <r>
          <rPr>
            <sz val="8"/>
            <color indexed="81"/>
            <rFont val="Tahoma"/>
            <family val="2"/>
          </rPr>
          <t xml:space="preserve">ARTÍCULO 422.
</t>
        </r>
        <r>
          <rPr>
            <b/>
            <sz val="8"/>
            <color indexed="81"/>
            <rFont val="Tahoma"/>
            <family val="2"/>
          </rPr>
          <t>I.</t>
        </r>
        <r>
          <rPr>
            <sz val="8"/>
            <color indexed="81"/>
            <rFont val="Tahoma"/>
            <family val="2"/>
          </rPr>
          <t xml:space="preserve"> Sumará los votos de los partidos políticos y, en su caso, del candidato independiente que habiendo obtenido al menos el dos por ciento de la votación válida emitida, tienen derecho a participar en la asignación de regidores de representación proporcional;</t>
        </r>
      </text>
    </comment>
    <comment ref="P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III.</t>
        </r>
        <r>
          <rPr>
            <sz val="8"/>
            <color indexed="81"/>
            <rFont val="Tahoma"/>
            <family val="2"/>
          </rPr>
          <t xml:space="preserve"> Los votos obtenidos conforme a las fracciones anteriores se dividirán entre el número de regidores de representación proporcional que refiere la Ley Orgánica del Municipio Libre en cada caso, para obtener así un cociente natural;</t>
        </r>
      </text>
    </comment>
    <comment ref="Q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IV.</t>
        </r>
        <r>
          <rPr>
            <sz val="8"/>
            <color indexed="81"/>
            <rFont val="Tahoma"/>
            <family val="2"/>
          </rPr>
          <t xml:space="preserve"> Enseguida, los votos de cada partido político y, en su caso, del candidato independiente, se dividirán entre el cociente natural, y tendrán derecho a que se les asigne el número de regidores a que corresponda el valor del entero que resulte de las respectivas operaciones; para tal efecto, en todos los casos, la fracción aritmética mayor prevalecerá sobre la fracción aritmética menor;
</t>
        </r>
        <r>
          <rPr>
            <b/>
            <sz val="8"/>
            <color indexed="81"/>
            <rFont val="Tahoma"/>
            <family val="2"/>
          </rPr>
          <t>V.</t>
        </r>
        <r>
          <rPr>
            <sz val="8"/>
            <color indexed="81"/>
            <rFont val="Tahoma"/>
            <family val="2"/>
          </rPr>
          <t xml:space="preserve"> Si efectuada la asignación mediante las operaciones a que se refieren las fracciones anteriores, aún hubiere regidurías por distribuir, se acreditarán éstas según el mayor número de votos que restaran a los partidos políticos, y al candidato independiente, después de haber participado en la primera asignación;</t>
        </r>
      </text>
    </comment>
    <comment ref="R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VII.</t>
        </r>
        <r>
          <rPr>
            <sz val="8"/>
            <color indexed="81"/>
            <rFont val="Tahoma"/>
            <family val="2"/>
          </rPr>
          <t xml:space="preserve"> Sin embargo, ningún partido político, o candidato independiente, tendrá derecho a que se le asigne más del cincuenta por ciento del número de regidores de representación proporcional que refiere la Ley Orgánica del Municipio Libre, en cada caso, y sin perjuicio de respetar la representación de género a que se refiere el artículo 294 de esta Ley;</t>
        </r>
      </text>
    </comment>
  </commentList>
</comments>
</file>

<file path=xl/comments41.xml><?xml version="1.0" encoding="utf-8"?>
<comments xmlns="http://schemas.openxmlformats.org/spreadsheetml/2006/main">
  <authors>
    <author>HCruz</author>
  </authors>
  <commentList>
    <comment ref="M5" authorId="0" shapeId="0">
      <text>
        <r>
          <rPr>
            <sz val="8"/>
            <color indexed="81"/>
            <rFont val="Tahoma"/>
            <family val="2"/>
          </rPr>
          <t xml:space="preserve">XLIV. Votación:
</t>
        </r>
        <r>
          <rPr>
            <b/>
            <sz val="8"/>
            <color indexed="81"/>
            <rFont val="Tahoma"/>
            <family val="2"/>
          </rPr>
          <t>b) Válida emitida.</t>
        </r>
        <r>
          <rPr>
            <sz val="8"/>
            <color indexed="81"/>
            <rFont val="Tahoma"/>
            <family val="2"/>
          </rPr>
          <t xml:space="preserve"> la que se obtiene después de restar a la votación emitida, los votos
nulos y los anulados.</t>
        </r>
      </text>
    </comment>
    <comment ref="O5" authorId="0" shapeId="0">
      <text>
        <r>
          <rPr>
            <sz val="8"/>
            <color indexed="81"/>
            <rFont val="Tahoma"/>
            <family val="2"/>
          </rPr>
          <t xml:space="preserve">ARTÍCULO 422.
</t>
        </r>
        <r>
          <rPr>
            <b/>
            <sz val="8"/>
            <color indexed="81"/>
            <rFont val="Tahoma"/>
            <family val="2"/>
          </rPr>
          <t>I.</t>
        </r>
        <r>
          <rPr>
            <sz val="8"/>
            <color indexed="81"/>
            <rFont val="Tahoma"/>
            <family val="2"/>
          </rPr>
          <t xml:space="preserve"> Sumará los votos de los partidos políticos y, en su caso, del candidato independiente que habiendo obtenido al menos el dos por ciento de la votación válida emitida, tienen derecho a participar en la asignación de regidores de representación proporcional;</t>
        </r>
      </text>
    </comment>
    <comment ref="P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III.</t>
        </r>
        <r>
          <rPr>
            <sz val="8"/>
            <color indexed="81"/>
            <rFont val="Tahoma"/>
            <family val="2"/>
          </rPr>
          <t xml:space="preserve"> Los votos obtenidos conforme a las fracciones anteriores se dividirán entre el número de regidores de representación proporcional que refiere la Ley Orgánica del Municipio Libre en cada caso, para obtener así un cociente natural;</t>
        </r>
      </text>
    </comment>
    <comment ref="Q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IV.</t>
        </r>
        <r>
          <rPr>
            <sz val="8"/>
            <color indexed="81"/>
            <rFont val="Tahoma"/>
            <family val="2"/>
          </rPr>
          <t xml:space="preserve"> Enseguida, los votos de cada partido político y, en su caso, del candidato independiente, se dividirán entre el cociente natural, y tendrán derecho a que se les asigne el número de regidores a que corresponda el valor del entero que resulte de las respectivas operaciones; para tal efecto, en todos los casos, la fracción aritmética mayor prevalecerá sobre la fracción aritmética menor;
</t>
        </r>
        <r>
          <rPr>
            <b/>
            <sz val="8"/>
            <color indexed="81"/>
            <rFont val="Tahoma"/>
            <family val="2"/>
          </rPr>
          <t>V.</t>
        </r>
        <r>
          <rPr>
            <sz val="8"/>
            <color indexed="81"/>
            <rFont val="Tahoma"/>
            <family val="2"/>
          </rPr>
          <t xml:space="preserve"> Si efectuada la asignación mediante las operaciones a que se refieren las fracciones anteriores, aún hubiere regidurías por distribuir, se acreditarán éstas según el mayor número de votos que restaran a los partidos políticos, y al candidato independiente, después de haber participado en la primera asignación;</t>
        </r>
      </text>
    </comment>
    <comment ref="R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VII.</t>
        </r>
        <r>
          <rPr>
            <sz val="8"/>
            <color indexed="81"/>
            <rFont val="Tahoma"/>
            <family val="2"/>
          </rPr>
          <t xml:space="preserve"> Sin embargo, ningún partido político, o candidato independiente, tendrá derecho a que se le asigne más del cincuenta por ciento del número de regidores de representación proporcional que refiere la Ley Orgánica del Municipio Libre, en cada caso, y sin perjuicio de respetar la representación de género a que se refiere el artículo 294 de esta Ley;</t>
        </r>
      </text>
    </comment>
  </commentList>
</comments>
</file>

<file path=xl/comments42.xml><?xml version="1.0" encoding="utf-8"?>
<comments xmlns="http://schemas.openxmlformats.org/spreadsheetml/2006/main">
  <authors>
    <author>HCruz</author>
  </authors>
  <commentList>
    <comment ref="M5" authorId="0" shapeId="0">
      <text>
        <r>
          <rPr>
            <sz val="8"/>
            <color indexed="81"/>
            <rFont val="Tahoma"/>
            <family val="2"/>
          </rPr>
          <t xml:space="preserve">XLIV. Votación:
</t>
        </r>
        <r>
          <rPr>
            <b/>
            <sz val="8"/>
            <color indexed="81"/>
            <rFont val="Tahoma"/>
            <family val="2"/>
          </rPr>
          <t>b) Válida emitida.</t>
        </r>
        <r>
          <rPr>
            <sz val="8"/>
            <color indexed="81"/>
            <rFont val="Tahoma"/>
            <family val="2"/>
          </rPr>
          <t xml:space="preserve"> la que se obtiene después de restar a la votación emitida, los votos
nulos y los anulados.</t>
        </r>
      </text>
    </comment>
    <comment ref="O5" authorId="0" shapeId="0">
      <text>
        <r>
          <rPr>
            <sz val="8"/>
            <color indexed="81"/>
            <rFont val="Tahoma"/>
            <family val="2"/>
          </rPr>
          <t xml:space="preserve">ARTÍCULO 422.
</t>
        </r>
        <r>
          <rPr>
            <b/>
            <sz val="8"/>
            <color indexed="81"/>
            <rFont val="Tahoma"/>
            <family val="2"/>
          </rPr>
          <t>I.</t>
        </r>
        <r>
          <rPr>
            <sz val="8"/>
            <color indexed="81"/>
            <rFont val="Tahoma"/>
            <family val="2"/>
          </rPr>
          <t xml:space="preserve"> Sumará los votos de los partidos políticos y, en su caso, del candidato independiente que habiendo obtenido al menos el dos por ciento de la votación válida emitida, tienen derecho a participar en la asignación de regidores de representación proporcional;</t>
        </r>
      </text>
    </comment>
    <comment ref="P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III.</t>
        </r>
        <r>
          <rPr>
            <sz val="8"/>
            <color indexed="81"/>
            <rFont val="Tahoma"/>
            <family val="2"/>
          </rPr>
          <t xml:space="preserve"> Los votos obtenidos conforme a las fracciones anteriores se dividirán entre el número de regidores de representación proporcional que refiere la Ley Orgánica del Municipio Libre en cada caso, para obtener así un cociente natural;</t>
        </r>
      </text>
    </comment>
    <comment ref="Q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IV.</t>
        </r>
        <r>
          <rPr>
            <sz val="8"/>
            <color indexed="81"/>
            <rFont val="Tahoma"/>
            <family val="2"/>
          </rPr>
          <t xml:space="preserve"> Enseguida, los votos de cada partido político y, en su caso, del candidato independiente, se dividirán entre el cociente natural, y tendrán derecho a que se les asigne el número de regidores a que corresponda el valor del entero que resulte de las respectivas operaciones; para tal efecto, en todos los casos, la fracción aritmética mayor prevalecerá sobre la fracción aritmética menor;
</t>
        </r>
        <r>
          <rPr>
            <b/>
            <sz val="8"/>
            <color indexed="81"/>
            <rFont val="Tahoma"/>
            <family val="2"/>
          </rPr>
          <t>V.</t>
        </r>
        <r>
          <rPr>
            <sz val="8"/>
            <color indexed="81"/>
            <rFont val="Tahoma"/>
            <family val="2"/>
          </rPr>
          <t xml:space="preserve"> Si efectuada la asignación mediante las operaciones a que se refieren las fracciones anteriores, aún hubiere regidurías por distribuir, se acreditarán éstas según el mayor número de votos que restaran a los partidos políticos, y al candidato independiente, después de haber participado en la primera asignación;</t>
        </r>
      </text>
    </comment>
    <comment ref="R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VII.</t>
        </r>
        <r>
          <rPr>
            <sz val="8"/>
            <color indexed="81"/>
            <rFont val="Tahoma"/>
            <family val="2"/>
          </rPr>
          <t xml:space="preserve"> Sin embargo, ningún partido político, o candidato independiente, tendrá derecho a que se le asigne más del cincuenta por ciento del número de regidores de representación proporcional que refiere la Ley Orgánica del Municipio Libre, en cada caso, y sin perjuicio de respetar la representación de género a que se refiere el artículo 294 de esta Ley;</t>
        </r>
      </text>
    </comment>
  </commentList>
</comments>
</file>

<file path=xl/comments43.xml><?xml version="1.0" encoding="utf-8"?>
<comments xmlns="http://schemas.openxmlformats.org/spreadsheetml/2006/main">
  <authors>
    <author>HCruz</author>
  </authors>
  <commentList>
    <comment ref="M5" authorId="0" shapeId="0">
      <text>
        <r>
          <rPr>
            <sz val="8"/>
            <color indexed="81"/>
            <rFont val="Tahoma"/>
            <family val="2"/>
          </rPr>
          <t xml:space="preserve">XLIV. Votación:
</t>
        </r>
        <r>
          <rPr>
            <b/>
            <sz val="8"/>
            <color indexed="81"/>
            <rFont val="Tahoma"/>
            <family val="2"/>
          </rPr>
          <t>b) Válida emitida.</t>
        </r>
        <r>
          <rPr>
            <sz val="8"/>
            <color indexed="81"/>
            <rFont val="Tahoma"/>
            <family val="2"/>
          </rPr>
          <t xml:space="preserve"> la que se obtiene después de restar a la votación emitida, los votos
nulos y los anulados.</t>
        </r>
      </text>
    </comment>
    <comment ref="O5" authorId="0" shapeId="0">
      <text>
        <r>
          <rPr>
            <sz val="8"/>
            <color indexed="81"/>
            <rFont val="Tahoma"/>
            <family val="2"/>
          </rPr>
          <t xml:space="preserve">ARTÍCULO 422.
</t>
        </r>
        <r>
          <rPr>
            <b/>
            <sz val="8"/>
            <color indexed="81"/>
            <rFont val="Tahoma"/>
            <family val="2"/>
          </rPr>
          <t>I.</t>
        </r>
        <r>
          <rPr>
            <sz val="8"/>
            <color indexed="81"/>
            <rFont val="Tahoma"/>
            <family val="2"/>
          </rPr>
          <t xml:space="preserve"> Sumará los votos de los partidos políticos y, en su caso, del candidato independiente que habiendo obtenido al menos el dos por ciento de la votación válida emitida, tienen derecho a participar en la asignación de regidores de representación proporcional;</t>
        </r>
      </text>
    </comment>
    <comment ref="P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III.</t>
        </r>
        <r>
          <rPr>
            <sz val="8"/>
            <color indexed="81"/>
            <rFont val="Tahoma"/>
            <family val="2"/>
          </rPr>
          <t xml:space="preserve"> Los votos obtenidos conforme a las fracciones anteriores se dividirán entre el número de regidores de representación proporcional que refiere la Ley Orgánica del Municipio Libre en cada caso, para obtener así un cociente natural;</t>
        </r>
      </text>
    </comment>
    <comment ref="Q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IV.</t>
        </r>
        <r>
          <rPr>
            <sz val="8"/>
            <color indexed="81"/>
            <rFont val="Tahoma"/>
            <family val="2"/>
          </rPr>
          <t xml:space="preserve"> Enseguida, los votos de cada partido político y, en su caso, del candidato independiente, se dividirán entre el cociente natural, y tendrán derecho a que se les asigne el número de regidores a que corresponda el valor del entero que resulte de las respectivas operaciones; para tal efecto, en todos los casos, la fracción aritmética mayor prevalecerá sobre la fracción aritmética menor;
</t>
        </r>
        <r>
          <rPr>
            <b/>
            <sz val="8"/>
            <color indexed="81"/>
            <rFont val="Tahoma"/>
            <family val="2"/>
          </rPr>
          <t>V.</t>
        </r>
        <r>
          <rPr>
            <sz val="8"/>
            <color indexed="81"/>
            <rFont val="Tahoma"/>
            <family val="2"/>
          </rPr>
          <t xml:space="preserve"> Si efectuada la asignación mediante las operaciones a que se refieren las fracciones anteriores, aún hubiere regidurías por distribuir, se acreditarán éstas según el mayor número de votos que restaran a los partidos políticos, y al candidato independiente, después de haber participado en la primera asignación;</t>
        </r>
      </text>
    </comment>
    <comment ref="R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VII.</t>
        </r>
        <r>
          <rPr>
            <sz val="8"/>
            <color indexed="81"/>
            <rFont val="Tahoma"/>
            <family val="2"/>
          </rPr>
          <t xml:space="preserve"> Sin embargo, ningún partido político, o candidato independiente, tendrá derecho a que se le asigne más del cincuenta por ciento del número de regidores de representación proporcional que refiere la Ley Orgánica del Municipio Libre, en cada caso, y sin perjuicio de respetar la representación de género a que se refiere el artículo 294 de esta Ley;</t>
        </r>
      </text>
    </comment>
  </commentList>
</comments>
</file>

<file path=xl/comments44.xml><?xml version="1.0" encoding="utf-8"?>
<comments xmlns="http://schemas.openxmlformats.org/spreadsheetml/2006/main">
  <authors>
    <author>HCruz</author>
  </authors>
  <commentList>
    <comment ref="M5" authorId="0" shapeId="0">
      <text>
        <r>
          <rPr>
            <sz val="8"/>
            <color indexed="81"/>
            <rFont val="Tahoma"/>
            <family val="2"/>
          </rPr>
          <t xml:space="preserve">XLIV. Votación:
</t>
        </r>
        <r>
          <rPr>
            <b/>
            <sz val="8"/>
            <color indexed="81"/>
            <rFont val="Tahoma"/>
            <family val="2"/>
          </rPr>
          <t>b) Válida emitida.</t>
        </r>
        <r>
          <rPr>
            <sz val="8"/>
            <color indexed="81"/>
            <rFont val="Tahoma"/>
            <family val="2"/>
          </rPr>
          <t xml:space="preserve"> la que se obtiene después de restar a la votación emitida, los votos
nulos y los anulados.</t>
        </r>
      </text>
    </comment>
    <comment ref="O5" authorId="0" shapeId="0">
      <text>
        <r>
          <rPr>
            <sz val="8"/>
            <color indexed="81"/>
            <rFont val="Tahoma"/>
            <family val="2"/>
          </rPr>
          <t xml:space="preserve">ARTÍCULO 422.
</t>
        </r>
        <r>
          <rPr>
            <b/>
            <sz val="8"/>
            <color indexed="81"/>
            <rFont val="Tahoma"/>
            <family val="2"/>
          </rPr>
          <t>I.</t>
        </r>
        <r>
          <rPr>
            <sz val="8"/>
            <color indexed="81"/>
            <rFont val="Tahoma"/>
            <family val="2"/>
          </rPr>
          <t xml:space="preserve"> Sumará los votos de los partidos políticos y, en su caso, del candidato independiente que habiendo obtenido al menos el dos por ciento de la votación válida emitida, tienen derecho a participar en la asignación de regidores de representación proporcional;</t>
        </r>
      </text>
    </comment>
    <comment ref="P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III.</t>
        </r>
        <r>
          <rPr>
            <sz val="8"/>
            <color indexed="81"/>
            <rFont val="Tahoma"/>
            <family val="2"/>
          </rPr>
          <t xml:space="preserve"> Los votos obtenidos conforme a las fracciones anteriores se dividirán entre el número de regidores de representación proporcional que refiere la Ley Orgánica del Municipio Libre en cada caso, para obtener así un cociente natural;</t>
        </r>
      </text>
    </comment>
    <comment ref="Q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IV.</t>
        </r>
        <r>
          <rPr>
            <sz val="8"/>
            <color indexed="81"/>
            <rFont val="Tahoma"/>
            <family val="2"/>
          </rPr>
          <t xml:space="preserve"> Enseguida, los votos de cada partido político y, en su caso, del candidato independiente, se dividirán entre el cociente natural, y tendrán derecho a que se les asigne el número de regidores a que corresponda el valor del entero que resulte de las respectivas operaciones; para tal efecto, en todos los casos, la fracción aritmética mayor prevalecerá sobre la fracción aritmética menor;
</t>
        </r>
        <r>
          <rPr>
            <b/>
            <sz val="8"/>
            <color indexed="81"/>
            <rFont val="Tahoma"/>
            <family val="2"/>
          </rPr>
          <t>V.</t>
        </r>
        <r>
          <rPr>
            <sz val="8"/>
            <color indexed="81"/>
            <rFont val="Tahoma"/>
            <family val="2"/>
          </rPr>
          <t xml:space="preserve"> Si efectuada la asignación mediante las operaciones a que se refieren las fracciones anteriores, aún hubiere regidurías por distribuir, se acreditarán éstas según el mayor número de votos que restaran a los partidos políticos, y al candidato independiente, después de haber participado en la primera asignación;</t>
        </r>
      </text>
    </comment>
    <comment ref="R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VII.</t>
        </r>
        <r>
          <rPr>
            <sz val="8"/>
            <color indexed="81"/>
            <rFont val="Tahoma"/>
            <family val="2"/>
          </rPr>
          <t xml:space="preserve"> Sin embargo, ningún partido político, o candidato independiente, tendrá derecho a que se le asigne más del cincuenta por ciento del número de regidores de representación proporcional que refiere la Ley Orgánica del Municipio Libre, en cada caso, y sin perjuicio de respetar la representación de género a que se refiere el artículo 294 de esta Ley;</t>
        </r>
      </text>
    </comment>
  </commentList>
</comments>
</file>

<file path=xl/comments45.xml><?xml version="1.0" encoding="utf-8"?>
<comments xmlns="http://schemas.openxmlformats.org/spreadsheetml/2006/main">
  <authors>
    <author>HCruz</author>
  </authors>
  <commentList>
    <comment ref="M5" authorId="0" shapeId="0">
      <text>
        <r>
          <rPr>
            <sz val="8"/>
            <color indexed="81"/>
            <rFont val="Tahoma"/>
            <family val="2"/>
          </rPr>
          <t xml:space="preserve">XLIV. Votación:
</t>
        </r>
        <r>
          <rPr>
            <b/>
            <sz val="8"/>
            <color indexed="81"/>
            <rFont val="Tahoma"/>
            <family val="2"/>
          </rPr>
          <t>b) Válida emitida.</t>
        </r>
        <r>
          <rPr>
            <sz val="8"/>
            <color indexed="81"/>
            <rFont val="Tahoma"/>
            <family val="2"/>
          </rPr>
          <t xml:space="preserve"> la que se obtiene después de restar a la votación emitida, los votos
nulos y los anulados.</t>
        </r>
      </text>
    </comment>
    <comment ref="O5" authorId="0" shapeId="0">
      <text>
        <r>
          <rPr>
            <sz val="8"/>
            <color indexed="81"/>
            <rFont val="Tahoma"/>
            <family val="2"/>
          </rPr>
          <t xml:space="preserve">ARTÍCULO 422.
</t>
        </r>
        <r>
          <rPr>
            <b/>
            <sz val="8"/>
            <color indexed="81"/>
            <rFont val="Tahoma"/>
            <family val="2"/>
          </rPr>
          <t>I.</t>
        </r>
        <r>
          <rPr>
            <sz val="8"/>
            <color indexed="81"/>
            <rFont val="Tahoma"/>
            <family val="2"/>
          </rPr>
          <t xml:space="preserve"> Sumará los votos de los partidos políticos y, en su caso, del candidato independiente que habiendo obtenido al menos el dos por ciento de la votación válida emitida, tienen derecho a participar en la asignación de regidores de representación proporcional;</t>
        </r>
      </text>
    </comment>
    <comment ref="P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III.</t>
        </r>
        <r>
          <rPr>
            <sz val="8"/>
            <color indexed="81"/>
            <rFont val="Tahoma"/>
            <family val="2"/>
          </rPr>
          <t xml:space="preserve"> Los votos obtenidos conforme a las fracciones anteriores se dividirán entre el número de regidores de representación proporcional que refiere la Ley Orgánica del Municipio Libre en cada caso, para obtener así un cociente natural;</t>
        </r>
      </text>
    </comment>
    <comment ref="Q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IV.</t>
        </r>
        <r>
          <rPr>
            <sz val="8"/>
            <color indexed="81"/>
            <rFont val="Tahoma"/>
            <family val="2"/>
          </rPr>
          <t xml:space="preserve"> Enseguida, los votos de cada partido político y, en su caso, del candidato independiente, se dividirán entre el cociente natural, y tendrán derecho a que se les asigne el número de regidores a que corresponda el valor del entero que resulte de las respectivas operaciones; para tal efecto, en todos los casos, la fracción aritmética mayor prevalecerá sobre la fracción aritmética menor;
</t>
        </r>
        <r>
          <rPr>
            <b/>
            <sz val="8"/>
            <color indexed="81"/>
            <rFont val="Tahoma"/>
            <family val="2"/>
          </rPr>
          <t>V.</t>
        </r>
        <r>
          <rPr>
            <sz val="8"/>
            <color indexed="81"/>
            <rFont val="Tahoma"/>
            <family val="2"/>
          </rPr>
          <t xml:space="preserve"> Si efectuada la asignación mediante las operaciones a que se refieren las fracciones anteriores, aún hubiere regidurías por distribuir, se acreditarán éstas según el mayor número de votos que restaran a los partidos políticos, y al candidato independiente, después de haber participado en la primera asignación;</t>
        </r>
      </text>
    </comment>
    <comment ref="R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VII.</t>
        </r>
        <r>
          <rPr>
            <sz val="8"/>
            <color indexed="81"/>
            <rFont val="Tahoma"/>
            <family val="2"/>
          </rPr>
          <t xml:space="preserve"> Sin embargo, ningún partido político, o candidato independiente, tendrá derecho a que se le asigne más del cincuenta por ciento del número de regidores de representación proporcional que refiere la Ley Orgánica del Municipio Libre, en cada caso, y sin perjuicio de respetar la representación de género a que se refiere el artículo 294 de esta Ley;</t>
        </r>
      </text>
    </comment>
  </commentList>
</comments>
</file>

<file path=xl/comments46.xml><?xml version="1.0" encoding="utf-8"?>
<comments xmlns="http://schemas.openxmlformats.org/spreadsheetml/2006/main">
  <authors>
    <author>HCruz</author>
  </authors>
  <commentList>
    <comment ref="M5" authorId="0" shapeId="0">
      <text>
        <r>
          <rPr>
            <sz val="8"/>
            <color indexed="81"/>
            <rFont val="Tahoma"/>
            <family val="2"/>
          </rPr>
          <t xml:space="preserve">XLIV. Votación:
</t>
        </r>
        <r>
          <rPr>
            <b/>
            <sz val="8"/>
            <color indexed="81"/>
            <rFont val="Tahoma"/>
            <family val="2"/>
          </rPr>
          <t>b) Válida emitida.</t>
        </r>
        <r>
          <rPr>
            <sz val="8"/>
            <color indexed="81"/>
            <rFont val="Tahoma"/>
            <family val="2"/>
          </rPr>
          <t xml:space="preserve"> la que se obtiene después de restar a la votación emitida, los votos
nulos y los anulados.</t>
        </r>
      </text>
    </comment>
    <comment ref="O5" authorId="0" shapeId="0">
      <text>
        <r>
          <rPr>
            <sz val="8"/>
            <color indexed="81"/>
            <rFont val="Tahoma"/>
            <family val="2"/>
          </rPr>
          <t xml:space="preserve">ARTÍCULO 422.
</t>
        </r>
        <r>
          <rPr>
            <b/>
            <sz val="8"/>
            <color indexed="81"/>
            <rFont val="Tahoma"/>
            <family val="2"/>
          </rPr>
          <t>I.</t>
        </r>
        <r>
          <rPr>
            <sz val="8"/>
            <color indexed="81"/>
            <rFont val="Tahoma"/>
            <family val="2"/>
          </rPr>
          <t xml:space="preserve"> Sumará los votos de los partidos políticos y, en su caso, del candidato independiente que habiendo obtenido al menos el dos por ciento de la votación válida emitida, tienen derecho a participar en la asignación de regidores de representación proporcional;</t>
        </r>
      </text>
    </comment>
    <comment ref="P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III.</t>
        </r>
        <r>
          <rPr>
            <sz val="8"/>
            <color indexed="81"/>
            <rFont val="Tahoma"/>
            <family val="2"/>
          </rPr>
          <t xml:space="preserve"> Los votos obtenidos conforme a las fracciones anteriores se dividirán entre el número de regidores de representación proporcional que refiere la Ley Orgánica del Municipio Libre en cada caso, para obtener así un cociente natural;</t>
        </r>
      </text>
    </comment>
    <comment ref="Q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IV.</t>
        </r>
        <r>
          <rPr>
            <sz val="8"/>
            <color indexed="81"/>
            <rFont val="Tahoma"/>
            <family val="2"/>
          </rPr>
          <t xml:space="preserve"> Enseguida, los votos de cada partido político y, en su caso, del candidato independiente, se dividirán entre el cociente natural, y tendrán derecho a que se les asigne el número de regidores a que corresponda el valor del entero que resulte de las respectivas operaciones; para tal efecto, en todos los casos, la fracción aritmética mayor prevalecerá sobre la fracción aritmética menor;
</t>
        </r>
        <r>
          <rPr>
            <b/>
            <sz val="8"/>
            <color indexed="81"/>
            <rFont val="Tahoma"/>
            <family val="2"/>
          </rPr>
          <t>V.</t>
        </r>
        <r>
          <rPr>
            <sz val="8"/>
            <color indexed="81"/>
            <rFont val="Tahoma"/>
            <family val="2"/>
          </rPr>
          <t xml:space="preserve"> Si efectuada la asignación mediante las operaciones a que se refieren las fracciones anteriores, aún hubiere regidurías por distribuir, se acreditarán éstas según el mayor número de votos que restaran a los partidos políticos, y al candidato independiente, después de haber participado en la primera asignación;</t>
        </r>
      </text>
    </comment>
    <comment ref="R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VII.</t>
        </r>
        <r>
          <rPr>
            <sz val="8"/>
            <color indexed="81"/>
            <rFont val="Tahoma"/>
            <family val="2"/>
          </rPr>
          <t xml:space="preserve"> Sin embargo, ningún partido político, o candidato independiente, tendrá derecho a que se le asigne más del cincuenta por ciento del número de regidores de representación proporcional que refiere la Ley Orgánica del Municipio Libre, en cada caso, y sin perjuicio de respetar la representación de género a que se refiere el artículo 294 de esta Ley;</t>
        </r>
      </text>
    </comment>
  </commentList>
</comments>
</file>

<file path=xl/comments47.xml><?xml version="1.0" encoding="utf-8"?>
<comments xmlns="http://schemas.openxmlformats.org/spreadsheetml/2006/main">
  <authors>
    <author>HCruz</author>
  </authors>
  <commentList>
    <comment ref="M5" authorId="0" shapeId="0">
      <text>
        <r>
          <rPr>
            <sz val="8"/>
            <color indexed="81"/>
            <rFont val="Tahoma"/>
            <family val="2"/>
          </rPr>
          <t xml:space="preserve">XLIV. Votación:
</t>
        </r>
        <r>
          <rPr>
            <b/>
            <sz val="8"/>
            <color indexed="81"/>
            <rFont val="Tahoma"/>
            <family val="2"/>
          </rPr>
          <t>b) Válida emitida.</t>
        </r>
        <r>
          <rPr>
            <sz val="8"/>
            <color indexed="81"/>
            <rFont val="Tahoma"/>
            <family val="2"/>
          </rPr>
          <t xml:space="preserve"> la que se obtiene después de restar a la votación emitida, los votos
nulos y los anulados.</t>
        </r>
      </text>
    </comment>
    <comment ref="O5" authorId="0" shapeId="0">
      <text>
        <r>
          <rPr>
            <sz val="8"/>
            <color indexed="81"/>
            <rFont val="Tahoma"/>
            <family val="2"/>
          </rPr>
          <t xml:space="preserve">ARTÍCULO 422.
</t>
        </r>
        <r>
          <rPr>
            <b/>
            <sz val="8"/>
            <color indexed="81"/>
            <rFont val="Tahoma"/>
            <family val="2"/>
          </rPr>
          <t>I.</t>
        </r>
        <r>
          <rPr>
            <sz val="8"/>
            <color indexed="81"/>
            <rFont val="Tahoma"/>
            <family val="2"/>
          </rPr>
          <t xml:space="preserve"> Sumará los votos de los partidos políticos y, en su caso, del candidato independiente que habiendo obtenido al menos el dos por ciento de la votación válida emitida, tienen derecho a participar en la asignación de regidores de representación proporcional;</t>
        </r>
      </text>
    </comment>
    <comment ref="P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III.</t>
        </r>
        <r>
          <rPr>
            <sz val="8"/>
            <color indexed="81"/>
            <rFont val="Tahoma"/>
            <family val="2"/>
          </rPr>
          <t xml:space="preserve"> Los votos obtenidos conforme a las fracciones anteriores se dividirán entre el número de regidores de representación proporcional que refiere la Ley Orgánica del Municipio Libre en cada caso, para obtener así un cociente natural;</t>
        </r>
      </text>
    </comment>
    <comment ref="Q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IV.</t>
        </r>
        <r>
          <rPr>
            <sz val="8"/>
            <color indexed="81"/>
            <rFont val="Tahoma"/>
            <family val="2"/>
          </rPr>
          <t xml:space="preserve"> Enseguida, los votos de cada partido político y, en su caso, del candidato independiente, se dividirán entre el cociente natural, y tendrán derecho a que se les asigne el número de regidores a que corresponda el valor del entero que resulte de las respectivas operaciones; para tal efecto, en todos los casos, la fracción aritmética mayor prevalecerá sobre la fracción aritmética menor;
</t>
        </r>
        <r>
          <rPr>
            <b/>
            <sz val="8"/>
            <color indexed="81"/>
            <rFont val="Tahoma"/>
            <family val="2"/>
          </rPr>
          <t>V.</t>
        </r>
        <r>
          <rPr>
            <sz val="8"/>
            <color indexed="81"/>
            <rFont val="Tahoma"/>
            <family val="2"/>
          </rPr>
          <t xml:space="preserve"> Si efectuada la asignación mediante las operaciones a que se refieren las fracciones anteriores, aún hubiere regidurías por distribuir, se acreditarán éstas según el mayor número de votos que restaran a los partidos políticos, y al candidato independiente, después de haber participado en la primera asignación;</t>
        </r>
      </text>
    </comment>
    <comment ref="R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VII.</t>
        </r>
        <r>
          <rPr>
            <sz val="8"/>
            <color indexed="81"/>
            <rFont val="Tahoma"/>
            <family val="2"/>
          </rPr>
          <t xml:space="preserve"> Sin embargo, ningún partido político, o candidato independiente, tendrá derecho a que se le asigne más del cincuenta por ciento del número de regidores de representación proporcional que refiere la Ley Orgánica del Municipio Libre, en cada caso, y sin perjuicio de respetar la representación de género a que se refiere el artículo 294 de esta Ley;</t>
        </r>
      </text>
    </comment>
  </commentList>
</comments>
</file>

<file path=xl/comments48.xml><?xml version="1.0" encoding="utf-8"?>
<comments xmlns="http://schemas.openxmlformats.org/spreadsheetml/2006/main">
  <authors>
    <author>HCruz</author>
  </authors>
  <commentList>
    <comment ref="M5" authorId="0" shapeId="0">
      <text>
        <r>
          <rPr>
            <sz val="8"/>
            <color indexed="81"/>
            <rFont val="Tahoma"/>
            <family val="2"/>
          </rPr>
          <t xml:space="preserve">XLIV. Votación:
</t>
        </r>
        <r>
          <rPr>
            <b/>
            <sz val="8"/>
            <color indexed="81"/>
            <rFont val="Tahoma"/>
            <family val="2"/>
          </rPr>
          <t>b) Válida emitida.</t>
        </r>
        <r>
          <rPr>
            <sz val="8"/>
            <color indexed="81"/>
            <rFont val="Tahoma"/>
            <family val="2"/>
          </rPr>
          <t xml:space="preserve"> la que se obtiene después de restar a la votación emitida, los votos
nulos y los anulados.</t>
        </r>
      </text>
    </comment>
    <comment ref="O5" authorId="0" shapeId="0">
      <text>
        <r>
          <rPr>
            <sz val="8"/>
            <color indexed="81"/>
            <rFont val="Tahoma"/>
            <family val="2"/>
          </rPr>
          <t xml:space="preserve">ARTÍCULO 422.
</t>
        </r>
        <r>
          <rPr>
            <b/>
            <sz val="8"/>
            <color indexed="81"/>
            <rFont val="Tahoma"/>
            <family val="2"/>
          </rPr>
          <t>I.</t>
        </r>
        <r>
          <rPr>
            <sz val="8"/>
            <color indexed="81"/>
            <rFont val="Tahoma"/>
            <family val="2"/>
          </rPr>
          <t xml:space="preserve"> Sumará los votos de los partidos políticos y, en su caso, del candidato independiente que habiendo obtenido al menos el dos por ciento de la votación válida emitida, tienen derecho a participar en la asignación de regidores de representación proporcional;</t>
        </r>
      </text>
    </comment>
    <comment ref="P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III.</t>
        </r>
        <r>
          <rPr>
            <sz val="8"/>
            <color indexed="81"/>
            <rFont val="Tahoma"/>
            <family val="2"/>
          </rPr>
          <t xml:space="preserve"> Los votos obtenidos conforme a las fracciones anteriores se dividirán entre el número de regidores de representación proporcional que refiere la Ley Orgánica del Municipio Libre en cada caso, para obtener así un cociente natural;</t>
        </r>
      </text>
    </comment>
    <comment ref="Q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IV.</t>
        </r>
        <r>
          <rPr>
            <sz val="8"/>
            <color indexed="81"/>
            <rFont val="Tahoma"/>
            <family val="2"/>
          </rPr>
          <t xml:space="preserve"> Enseguida, los votos de cada partido político y, en su caso, del candidato independiente, se dividirán entre el cociente natural, y tendrán derecho a que se les asigne el número de regidores a que corresponda el valor del entero que resulte de las respectivas operaciones; para tal efecto, en todos los casos, la fracción aritmética mayor prevalecerá sobre la fracción aritmética menor;
</t>
        </r>
        <r>
          <rPr>
            <b/>
            <sz val="8"/>
            <color indexed="81"/>
            <rFont val="Tahoma"/>
            <family val="2"/>
          </rPr>
          <t>V.</t>
        </r>
        <r>
          <rPr>
            <sz val="8"/>
            <color indexed="81"/>
            <rFont val="Tahoma"/>
            <family val="2"/>
          </rPr>
          <t xml:space="preserve"> Si efectuada la asignación mediante las operaciones a que se refieren las fracciones anteriores, aún hubiere regidurías por distribuir, se acreditarán éstas según el mayor número de votos que restaran a los partidos políticos, y al candidato independiente, después de haber participado en la primera asignación;</t>
        </r>
      </text>
    </comment>
    <comment ref="R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VII.</t>
        </r>
        <r>
          <rPr>
            <sz val="8"/>
            <color indexed="81"/>
            <rFont val="Tahoma"/>
            <family val="2"/>
          </rPr>
          <t xml:space="preserve"> Sin embargo, ningún partido político, o candidato independiente, tendrá derecho a que se le asigne más del cincuenta por ciento del número de regidores de representación proporcional que refiere la Ley Orgánica del Municipio Libre, en cada caso, y sin perjuicio de respetar la representación de género a que se refiere el artículo 294 de esta Ley;</t>
        </r>
      </text>
    </comment>
  </commentList>
</comments>
</file>

<file path=xl/comments49.xml><?xml version="1.0" encoding="utf-8"?>
<comments xmlns="http://schemas.openxmlformats.org/spreadsheetml/2006/main">
  <authors>
    <author>HCruz</author>
  </authors>
  <commentList>
    <comment ref="M5" authorId="0" shapeId="0">
      <text>
        <r>
          <rPr>
            <sz val="8"/>
            <color indexed="81"/>
            <rFont val="Tahoma"/>
            <family val="2"/>
          </rPr>
          <t xml:space="preserve">XLIV. Votación:
</t>
        </r>
        <r>
          <rPr>
            <b/>
            <sz val="8"/>
            <color indexed="81"/>
            <rFont val="Tahoma"/>
            <family val="2"/>
          </rPr>
          <t>b) Válida emitida.</t>
        </r>
        <r>
          <rPr>
            <sz val="8"/>
            <color indexed="81"/>
            <rFont val="Tahoma"/>
            <family val="2"/>
          </rPr>
          <t xml:space="preserve"> la que se obtiene después de restar a la votación emitida, los votos
nulos y los anulados.</t>
        </r>
      </text>
    </comment>
    <comment ref="O5" authorId="0" shapeId="0">
      <text>
        <r>
          <rPr>
            <sz val="8"/>
            <color indexed="81"/>
            <rFont val="Tahoma"/>
            <family val="2"/>
          </rPr>
          <t xml:space="preserve">ARTÍCULO 422.
</t>
        </r>
        <r>
          <rPr>
            <b/>
            <sz val="8"/>
            <color indexed="81"/>
            <rFont val="Tahoma"/>
            <family val="2"/>
          </rPr>
          <t>I.</t>
        </r>
        <r>
          <rPr>
            <sz val="8"/>
            <color indexed="81"/>
            <rFont val="Tahoma"/>
            <family val="2"/>
          </rPr>
          <t xml:space="preserve"> Sumará los votos de los partidos políticos y, en su caso, del candidato independiente que habiendo obtenido al menos el dos por ciento de la votación válida emitida, tienen derecho a participar en la asignación de regidores de representación proporcional;</t>
        </r>
      </text>
    </comment>
    <comment ref="P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III.</t>
        </r>
        <r>
          <rPr>
            <sz val="8"/>
            <color indexed="81"/>
            <rFont val="Tahoma"/>
            <family val="2"/>
          </rPr>
          <t xml:space="preserve"> Los votos obtenidos conforme a las fracciones anteriores se dividirán entre el número de regidores de representación proporcional que refiere la Ley Orgánica del Municipio Libre en cada caso, para obtener así un cociente natural;</t>
        </r>
      </text>
    </comment>
    <comment ref="Q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IV.</t>
        </r>
        <r>
          <rPr>
            <sz val="8"/>
            <color indexed="81"/>
            <rFont val="Tahoma"/>
            <family val="2"/>
          </rPr>
          <t xml:space="preserve"> Enseguida, los votos de cada partido político y, en su caso, del candidato independiente, se dividirán entre el cociente natural, y tendrán derecho a que se les asigne el número de regidores a que corresponda el valor del entero que resulte de las respectivas operaciones; para tal efecto, en todos los casos, la fracción aritmética mayor prevalecerá sobre la fracción aritmética menor;
</t>
        </r>
        <r>
          <rPr>
            <b/>
            <sz val="8"/>
            <color indexed="81"/>
            <rFont val="Tahoma"/>
            <family val="2"/>
          </rPr>
          <t>V.</t>
        </r>
        <r>
          <rPr>
            <sz val="8"/>
            <color indexed="81"/>
            <rFont val="Tahoma"/>
            <family val="2"/>
          </rPr>
          <t xml:space="preserve"> Si efectuada la asignación mediante las operaciones a que se refieren las fracciones anteriores, aún hubiere regidurías por distribuir, se acreditarán éstas según el mayor número de votos que restaran a los partidos políticos, y al candidato independiente, después de haber participado en la primera asignación;</t>
        </r>
      </text>
    </comment>
    <comment ref="R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VII.</t>
        </r>
        <r>
          <rPr>
            <sz val="8"/>
            <color indexed="81"/>
            <rFont val="Tahoma"/>
            <family val="2"/>
          </rPr>
          <t xml:space="preserve"> Sin embargo, ningún partido político, o candidato independiente, tendrá derecho a que se le asigne más del cincuenta por ciento del número de regidores de representación proporcional que refiere la Ley Orgánica del Municipio Libre, en cada caso, y sin perjuicio de respetar la representación de género a que se refiere el artículo 294 de esta Ley;</t>
        </r>
      </text>
    </comment>
  </commentList>
</comments>
</file>

<file path=xl/comments5.xml><?xml version="1.0" encoding="utf-8"?>
<comments xmlns="http://schemas.openxmlformats.org/spreadsheetml/2006/main">
  <authors>
    <author>HCruz</author>
  </authors>
  <commentList>
    <comment ref="M5" authorId="0" shapeId="0">
      <text>
        <r>
          <rPr>
            <sz val="8"/>
            <color indexed="81"/>
            <rFont val="Tahoma"/>
            <family val="2"/>
          </rPr>
          <t xml:space="preserve">XLIV. Votación:
</t>
        </r>
        <r>
          <rPr>
            <b/>
            <sz val="8"/>
            <color indexed="81"/>
            <rFont val="Tahoma"/>
            <family val="2"/>
          </rPr>
          <t>b) Válida emitida.</t>
        </r>
        <r>
          <rPr>
            <sz val="8"/>
            <color indexed="81"/>
            <rFont val="Tahoma"/>
            <family val="2"/>
          </rPr>
          <t xml:space="preserve"> la que se obtiene después de restar a la votación emitida, los votos
nulos y los anulados.</t>
        </r>
      </text>
    </comment>
    <comment ref="O5" authorId="0" shapeId="0">
      <text>
        <r>
          <rPr>
            <sz val="8"/>
            <color indexed="81"/>
            <rFont val="Tahoma"/>
            <family val="2"/>
          </rPr>
          <t xml:space="preserve">ARTÍCULO 422.
</t>
        </r>
        <r>
          <rPr>
            <b/>
            <sz val="8"/>
            <color indexed="81"/>
            <rFont val="Tahoma"/>
            <family val="2"/>
          </rPr>
          <t>I.</t>
        </r>
        <r>
          <rPr>
            <sz val="8"/>
            <color indexed="81"/>
            <rFont val="Tahoma"/>
            <family val="2"/>
          </rPr>
          <t xml:space="preserve"> Sumará los votos de los partidos políticos y, en su caso, del candidato independiente que habiendo obtenido al menos el dos por ciento de la votación válida emitida, tienen derecho a participar en la asignación de regidores de representación proporcional;</t>
        </r>
      </text>
    </comment>
    <comment ref="P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III.</t>
        </r>
        <r>
          <rPr>
            <sz val="8"/>
            <color indexed="81"/>
            <rFont val="Tahoma"/>
            <family val="2"/>
          </rPr>
          <t xml:space="preserve"> Los votos obtenidos conforme a las fracciones anteriores se dividirán entre el número de regidores de representación proporcional que refiere la Ley Orgánica del Municipio Libre en cada caso, para obtener así un cociente natural;</t>
        </r>
      </text>
    </comment>
    <comment ref="Q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IV.</t>
        </r>
        <r>
          <rPr>
            <sz val="8"/>
            <color indexed="81"/>
            <rFont val="Tahoma"/>
            <family val="2"/>
          </rPr>
          <t xml:space="preserve"> Enseguida, los votos de cada partido político y, en su caso, del candidato independiente, se dividirán entre el cociente natural, y tendrán derecho a que se les asigne el número de regidores a que corresponda el valor del entero que resulte de las respectivas operaciones; para tal efecto, en todos los casos, la fracción aritmética mayor prevalecerá sobre la fracción aritmética menor;
</t>
        </r>
        <r>
          <rPr>
            <b/>
            <sz val="8"/>
            <color indexed="81"/>
            <rFont val="Tahoma"/>
            <family val="2"/>
          </rPr>
          <t>V.</t>
        </r>
        <r>
          <rPr>
            <sz val="8"/>
            <color indexed="81"/>
            <rFont val="Tahoma"/>
            <family val="2"/>
          </rPr>
          <t xml:space="preserve"> Si efectuada la asignación mediante las operaciones a que se refieren las fracciones anteriores, aún hubiere regidurías por distribuir, se acreditarán éstas según el mayor número de votos que restaran a los partidos políticos, y al candidato independiente, después de haber participado en la primera asignación;</t>
        </r>
      </text>
    </comment>
    <comment ref="R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VII.</t>
        </r>
        <r>
          <rPr>
            <sz val="8"/>
            <color indexed="81"/>
            <rFont val="Tahoma"/>
            <family val="2"/>
          </rPr>
          <t xml:space="preserve"> Sin embargo, ningún partido político, o candidato independiente, tendrá derecho a que se le asigne más del cincuenta por ciento del número de regidores de representación proporcional que refiere la Ley Orgánica del Municipio Libre, en cada caso, y sin perjuicio de respetar la representación de género a que se refiere el artículo 294 de esta Ley;</t>
        </r>
      </text>
    </comment>
  </commentList>
</comments>
</file>

<file path=xl/comments50.xml><?xml version="1.0" encoding="utf-8"?>
<comments xmlns="http://schemas.openxmlformats.org/spreadsheetml/2006/main">
  <authors>
    <author>HCruz</author>
  </authors>
  <commentList>
    <comment ref="M5" authorId="0" shapeId="0">
      <text>
        <r>
          <rPr>
            <sz val="8"/>
            <color indexed="81"/>
            <rFont val="Tahoma"/>
            <family val="2"/>
          </rPr>
          <t xml:space="preserve">XLIV. Votación:
</t>
        </r>
        <r>
          <rPr>
            <b/>
            <sz val="8"/>
            <color indexed="81"/>
            <rFont val="Tahoma"/>
            <family val="2"/>
          </rPr>
          <t>b) Válida emitida.</t>
        </r>
        <r>
          <rPr>
            <sz val="8"/>
            <color indexed="81"/>
            <rFont val="Tahoma"/>
            <family val="2"/>
          </rPr>
          <t xml:space="preserve"> la que se obtiene después de restar a la votación emitida, los votos
nulos y los anulados.</t>
        </r>
      </text>
    </comment>
    <comment ref="O5" authorId="0" shapeId="0">
      <text>
        <r>
          <rPr>
            <sz val="8"/>
            <color indexed="81"/>
            <rFont val="Tahoma"/>
            <family val="2"/>
          </rPr>
          <t xml:space="preserve">ARTÍCULO 422.
</t>
        </r>
        <r>
          <rPr>
            <b/>
            <sz val="8"/>
            <color indexed="81"/>
            <rFont val="Tahoma"/>
            <family val="2"/>
          </rPr>
          <t>I.</t>
        </r>
        <r>
          <rPr>
            <sz val="8"/>
            <color indexed="81"/>
            <rFont val="Tahoma"/>
            <family val="2"/>
          </rPr>
          <t xml:space="preserve"> Sumará los votos de los partidos políticos y, en su caso, del candidato independiente que habiendo obtenido al menos el dos por ciento de la votación válida emitida, tienen derecho a participar en la asignación de regidores de representación proporcional;</t>
        </r>
      </text>
    </comment>
    <comment ref="P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III.</t>
        </r>
        <r>
          <rPr>
            <sz val="8"/>
            <color indexed="81"/>
            <rFont val="Tahoma"/>
            <family val="2"/>
          </rPr>
          <t xml:space="preserve"> Los votos obtenidos conforme a las fracciones anteriores se dividirán entre el número de regidores de representación proporcional que refiere la Ley Orgánica del Municipio Libre en cada caso, para obtener así un cociente natural;</t>
        </r>
      </text>
    </comment>
    <comment ref="Q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IV.</t>
        </r>
        <r>
          <rPr>
            <sz val="8"/>
            <color indexed="81"/>
            <rFont val="Tahoma"/>
            <family val="2"/>
          </rPr>
          <t xml:space="preserve"> Enseguida, los votos de cada partido político y, en su caso, del candidato independiente, se dividirán entre el cociente natural, y tendrán derecho a que se les asigne el número de regidores a que corresponda el valor del entero que resulte de las respectivas operaciones; para tal efecto, en todos los casos, la fracción aritmética mayor prevalecerá sobre la fracción aritmética menor;
</t>
        </r>
        <r>
          <rPr>
            <b/>
            <sz val="8"/>
            <color indexed="81"/>
            <rFont val="Tahoma"/>
            <family val="2"/>
          </rPr>
          <t>V.</t>
        </r>
        <r>
          <rPr>
            <sz val="8"/>
            <color indexed="81"/>
            <rFont val="Tahoma"/>
            <family val="2"/>
          </rPr>
          <t xml:space="preserve"> Si efectuada la asignación mediante las operaciones a que se refieren las fracciones anteriores, aún hubiere regidurías por distribuir, se acreditarán éstas según el mayor número de votos que restaran a los partidos políticos, y al candidato independiente, después de haber participado en la primera asignación;</t>
        </r>
      </text>
    </comment>
    <comment ref="R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VII.</t>
        </r>
        <r>
          <rPr>
            <sz val="8"/>
            <color indexed="81"/>
            <rFont val="Tahoma"/>
            <family val="2"/>
          </rPr>
          <t xml:space="preserve"> Sin embargo, ningún partido político, o candidato independiente, tendrá derecho a que se le asigne más del cincuenta por ciento del número de regidores de representación proporcional que refiere la Ley Orgánica del Municipio Libre, en cada caso, y sin perjuicio de respetar la representación de género a que se refiere el artículo 294 de esta Ley;</t>
        </r>
      </text>
    </comment>
  </commentList>
</comments>
</file>

<file path=xl/comments51.xml><?xml version="1.0" encoding="utf-8"?>
<comments xmlns="http://schemas.openxmlformats.org/spreadsheetml/2006/main">
  <authors>
    <author>HCruz</author>
  </authors>
  <commentList>
    <comment ref="M5" authorId="0" shapeId="0">
      <text>
        <r>
          <rPr>
            <sz val="8"/>
            <color indexed="81"/>
            <rFont val="Tahoma"/>
            <family val="2"/>
          </rPr>
          <t xml:space="preserve">XLIV. Votación:
</t>
        </r>
        <r>
          <rPr>
            <b/>
            <sz val="8"/>
            <color indexed="81"/>
            <rFont val="Tahoma"/>
            <family val="2"/>
          </rPr>
          <t>b) Válida emitida.</t>
        </r>
        <r>
          <rPr>
            <sz val="8"/>
            <color indexed="81"/>
            <rFont val="Tahoma"/>
            <family val="2"/>
          </rPr>
          <t xml:space="preserve"> la que se obtiene después de restar a la votación emitida, los votos
nulos y los anulados.</t>
        </r>
      </text>
    </comment>
    <comment ref="O5" authorId="0" shapeId="0">
      <text>
        <r>
          <rPr>
            <sz val="8"/>
            <color indexed="81"/>
            <rFont val="Tahoma"/>
            <family val="2"/>
          </rPr>
          <t xml:space="preserve">ARTÍCULO 422.
</t>
        </r>
        <r>
          <rPr>
            <b/>
            <sz val="8"/>
            <color indexed="81"/>
            <rFont val="Tahoma"/>
            <family val="2"/>
          </rPr>
          <t>I.</t>
        </r>
        <r>
          <rPr>
            <sz val="8"/>
            <color indexed="81"/>
            <rFont val="Tahoma"/>
            <family val="2"/>
          </rPr>
          <t xml:space="preserve"> Sumará los votos de los partidos políticos y, en su caso, del candidato independiente que habiendo obtenido al menos el dos por ciento de la votación válida emitida, tienen derecho a participar en la asignación de regidores de representación proporcional;</t>
        </r>
      </text>
    </comment>
    <comment ref="P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III.</t>
        </r>
        <r>
          <rPr>
            <sz val="8"/>
            <color indexed="81"/>
            <rFont val="Tahoma"/>
            <family val="2"/>
          </rPr>
          <t xml:space="preserve"> Los votos obtenidos conforme a las fracciones anteriores se dividirán entre el número de regidores de representación proporcional que refiere la Ley Orgánica del Municipio Libre en cada caso, para obtener así un cociente natural;</t>
        </r>
      </text>
    </comment>
    <comment ref="Q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IV.</t>
        </r>
        <r>
          <rPr>
            <sz val="8"/>
            <color indexed="81"/>
            <rFont val="Tahoma"/>
            <family val="2"/>
          </rPr>
          <t xml:space="preserve"> Enseguida, los votos de cada partido político y, en su caso, del candidato independiente, se dividirán entre el cociente natural, y tendrán derecho a que se les asigne el número de regidores a que corresponda el valor del entero que resulte de las respectivas operaciones; para tal efecto, en todos los casos, la fracción aritmética mayor prevalecerá sobre la fracción aritmética menor;
</t>
        </r>
        <r>
          <rPr>
            <b/>
            <sz val="8"/>
            <color indexed="81"/>
            <rFont val="Tahoma"/>
            <family val="2"/>
          </rPr>
          <t>V.</t>
        </r>
        <r>
          <rPr>
            <sz val="8"/>
            <color indexed="81"/>
            <rFont val="Tahoma"/>
            <family val="2"/>
          </rPr>
          <t xml:space="preserve"> Si efectuada la asignación mediante las operaciones a que se refieren las fracciones anteriores, aún hubiere regidurías por distribuir, se acreditarán éstas según el mayor número de votos que restaran a los partidos políticos, y al candidato independiente, después de haber participado en la primera asignación;</t>
        </r>
      </text>
    </comment>
    <comment ref="R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VII.</t>
        </r>
        <r>
          <rPr>
            <sz val="8"/>
            <color indexed="81"/>
            <rFont val="Tahoma"/>
            <family val="2"/>
          </rPr>
          <t xml:space="preserve"> Sin embargo, ningún partido político, o candidato independiente, tendrá derecho a que se le asigne más del cincuenta por ciento del número de regidores de representación proporcional que refiere la Ley Orgánica del Municipio Libre, en cada caso, y sin perjuicio de respetar la representación de género a que se refiere el artículo 294 de esta Ley;</t>
        </r>
      </text>
    </comment>
  </commentList>
</comments>
</file>

<file path=xl/comments52.xml><?xml version="1.0" encoding="utf-8"?>
<comments xmlns="http://schemas.openxmlformats.org/spreadsheetml/2006/main">
  <authors>
    <author>HCruz</author>
  </authors>
  <commentList>
    <comment ref="M5" authorId="0" shapeId="0">
      <text>
        <r>
          <rPr>
            <sz val="8"/>
            <color indexed="81"/>
            <rFont val="Tahoma"/>
            <family val="2"/>
          </rPr>
          <t xml:space="preserve">XLIV. Votación:
</t>
        </r>
        <r>
          <rPr>
            <b/>
            <sz val="8"/>
            <color indexed="81"/>
            <rFont val="Tahoma"/>
            <family val="2"/>
          </rPr>
          <t>b) Válida emitida.</t>
        </r>
        <r>
          <rPr>
            <sz val="8"/>
            <color indexed="81"/>
            <rFont val="Tahoma"/>
            <family val="2"/>
          </rPr>
          <t xml:space="preserve"> la que se obtiene después de restar a la votación emitida, los votos
nulos y los anulados.</t>
        </r>
      </text>
    </comment>
    <comment ref="O5" authorId="0" shapeId="0">
      <text>
        <r>
          <rPr>
            <sz val="8"/>
            <color indexed="81"/>
            <rFont val="Tahoma"/>
            <family val="2"/>
          </rPr>
          <t xml:space="preserve">ARTÍCULO 422.
</t>
        </r>
        <r>
          <rPr>
            <b/>
            <sz val="8"/>
            <color indexed="81"/>
            <rFont val="Tahoma"/>
            <family val="2"/>
          </rPr>
          <t>I.</t>
        </r>
        <r>
          <rPr>
            <sz val="8"/>
            <color indexed="81"/>
            <rFont val="Tahoma"/>
            <family val="2"/>
          </rPr>
          <t xml:space="preserve"> Sumará los votos de los partidos políticos y, en su caso, del candidato independiente que habiendo obtenido al menos el dos por ciento de la votación válida emitida, tienen derecho a participar en la asignación de regidores de representación proporcional;</t>
        </r>
      </text>
    </comment>
    <comment ref="P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III.</t>
        </r>
        <r>
          <rPr>
            <sz val="8"/>
            <color indexed="81"/>
            <rFont val="Tahoma"/>
            <family val="2"/>
          </rPr>
          <t xml:space="preserve"> Los votos obtenidos conforme a las fracciones anteriores se dividirán entre el número de regidores de representación proporcional que refiere la Ley Orgánica del Municipio Libre en cada caso, para obtener así un cociente natural;</t>
        </r>
      </text>
    </comment>
    <comment ref="Q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IV.</t>
        </r>
        <r>
          <rPr>
            <sz val="8"/>
            <color indexed="81"/>
            <rFont val="Tahoma"/>
            <family val="2"/>
          </rPr>
          <t xml:space="preserve"> Enseguida, los votos de cada partido político y, en su caso, del candidato independiente, se dividirán entre el cociente natural, y tendrán derecho a que se les asigne el número de regidores a que corresponda el valor del entero que resulte de las respectivas operaciones; para tal efecto, en todos los casos, la fracción aritmética mayor prevalecerá sobre la fracción aritmética menor;
</t>
        </r>
        <r>
          <rPr>
            <b/>
            <sz val="8"/>
            <color indexed="81"/>
            <rFont val="Tahoma"/>
            <family val="2"/>
          </rPr>
          <t>V.</t>
        </r>
        <r>
          <rPr>
            <sz val="8"/>
            <color indexed="81"/>
            <rFont val="Tahoma"/>
            <family val="2"/>
          </rPr>
          <t xml:space="preserve"> Si efectuada la asignación mediante las operaciones a que se refieren las fracciones anteriores, aún hubiere regidurías por distribuir, se acreditarán éstas según el mayor número de votos que restaran a los partidos políticos, y al candidato independiente, después de haber participado en la primera asignación;</t>
        </r>
      </text>
    </comment>
    <comment ref="R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VII.</t>
        </r>
        <r>
          <rPr>
            <sz val="8"/>
            <color indexed="81"/>
            <rFont val="Tahoma"/>
            <family val="2"/>
          </rPr>
          <t xml:space="preserve"> Sin embargo, ningún partido político, o candidato independiente, tendrá derecho a que se le asigne más del cincuenta por ciento del número de regidores de representación proporcional que refiere la Ley Orgánica del Municipio Libre, en cada caso, y sin perjuicio de respetar la representación de género a que se refiere el artículo 294 de esta Ley;</t>
        </r>
      </text>
    </comment>
  </commentList>
</comments>
</file>

<file path=xl/comments53.xml><?xml version="1.0" encoding="utf-8"?>
<comments xmlns="http://schemas.openxmlformats.org/spreadsheetml/2006/main">
  <authors>
    <author>HCruz</author>
  </authors>
  <commentList>
    <comment ref="M5" authorId="0" shapeId="0">
      <text>
        <r>
          <rPr>
            <sz val="8"/>
            <color indexed="81"/>
            <rFont val="Tahoma"/>
            <family val="2"/>
          </rPr>
          <t xml:space="preserve">XLIV. Votación:
</t>
        </r>
        <r>
          <rPr>
            <b/>
            <sz val="8"/>
            <color indexed="81"/>
            <rFont val="Tahoma"/>
            <family val="2"/>
          </rPr>
          <t>b) Válida emitida.</t>
        </r>
        <r>
          <rPr>
            <sz val="8"/>
            <color indexed="81"/>
            <rFont val="Tahoma"/>
            <family val="2"/>
          </rPr>
          <t xml:space="preserve"> la que se obtiene después de restar a la votación emitida, los votos
nulos y los anulados.</t>
        </r>
      </text>
    </comment>
    <comment ref="O5" authorId="0" shapeId="0">
      <text>
        <r>
          <rPr>
            <sz val="8"/>
            <color indexed="81"/>
            <rFont val="Tahoma"/>
            <family val="2"/>
          </rPr>
          <t xml:space="preserve">ARTÍCULO 422.
</t>
        </r>
        <r>
          <rPr>
            <b/>
            <sz val="8"/>
            <color indexed="81"/>
            <rFont val="Tahoma"/>
            <family val="2"/>
          </rPr>
          <t>I.</t>
        </r>
        <r>
          <rPr>
            <sz val="8"/>
            <color indexed="81"/>
            <rFont val="Tahoma"/>
            <family val="2"/>
          </rPr>
          <t xml:space="preserve"> Sumará los votos de los partidos políticos y, en su caso, del candidato independiente que habiendo obtenido al menos el dos por ciento de la votación válida emitida, tienen derecho a participar en la asignación de regidores de representación proporcional;</t>
        </r>
      </text>
    </comment>
    <comment ref="P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III.</t>
        </r>
        <r>
          <rPr>
            <sz val="8"/>
            <color indexed="81"/>
            <rFont val="Tahoma"/>
            <family val="2"/>
          </rPr>
          <t xml:space="preserve"> Los votos obtenidos conforme a las fracciones anteriores se dividirán entre el número de regidores de representación proporcional que refiere la Ley Orgánica del Municipio Libre en cada caso, para obtener así un cociente natural;</t>
        </r>
      </text>
    </comment>
    <comment ref="Q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IV.</t>
        </r>
        <r>
          <rPr>
            <sz val="8"/>
            <color indexed="81"/>
            <rFont val="Tahoma"/>
            <family val="2"/>
          </rPr>
          <t xml:space="preserve"> Enseguida, los votos de cada partido político y, en su caso, del candidato independiente, se dividirán entre el cociente natural, y tendrán derecho a que se les asigne el número de regidores a que corresponda el valor del entero que resulte de las respectivas operaciones; para tal efecto, en todos los casos, la fracción aritmética mayor prevalecerá sobre la fracción aritmética menor;
</t>
        </r>
        <r>
          <rPr>
            <b/>
            <sz val="8"/>
            <color indexed="81"/>
            <rFont val="Tahoma"/>
            <family val="2"/>
          </rPr>
          <t>V.</t>
        </r>
        <r>
          <rPr>
            <sz val="8"/>
            <color indexed="81"/>
            <rFont val="Tahoma"/>
            <family val="2"/>
          </rPr>
          <t xml:space="preserve"> Si efectuada la asignación mediante las operaciones a que se refieren las fracciones anteriores, aún hubiere regidurías por distribuir, se acreditarán éstas según el mayor número de votos que restaran a los partidos políticos, y al candidato independiente, después de haber participado en la primera asignación;</t>
        </r>
      </text>
    </comment>
    <comment ref="R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VII.</t>
        </r>
        <r>
          <rPr>
            <sz val="8"/>
            <color indexed="81"/>
            <rFont val="Tahoma"/>
            <family val="2"/>
          </rPr>
          <t xml:space="preserve"> Sin embargo, ningún partido político, o candidato independiente, tendrá derecho a que se le asigne más del cincuenta por ciento del número de regidores de representación proporcional que refiere la Ley Orgánica del Municipio Libre, en cada caso, y sin perjuicio de respetar la representación de género a que se refiere el artículo 294 de esta Ley;</t>
        </r>
      </text>
    </comment>
  </commentList>
</comments>
</file>

<file path=xl/comments54.xml><?xml version="1.0" encoding="utf-8"?>
<comments xmlns="http://schemas.openxmlformats.org/spreadsheetml/2006/main">
  <authors>
    <author>HCruz</author>
  </authors>
  <commentList>
    <comment ref="M5" authorId="0" shapeId="0">
      <text>
        <r>
          <rPr>
            <sz val="8"/>
            <color indexed="81"/>
            <rFont val="Tahoma"/>
            <family val="2"/>
          </rPr>
          <t xml:space="preserve">XLIV. Votación:
</t>
        </r>
        <r>
          <rPr>
            <b/>
            <sz val="8"/>
            <color indexed="81"/>
            <rFont val="Tahoma"/>
            <family val="2"/>
          </rPr>
          <t>b) Válida emitida.</t>
        </r>
        <r>
          <rPr>
            <sz val="8"/>
            <color indexed="81"/>
            <rFont val="Tahoma"/>
            <family val="2"/>
          </rPr>
          <t xml:space="preserve"> la que se obtiene después de restar a la votación emitida, los votos
nulos y los anulados.</t>
        </r>
      </text>
    </comment>
    <comment ref="O5" authorId="0" shapeId="0">
      <text>
        <r>
          <rPr>
            <sz val="8"/>
            <color indexed="81"/>
            <rFont val="Tahoma"/>
            <family val="2"/>
          </rPr>
          <t xml:space="preserve">ARTÍCULO 422.
</t>
        </r>
        <r>
          <rPr>
            <b/>
            <sz val="8"/>
            <color indexed="81"/>
            <rFont val="Tahoma"/>
            <family val="2"/>
          </rPr>
          <t>I.</t>
        </r>
        <r>
          <rPr>
            <sz val="8"/>
            <color indexed="81"/>
            <rFont val="Tahoma"/>
            <family val="2"/>
          </rPr>
          <t xml:space="preserve"> Sumará los votos de los partidos políticos y, en su caso, del candidato independiente que habiendo obtenido al menos el dos por ciento de la votación válida emitida, tienen derecho a participar en la asignación de regidores de representación proporcional;</t>
        </r>
      </text>
    </comment>
    <comment ref="P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III.</t>
        </r>
        <r>
          <rPr>
            <sz val="8"/>
            <color indexed="81"/>
            <rFont val="Tahoma"/>
            <family val="2"/>
          </rPr>
          <t xml:space="preserve"> Los votos obtenidos conforme a las fracciones anteriores se dividirán entre el número de regidores de representación proporcional que refiere la Ley Orgánica del Municipio Libre en cada caso, para obtener así un cociente natural;</t>
        </r>
      </text>
    </comment>
    <comment ref="Q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IV.</t>
        </r>
        <r>
          <rPr>
            <sz val="8"/>
            <color indexed="81"/>
            <rFont val="Tahoma"/>
            <family val="2"/>
          </rPr>
          <t xml:space="preserve"> Enseguida, los votos de cada partido político y, en su caso, del candidato independiente, se dividirán entre el cociente natural, y tendrán derecho a que se les asigne el número de regidores a que corresponda el valor del entero que resulte de las respectivas operaciones; para tal efecto, en todos los casos, la fracción aritmética mayor prevalecerá sobre la fracción aritmética menor;
</t>
        </r>
        <r>
          <rPr>
            <b/>
            <sz val="8"/>
            <color indexed="81"/>
            <rFont val="Tahoma"/>
            <family val="2"/>
          </rPr>
          <t>V.</t>
        </r>
        <r>
          <rPr>
            <sz val="8"/>
            <color indexed="81"/>
            <rFont val="Tahoma"/>
            <family val="2"/>
          </rPr>
          <t xml:space="preserve"> Si efectuada la asignación mediante las operaciones a que se refieren las fracciones anteriores, aún hubiere regidurías por distribuir, se acreditarán éstas según el mayor número de votos que restaran a los partidos políticos, y al candidato independiente, después de haber participado en la primera asignación;</t>
        </r>
      </text>
    </comment>
    <comment ref="R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VII.</t>
        </r>
        <r>
          <rPr>
            <sz val="8"/>
            <color indexed="81"/>
            <rFont val="Tahoma"/>
            <family val="2"/>
          </rPr>
          <t xml:space="preserve"> Sin embargo, ningún partido político, o candidato independiente, tendrá derecho a que se le asigne más del cincuenta por ciento del número de regidores de representación proporcional que refiere la Ley Orgánica del Municipio Libre, en cada caso, y sin perjuicio de respetar la representación de género a que se refiere el artículo 294 de esta Ley;</t>
        </r>
      </text>
    </comment>
  </commentList>
</comments>
</file>

<file path=xl/comments55.xml><?xml version="1.0" encoding="utf-8"?>
<comments xmlns="http://schemas.openxmlformats.org/spreadsheetml/2006/main">
  <authors>
    <author>HCruz</author>
  </authors>
  <commentList>
    <comment ref="M5" authorId="0" shapeId="0">
      <text>
        <r>
          <rPr>
            <sz val="8"/>
            <color indexed="81"/>
            <rFont val="Tahoma"/>
            <family val="2"/>
          </rPr>
          <t xml:space="preserve">XLIV. Votación:
</t>
        </r>
        <r>
          <rPr>
            <b/>
            <sz val="8"/>
            <color indexed="81"/>
            <rFont val="Tahoma"/>
            <family val="2"/>
          </rPr>
          <t>b) Válida emitida.</t>
        </r>
        <r>
          <rPr>
            <sz val="8"/>
            <color indexed="81"/>
            <rFont val="Tahoma"/>
            <family val="2"/>
          </rPr>
          <t xml:space="preserve"> la que se obtiene después de restar a la votación emitida, los votos
nulos y los anulados.</t>
        </r>
      </text>
    </comment>
    <comment ref="O5" authorId="0" shapeId="0">
      <text>
        <r>
          <rPr>
            <sz val="8"/>
            <color indexed="81"/>
            <rFont val="Tahoma"/>
            <family val="2"/>
          </rPr>
          <t xml:space="preserve">ARTÍCULO 422.
</t>
        </r>
        <r>
          <rPr>
            <b/>
            <sz val="8"/>
            <color indexed="81"/>
            <rFont val="Tahoma"/>
            <family val="2"/>
          </rPr>
          <t>I.</t>
        </r>
        <r>
          <rPr>
            <sz val="8"/>
            <color indexed="81"/>
            <rFont val="Tahoma"/>
            <family val="2"/>
          </rPr>
          <t xml:space="preserve"> Sumará los votos de los partidos políticos y, en su caso, del candidato independiente que habiendo obtenido al menos el dos por ciento de la votación válida emitida, tienen derecho a participar en la asignación de regidores de representación proporcional;</t>
        </r>
      </text>
    </comment>
    <comment ref="P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III.</t>
        </r>
        <r>
          <rPr>
            <sz val="8"/>
            <color indexed="81"/>
            <rFont val="Tahoma"/>
            <family val="2"/>
          </rPr>
          <t xml:space="preserve"> Los votos obtenidos conforme a las fracciones anteriores se dividirán entre el número de regidores de representación proporcional que refiere la Ley Orgánica del Municipio Libre en cada caso, para obtener así un cociente natural;</t>
        </r>
      </text>
    </comment>
    <comment ref="Q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IV.</t>
        </r>
        <r>
          <rPr>
            <sz val="8"/>
            <color indexed="81"/>
            <rFont val="Tahoma"/>
            <family val="2"/>
          </rPr>
          <t xml:space="preserve"> Enseguida, los votos de cada partido político y, en su caso, del candidato independiente, se dividirán entre el cociente natural, y tendrán derecho a que se les asigne el número de regidores a que corresponda el valor del entero que resulte de las respectivas operaciones; para tal efecto, en todos los casos, la fracción aritmética mayor prevalecerá sobre la fracción aritmética menor;
</t>
        </r>
        <r>
          <rPr>
            <b/>
            <sz val="8"/>
            <color indexed="81"/>
            <rFont val="Tahoma"/>
            <family val="2"/>
          </rPr>
          <t>V.</t>
        </r>
        <r>
          <rPr>
            <sz val="8"/>
            <color indexed="81"/>
            <rFont val="Tahoma"/>
            <family val="2"/>
          </rPr>
          <t xml:space="preserve"> Si efectuada la asignación mediante las operaciones a que se refieren las fracciones anteriores, aún hubiere regidurías por distribuir, se acreditarán éstas según el mayor número de votos que restaran a los partidos políticos, y al candidato independiente, después de haber participado en la primera asignación;</t>
        </r>
      </text>
    </comment>
    <comment ref="R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VII.</t>
        </r>
        <r>
          <rPr>
            <sz val="8"/>
            <color indexed="81"/>
            <rFont val="Tahoma"/>
            <family val="2"/>
          </rPr>
          <t xml:space="preserve"> Sin embargo, ningún partido político, o candidato independiente, tendrá derecho a que se le asigne más del cincuenta por ciento del número de regidores de representación proporcional que refiere la Ley Orgánica del Municipio Libre, en cada caso, y sin perjuicio de respetar la representación de género a que se refiere el artículo 294 de esta Ley;</t>
        </r>
      </text>
    </comment>
  </commentList>
</comments>
</file>

<file path=xl/comments56.xml><?xml version="1.0" encoding="utf-8"?>
<comments xmlns="http://schemas.openxmlformats.org/spreadsheetml/2006/main">
  <authors>
    <author>HCruz</author>
  </authors>
  <commentList>
    <comment ref="M5" authorId="0" shapeId="0">
      <text>
        <r>
          <rPr>
            <sz val="8"/>
            <color indexed="81"/>
            <rFont val="Tahoma"/>
            <family val="2"/>
          </rPr>
          <t xml:space="preserve">XLIV. Votación:
</t>
        </r>
        <r>
          <rPr>
            <b/>
            <sz val="8"/>
            <color indexed="81"/>
            <rFont val="Tahoma"/>
            <family val="2"/>
          </rPr>
          <t>b) Válida emitida.</t>
        </r>
        <r>
          <rPr>
            <sz val="8"/>
            <color indexed="81"/>
            <rFont val="Tahoma"/>
            <family val="2"/>
          </rPr>
          <t xml:space="preserve"> la que se obtiene después de restar a la votación emitida, los votos
nulos y los anulados.</t>
        </r>
      </text>
    </comment>
    <comment ref="O5" authorId="0" shapeId="0">
      <text>
        <r>
          <rPr>
            <sz val="8"/>
            <color indexed="81"/>
            <rFont val="Tahoma"/>
            <family val="2"/>
          </rPr>
          <t xml:space="preserve">ARTÍCULO 422.
</t>
        </r>
        <r>
          <rPr>
            <b/>
            <sz val="8"/>
            <color indexed="81"/>
            <rFont val="Tahoma"/>
            <family val="2"/>
          </rPr>
          <t>I.</t>
        </r>
        <r>
          <rPr>
            <sz val="8"/>
            <color indexed="81"/>
            <rFont val="Tahoma"/>
            <family val="2"/>
          </rPr>
          <t xml:space="preserve"> Sumará los votos de los partidos políticos y, en su caso, del candidato independiente que habiendo obtenido al menos el dos por ciento de la votación válida emitida, tienen derecho a participar en la asignación de regidores de representación proporcional;</t>
        </r>
      </text>
    </comment>
    <comment ref="P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III.</t>
        </r>
        <r>
          <rPr>
            <sz val="8"/>
            <color indexed="81"/>
            <rFont val="Tahoma"/>
            <family val="2"/>
          </rPr>
          <t xml:space="preserve"> Los votos obtenidos conforme a las fracciones anteriores se dividirán entre el número de regidores de representación proporcional que refiere la Ley Orgánica del Municipio Libre en cada caso, para obtener así un cociente natural;</t>
        </r>
      </text>
    </comment>
    <comment ref="Q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IV.</t>
        </r>
        <r>
          <rPr>
            <sz val="8"/>
            <color indexed="81"/>
            <rFont val="Tahoma"/>
            <family val="2"/>
          </rPr>
          <t xml:space="preserve"> Enseguida, los votos de cada partido político y, en su caso, del candidato independiente, se dividirán entre el cociente natural, y tendrán derecho a que se les asigne el número de regidores a que corresponda el valor del entero que resulte de las respectivas operaciones; para tal efecto, en todos los casos, la fracción aritmética mayor prevalecerá sobre la fracción aritmética menor;
</t>
        </r>
        <r>
          <rPr>
            <b/>
            <sz val="8"/>
            <color indexed="81"/>
            <rFont val="Tahoma"/>
            <family val="2"/>
          </rPr>
          <t>V.</t>
        </r>
        <r>
          <rPr>
            <sz val="8"/>
            <color indexed="81"/>
            <rFont val="Tahoma"/>
            <family val="2"/>
          </rPr>
          <t xml:space="preserve"> Si efectuada la asignación mediante las operaciones a que se refieren las fracciones anteriores, aún hubiere regidurías por distribuir, se acreditarán éstas según el mayor número de votos que restaran a los partidos políticos, y al candidato independiente, después de haber participado en la primera asignación;</t>
        </r>
      </text>
    </comment>
    <comment ref="R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VII.</t>
        </r>
        <r>
          <rPr>
            <sz val="8"/>
            <color indexed="81"/>
            <rFont val="Tahoma"/>
            <family val="2"/>
          </rPr>
          <t xml:space="preserve"> Sin embargo, ningún partido político, o candidato independiente, tendrá derecho a que se le asigne más del cincuenta por ciento del número de regidores de representación proporcional que refiere la Ley Orgánica del Municipio Libre, en cada caso, y sin perjuicio de respetar la representación de género a que se refiere el artículo 294 de esta Ley;</t>
        </r>
      </text>
    </comment>
  </commentList>
</comments>
</file>

<file path=xl/comments57.xml><?xml version="1.0" encoding="utf-8"?>
<comments xmlns="http://schemas.openxmlformats.org/spreadsheetml/2006/main">
  <authors>
    <author>HCruz</author>
  </authors>
  <commentList>
    <comment ref="M5" authorId="0" shapeId="0">
      <text>
        <r>
          <rPr>
            <sz val="8"/>
            <color indexed="81"/>
            <rFont val="Tahoma"/>
            <family val="2"/>
          </rPr>
          <t xml:space="preserve">XLIV. Votación:
</t>
        </r>
        <r>
          <rPr>
            <b/>
            <sz val="8"/>
            <color indexed="81"/>
            <rFont val="Tahoma"/>
            <family val="2"/>
          </rPr>
          <t>b) Válida emitida.</t>
        </r>
        <r>
          <rPr>
            <sz val="8"/>
            <color indexed="81"/>
            <rFont val="Tahoma"/>
            <family val="2"/>
          </rPr>
          <t xml:space="preserve"> la que se obtiene después de restar a la votación emitida, los votos
nulos y los anulados.</t>
        </r>
      </text>
    </comment>
    <comment ref="O5" authorId="0" shapeId="0">
      <text>
        <r>
          <rPr>
            <sz val="8"/>
            <color indexed="81"/>
            <rFont val="Tahoma"/>
            <family val="2"/>
          </rPr>
          <t xml:space="preserve">ARTÍCULO 422.
</t>
        </r>
        <r>
          <rPr>
            <b/>
            <sz val="8"/>
            <color indexed="81"/>
            <rFont val="Tahoma"/>
            <family val="2"/>
          </rPr>
          <t>I.</t>
        </r>
        <r>
          <rPr>
            <sz val="8"/>
            <color indexed="81"/>
            <rFont val="Tahoma"/>
            <family val="2"/>
          </rPr>
          <t xml:space="preserve"> Sumará los votos de los partidos políticos y, en su caso, del candidato independiente que habiendo obtenido al menos el dos por ciento de la votación válida emitida, tienen derecho a participar en la asignación de regidores de representación proporcional;</t>
        </r>
      </text>
    </comment>
    <comment ref="P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III.</t>
        </r>
        <r>
          <rPr>
            <sz val="8"/>
            <color indexed="81"/>
            <rFont val="Tahoma"/>
            <family val="2"/>
          </rPr>
          <t xml:space="preserve"> Los votos obtenidos conforme a las fracciones anteriores se dividirán entre el número de regidores de representación proporcional que refiere la Ley Orgánica del Municipio Libre en cada caso, para obtener así un cociente natural;</t>
        </r>
      </text>
    </comment>
    <comment ref="Q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IV.</t>
        </r>
        <r>
          <rPr>
            <sz val="8"/>
            <color indexed="81"/>
            <rFont val="Tahoma"/>
            <family val="2"/>
          </rPr>
          <t xml:space="preserve"> Enseguida, los votos de cada partido político y, en su caso, del candidato independiente, se dividirán entre el cociente natural, y tendrán derecho a que se les asigne el número de regidores a que corresponda el valor del entero que resulte de las respectivas operaciones; para tal efecto, en todos los casos, la fracción aritmética mayor prevalecerá sobre la fracción aritmética menor;
</t>
        </r>
        <r>
          <rPr>
            <b/>
            <sz val="8"/>
            <color indexed="81"/>
            <rFont val="Tahoma"/>
            <family val="2"/>
          </rPr>
          <t>V.</t>
        </r>
        <r>
          <rPr>
            <sz val="8"/>
            <color indexed="81"/>
            <rFont val="Tahoma"/>
            <family val="2"/>
          </rPr>
          <t xml:space="preserve"> Si efectuada la asignación mediante las operaciones a que se refieren las fracciones anteriores, aún hubiere regidurías por distribuir, se acreditarán éstas según el mayor número de votos que restaran a los partidos políticos, y al candidato independiente, después de haber participado en la primera asignación;</t>
        </r>
      </text>
    </comment>
    <comment ref="R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VII.</t>
        </r>
        <r>
          <rPr>
            <sz val="8"/>
            <color indexed="81"/>
            <rFont val="Tahoma"/>
            <family val="2"/>
          </rPr>
          <t xml:space="preserve"> Sin embargo, ningún partido político, o candidato independiente, tendrá derecho a que se le asigne más del cincuenta por ciento del número de regidores de representación proporcional que refiere la Ley Orgánica del Municipio Libre, en cada caso, y sin perjuicio de respetar la representación de género a que se refiere el artículo 294 de esta Ley;</t>
        </r>
      </text>
    </comment>
  </commentList>
</comments>
</file>

<file path=xl/comments58.xml><?xml version="1.0" encoding="utf-8"?>
<comments xmlns="http://schemas.openxmlformats.org/spreadsheetml/2006/main">
  <authors>
    <author>HCruz</author>
  </authors>
  <commentList>
    <comment ref="M5" authorId="0" shapeId="0">
      <text>
        <r>
          <rPr>
            <sz val="8"/>
            <color indexed="81"/>
            <rFont val="Tahoma"/>
            <family val="2"/>
          </rPr>
          <t xml:space="preserve">XLIV. Votación:
</t>
        </r>
        <r>
          <rPr>
            <b/>
            <sz val="8"/>
            <color indexed="81"/>
            <rFont val="Tahoma"/>
            <family val="2"/>
          </rPr>
          <t>b) Válida emitida.</t>
        </r>
        <r>
          <rPr>
            <sz val="8"/>
            <color indexed="81"/>
            <rFont val="Tahoma"/>
            <family val="2"/>
          </rPr>
          <t xml:space="preserve"> la que se obtiene después de restar a la votación emitida, los votos
nulos y los anulados.</t>
        </r>
      </text>
    </comment>
    <comment ref="O5" authorId="0" shapeId="0">
      <text>
        <r>
          <rPr>
            <sz val="8"/>
            <color indexed="81"/>
            <rFont val="Tahoma"/>
            <family val="2"/>
          </rPr>
          <t xml:space="preserve">ARTÍCULO 422.
</t>
        </r>
        <r>
          <rPr>
            <b/>
            <sz val="8"/>
            <color indexed="81"/>
            <rFont val="Tahoma"/>
            <family val="2"/>
          </rPr>
          <t>I.</t>
        </r>
        <r>
          <rPr>
            <sz val="8"/>
            <color indexed="81"/>
            <rFont val="Tahoma"/>
            <family val="2"/>
          </rPr>
          <t xml:space="preserve"> Sumará los votos de los partidos políticos y, en su caso, del candidato independiente que habiendo obtenido al menos el dos por ciento de la votación válida emitida, tienen derecho a participar en la asignación de regidores de representación proporcional;</t>
        </r>
      </text>
    </comment>
    <comment ref="P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III.</t>
        </r>
        <r>
          <rPr>
            <sz val="8"/>
            <color indexed="81"/>
            <rFont val="Tahoma"/>
            <family val="2"/>
          </rPr>
          <t xml:space="preserve"> Los votos obtenidos conforme a las fracciones anteriores se dividirán entre el número de regidores de representación proporcional que refiere la Ley Orgánica del Municipio Libre en cada caso, para obtener así un cociente natural;</t>
        </r>
      </text>
    </comment>
    <comment ref="Q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IV.</t>
        </r>
        <r>
          <rPr>
            <sz val="8"/>
            <color indexed="81"/>
            <rFont val="Tahoma"/>
            <family val="2"/>
          </rPr>
          <t xml:space="preserve"> Enseguida, los votos de cada partido político y, en su caso, del candidato independiente, se dividirán entre el cociente natural, y tendrán derecho a que se les asigne el número de regidores a que corresponda el valor del entero que resulte de las respectivas operaciones; para tal efecto, en todos los casos, la fracción aritmética mayor prevalecerá sobre la fracción aritmética menor;
</t>
        </r>
        <r>
          <rPr>
            <b/>
            <sz val="8"/>
            <color indexed="81"/>
            <rFont val="Tahoma"/>
            <family val="2"/>
          </rPr>
          <t>V.</t>
        </r>
        <r>
          <rPr>
            <sz val="8"/>
            <color indexed="81"/>
            <rFont val="Tahoma"/>
            <family val="2"/>
          </rPr>
          <t xml:space="preserve"> Si efectuada la asignación mediante las operaciones a que se refieren las fracciones anteriores, aún hubiere regidurías por distribuir, se acreditarán éstas según el mayor número de votos que restaran a los partidos políticos, y al candidato independiente, después de haber participado en la primera asignación;</t>
        </r>
      </text>
    </comment>
    <comment ref="R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VII.</t>
        </r>
        <r>
          <rPr>
            <sz val="8"/>
            <color indexed="81"/>
            <rFont val="Tahoma"/>
            <family val="2"/>
          </rPr>
          <t xml:space="preserve"> Sin embargo, ningún partido político, o candidato independiente, tendrá derecho a que se le asigne más del cincuenta por ciento del número de regidores de representación proporcional que refiere la Ley Orgánica del Municipio Libre, en cada caso, y sin perjuicio de respetar la representación de género a que se refiere el artículo 294 de esta Ley;</t>
        </r>
      </text>
    </comment>
  </commentList>
</comments>
</file>

<file path=xl/comments6.xml><?xml version="1.0" encoding="utf-8"?>
<comments xmlns="http://schemas.openxmlformats.org/spreadsheetml/2006/main">
  <authors>
    <author>HCruz</author>
  </authors>
  <commentList>
    <comment ref="M5" authorId="0" shapeId="0">
      <text>
        <r>
          <rPr>
            <sz val="8"/>
            <color indexed="81"/>
            <rFont val="Tahoma"/>
            <family val="2"/>
          </rPr>
          <t xml:space="preserve">XLIV. Votación:
</t>
        </r>
        <r>
          <rPr>
            <b/>
            <sz val="8"/>
            <color indexed="81"/>
            <rFont val="Tahoma"/>
            <family val="2"/>
          </rPr>
          <t>b) Válida emitida.</t>
        </r>
        <r>
          <rPr>
            <sz val="8"/>
            <color indexed="81"/>
            <rFont val="Tahoma"/>
            <family val="2"/>
          </rPr>
          <t xml:space="preserve"> la que se obtiene después de restar a la votación emitida, los votos
nulos y los anulados.</t>
        </r>
      </text>
    </comment>
    <comment ref="O5" authorId="0" shapeId="0">
      <text>
        <r>
          <rPr>
            <sz val="8"/>
            <color indexed="81"/>
            <rFont val="Tahoma"/>
            <family val="2"/>
          </rPr>
          <t xml:space="preserve">ARTÍCULO 422.
</t>
        </r>
        <r>
          <rPr>
            <b/>
            <sz val="8"/>
            <color indexed="81"/>
            <rFont val="Tahoma"/>
            <family val="2"/>
          </rPr>
          <t>I.</t>
        </r>
        <r>
          <rPr>
            <sz val="8"/>
            <color indexed="81"/>
            <rFont val="Tahoma"/>
            <family val="2"/>
          </rPr>
          <t xml:space="preserve"> Sumará los votos de los partidos políticos y, en su caso, del candidato independiente que habiendo obtenido al menos el dos por ciento de la votación válida emitida, tienen derecho a participar en la asignación de regidores de representación proporcional;</t>
        </r>
      </text>
    </comment>
    <comment ref="P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III.</t>
        </r>
        <r>
          <rPr>
            <sz val="8"/>
            <color indexed="81"/>
            <rFont val="Tahoma"/>
            <family val="2"/>
          </rPr>
          <t xml:space="preserve"> Los votos obtenidos conforme a las fracciones anteriores se dividirán entre el número de regidores de representación proporcional que refiere la Ley Orgánica del Municipio Libre en cada caso, para obtener así un cociente natural;</t>
        </r>
      </text>
    </comment>
    <comment ref="Q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IV.</t>
        </r>
        <r>
          <rPr>
            <sz val="8"/>
            <color indexed="81"/>
            <rFont val="Tahoma"/>
            <family val="2"/>
          </rPr>
          <t xml:space="preserve"> Enseguida, los votos de cada partido político y, en su caso, del candidato independiente, se dividirán entre el cociente natural, y tendrán derecho a que se les asigne el número de regidores a que corresponda el valor del entero que resulte de las respectivas operaciones; para tal efecto, en todos los casos, la fracción aritmética mayor prevalecerá sobre la fracción aritmética menor;
</t>
        </r>
        <r>
          <rPr>
            <b/>
            <sz val="8"/>
            <color indexed="81"/>
            <rFont val="Tahoma"/>
            <family val="2"/>
          </rPr>
          <t>V.</t>
        </r>
        <r>
          <rPr>
            <sz val="8"/>
            <color indexed="81"/>
            <rFont val="Tahoma"/>
            <family val="2"/>
          </rPr>
          <t xml:space="preserve"> Si efectuada la asignación mediante las operaciones a que se refieren las fracciones anteriores, aún hubiere regidurías por distribuir, se acreditarán éstas según el mayor número de votos que restaran a los partidos políticos, y al candidato independiente, después de haber participado en la primera asignación;</t>
        </r>
      </text>
    </comment>
    <comment ref="R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VII.</t>
        </r>
        <r>
          <rPr>
            <sz val="8"/>
            <color indexed="81"/>
            <rFont val="Tahoma"/>
            <family val="2"/>
          </rPr>
          <t xml:space="preserve"> Sin embargo, ningún partido político, o candidato independiente, tendrá derecho a que se le asigne más del cincuenta por ciento del número de regidores de representación proporcional que refiere la Ley Orgánica del Municipio Libre, en cada caso, y sin perjuicio de respetar la representación de género a que se refiere el artículo 294 de esta Ley;</t>
        </r>
      </text>
    </comment>
  </commentList>
</comments>
</file>

<file path=xl/comments7.xml><?xml version="1.0" encoding="utf-8"?>
<comments xmlns="http://schemas.openxmlformats.org/spreadsheetml/2006/main">
  <authors>
    <author>HCruz</author>
  </authors>
  <commentList>
    <comment ref="M5" authorId="0" shapeId="0">
      <text>
        <r>
          <rPr>
            <sz val="8"/>
            <color indexed="81"/>
            <rFont val="Tahoma"/>
            <family val="2"/>
          </rPr>
          <t xml:space="preserve">XLIV. Votación:
</t>
        </r>
        <r>
          <rPr>
            <b/>
            <sz val="8"/>
            <color indexed="81"/>
            <rFont val="Tahoma"/>
            <family val="2"/>
          </rPr>
          <t>b) Válida emitida.</t>
        </r>
        <r>
          <rPr>
            <sz val="8"/>
            <color indexed="81"/>
            <rFont val="Tahoma"/>
            <family val="2"/>
          </rPr>
          <t xml:space="preserve"> la que se obtiene después de restar a la votación emitida, los votos
nulos y los anulados.</t>
        </r>
      </text>
    </comment>
    <comment ref="O5" authorId="0" shapeId="0">
      <text>
        <r>
          <rPr>
            <sz val="8"/>
            <color indexed="81"/>
            <rFont val="Tahoma"/>
            <family val="2"/>
          </rPr>
          <t xml:space="preserve">ARTÍCULO 422.
</t>
        </r>
        <r>
          <rPr>
            <b/>
            <sz val="8"/>
            <color indexed="81"/>
            <rFont val="Tahoma"/>
            <family val="2"/>
          </rPr>
          <t>I.</t>
        </r>
        <r>
          <rPr>
            <sz val="8"/>
            <color indexed="81"/>
            <rFont val="Tahoma"/>
            <family val="2"/>
          </rPr>
          <t xml:space="preserve"> Sumará los votos de los partidos políticos y, en su caso, del candidato independiente que habiendo obtenido al menos el dos por ciento de la votación válida emitida, tienen derecho a participar en la asignación de regidores de representación proporcional;</t>
        </r>
      </text>
    </comment>
    <comment ref="P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III.</t>
        </r>
        <r>
          <rPr>
            <sz val="8"/>
            <color indexed="81"/>
            <rFont val="Tahoma"/>
            <family val="2"/>
          </rPr>
          <t xml:space="preserve"> Los votos obtenidos conforme a las fracciones anteriores se dividirán entre el número de regidores de representación proporcional que refiere la Ley Orgánica del Municipio Libre en cada caso, para obtener así un cociente natural;</t>
        </r>
      </text>
    </comment>
    <comment ref="Q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IV.</t>
        </r>
        <r>
          <rPr>
            <sz val="8"/>
            <color indexed="81"/>
            <rFont val="Tahoma"/>
            <family val="2"/>
          </rPr>
          <t xml:space="preserve"> Enseguida, los votos de cada partido político y, en su caso, del candidato independiente, se dividirán entre el cociente natural, y tendrán derecho a que se les asigne el número de regidores a que corresponda el valor del entero que resulte de las respectivas operaciones; para tal efecto, en todos los casos, la fracción aritmética mayor prevalecerá sobre la fracción aritmética menor;
</t>
        </r>
        <r>
          <rPr>
            <b/>
            <sz val="8"/>
            <color indexed="81"/>
            <rFont val="Tahoma"/>
            <family val="2"/>
          </rPr>
          <t>V.</t>
        </r>
        <r>
          <rPr>
            <sz val="8"/>
            <color indexed="81"/>
            <rFont val="Tahoma"/>
            <family val="2"/>
          </rPr>
          <t xml:space="preserve"> Si efectuada la asignación mediante las operaciones a que se refieren las fracciones anteriores, aún hubiere regidurías por distribuir, se acreditarán éstas según el mayor número de votos que restaran a los partidos políticos, y al candidato independiente, después de haber participado en la primera asignación;</t>
        </r>
      </text>
    </comment>
    <comment ref="R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VII.</t>
        </r>
        <r>
          <rPr>
            <sz val="8"/>
            <color indexed="81"/>
            <rFont val="Tahoma"/>
            <family val="2"/>
          </rPr>
          <t xml:space="preserve"> Sin embargo, ningún partido político, o candidato independiente, tendrá derecho a que se le asigne más del cincuenta por ciento del número de regidores de representación proporcional que refiere la Ley Orgánica del Municipio Libre, en cada caso, y sin perjuicio de respetar la representación de género a que se refiere el artículo 294 de esta Ley;</t>
        </r>
      </text>
    </comment>
  </commentList>
</comments>
</file>

<file path=xl/comments8.xml><?xml version="1.0" encoding="utf-8"?>
<comments xmlns="http://schemas.openxmlformats.org/spreadsheetml/2006/main">
  <authors>
    <author>HCruz</author>
  </authors>
  <commentList>
    <comment ref="M5" authorId="0" shapeId="0">
      <text>
        <r>
          <rPr>
            <sz val="8"/>
            <color indexed="81"/>
            <rFont val="Tahoma"/>
            <family val="2"/>
          </rPr>
          <t xml:space="preserve">XLIV. Votación:
</t>
        </r>
        <r>
          <rPr>
            <b/>
            <sz val="8"/>
            <color indexed="81"/>
            <rFont val="Tahoma"/>
            <family val="2"/>
          </rPr>
          <t>b) Válida emitida.</t>
        </r>
        <r>
          <rPr>
            <sz val="8"/>
            <color indexed="81"/>
            <rFont val="Tahoma"/>
            <family val="2"/>
          </rPr>
          <t xml:space="preserve"> la que se obtiene después de restar a la votación emitida, los votos
nulos y los anulados.</t>
        </r>
      </text>
    </comment>
    <comment ref="O5" authorId="0" shapeId="0">
      <text>
        <r>
          <rPr>
            <sz val="8"/>
            <color indexed="81"/>
            <rFont val="Tahoma"/>
            <family val="2"/>
          </rPr>
          <t xml:space="preserve">ARTÍCULO 422.
</t>
        </r>
        <r>
          <rPr>
            <b/>
            <sz val="8"/>
            <color indexed="81"/>
            <rFont val="Tahoma"/>
            <family val="2"/>
          </rPr>
          <t>I.</t>
        </r>
        <r>
          <rPr>
            <sz val="8"/>
            <color indexed="81"/>
            <rFont val="Tahoma"/>
            <family val="2"/>
          </rPr>
          <t xml:space="preserve"> Sumará los votos de los partidos políticos y, en su caso, del candidato independiente que habiendo obtenido al menos el dos por ciento de la votación válida emitida, tienen derecho a participar en la asignación de regidores de representación proporcional;</t>
        </r>
      </text>
    </comment>
    <comment ref="P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III.</t>
        </r>
        <r>
          <rPr>
            <sz val="8"/>
            <color indexed="81"/>
            <rFont val="Tahoma"/>
            <family val="2"/>
          </rPr>
          <t xml:space="preserve"> Los votos obtenidos conforme a las fracciones anteriores se dividirán entre el número de regidores de representación proporcional que refiere la Ley Orgánica del Municipio Libre en cada caso, para obtener así un cociente natural;</t>
        </r>
      </text>
    </comment>
    <comment ref="Q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IV.</t>
        </r>
        <r>
          <rPr>
            <sz val="8"/>
            <color indexed="81"/>
            <rFont val="Tahoma"/>
            <family val="2"/>
          </rPr>
          <t xml:space="preserve"> Enseguida, los votos de cada partido político y, en su caso, del candidato independiente, se dividirán entre el cociente natural, y tendrán derecho a que se les asigne el número de regidores a que corresponda el valor del entero que resulte de las respectivas operaciones; para tal efecto, en todos los casos, la fracción aritmética mayor prevalecerá sobre la fracción aritmética menor;
</t>
        </r>
        <r>
          <rPr>
            <b/>
            <sz val="8"/>
            <color indexed="81"/>
            <rFont val="Tahoma"/>
            <family val="2"/>
          </rPr>
          <t>V.</t>
        </r>
        <r>
          <rPr>
            <sz val="8"/>
            <color indexed="81"/>
            <rFont val="Tahoma"/>
            <family val="2"/>
          </rPr>
          <t xml:space="preserve"> Si efectuada la asignación mediante las operaciones a que se refieren las fracciones anteriores, aún hubiere regidurías por distribuir, se acreditarán éstas según el mayor número de votos que restaran a los partidos políticos, y al candidato independiente, después de haber participado en la primera asignación;</t>
        </r>
      </text>
    </comment>
    <comment ref="R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VII.</t>
        </r>
        <r>
          <rPr>
            <sz val="8"/>
            <color indexed="81"/>
            <rFont val="Tahoma"/>
            <family val="2"/>
          </rPr>
          <t xml:space="preserve"> Sin embargo, ningún partido político, o candidato independiente, tendrá derecho a que se le asigne más del cincuenta por ciento del número de regidores de representación proporcional que refiere la Ley Orgánica del Municipio Libre, en cada caso, y sin perjuicio de respetar la representación de género a que se refiere el artículo 294 de esta Ley;</t>
        </r>
      </text>
    </comment>
  </commentList>
</comments>
</file>

<file path=xl/comments9.xml><?xml version="1.0" encoding="utf-8"?>
<comments xmlns="http://schemas.openxmlformats.org/spreadsheetml/2006/main">
  <authors>
    <author>HCruz</author>
  </authors>
  <commentList>
    <comment ref="M5" authorId="0" shapeId="0">
      <text>
        <r>
          <rPr>
            <sz val="8"/>
            <color indexed="81"/>
            <rFont val="Tahoma"/>
            <family val="2"/>
          </rPr>
          <t xml:space="preserve">XLIV. Votación:
</t>
        </r>
        <r>
          <rPr>
            <b/>
            <sz val="8"/>
            <color indexed="81"/>
            <rFont val="Tahoma"/>
            <family val="2"/>
          </rPr>
          <t>b) Válida emitida.</t>
        </r>
        <r>
          <rPr>
            <sz val="8"/>
            <color indexed="81"/>
            <rFont val="Tahoma"/>
            <family val="2"/>
          </rPr>
          <t xml:space="preserve"> la que se obtiene después de restar a la votación emitida, los votos
nulos y los anulados.</t>
        </r>
      </text>
    </comment>
    <comment ref="O5" authorId="0" shapeId="0">
      <text>
        <r>
          <rPr>
            <sz val="8"/>
            <color indexed="81"/>
            <rFont val="Tahoma"/>
            <family val="2"/>
          </rPr>
          <t xml:space="preserve">ARTÍCULO 422.
</t>
        </r>
        <r>
          <rPr>
            <b/>
            <sz val="8"/>
            <color indexed="81"/>
            <rFont val="Tahoma"/>
            <family val="2"/>
          </rPr>
          <t>I.</t>
        </r>
        <r>
          <rPr>
            <sz val="8"/>
            <color indexed="81"/>
            <rFont val="Tahoma"/>
            <family val="2"/>
          </rPr>
          <t xml:space="preserve"> Sumará los votos de los partidos políticos y, en su caso, del candidato independiente que habiendo obtenido al menos el dos por ciento de la votación válida emitida, tienen derecho a participar en la asignación de regidores de representación proporcional;</t>
        </r>
      </text>
    </comment>
    <comment ref="P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III.</t>
        </r>
        <r>
          <rPr>
            <sz val="8"/>
            <color indexed="81"/>
            <rFont val="Tahoma"/>
            <family val="2"/>
          </rPr>
          <t xml:space="preserve"> Los votos obtenidos conforme a las fracciones anteriores se dividirán entre el número de regidores de representación proporcional que refiere la Ley Orgánica del Municipio Libre en cada caso, para obtener así un cociente natural;</t>
        </r>
      </text>
    </comment>
    <comment ref="Q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IV.</t>
        </r>
        <r>
          <rPr>
            <sz val="8"/>
            <color indexed="81"/>
            <rFont val="Tahoma"/>
            <family val="2"/>
          </rPr>
          <t xml:space="preserve"> Enseguida, los votos de cada partido político y, en su caso, del candidato independiente, se dividirán entre el cociente natural, y tendrán derecho a que se les asigne el número de regidores a que corresponda el valor del entero que resulte de las respectivas operaciones; para tal efecto, en todos los casos, la fracción aritmética mayor prevalecerá sobre la fracción aritmética menor;
</t>
        </r>
        <r>
          <rPr>
            <b/>
            <sz val="8"/>
            <color indexed="81"/>
            <rFont val="Tahoma"/>
            <family val="2"/>
          </rPr>
          <t>V.</t>
        </r>
        <r>
          <rPr>
            <sz val="8"/>
            <color indexed="81"/>
            <rFont val="Tahoma"/>
            <family val="2"/>
          </rPr>
          <t xml:space="preserve"> Si efectuada la asignación mediante las operaciones a que se refieren las fracciones anteriores, aún hubiere regidurías por distribuir, se acreditarán éstas según el mayor número de votos que restaran a los partidos políticos, y al candidato independiente, después de haber participado en la primera asignación;</t>
        </r>
      </text>
    </comment>
    <comment ref="R5" authorId="0" shapeId="0">
      <text>
        <r>
          <rPr>
            <sz val="8"/>
            <color indexed="81"/>
            <rFont val="Tahoma"/>
            <family val="2"/>
          </rPr>
          <t xml:space="preserve">ARTICULO 422.
</t>
        </r>
        <r>
          <rPr>
            <b/>
            <sz val="8"/>
            <color indexed="81"/>
            <rFont val="Tahoma"/>
            <family val="2"/>
          </rPr>
          <t>VII.</t>
        </r>
        <r>
          <rPr>
            <sz val="8"/>
            <color indexed="81"/>
            <rFont val="Tahoma"/>
            <family val="2"/>
          </rPr>
          <t xml:space="preserve"> Sin embargo, ningún partido político, o candidato independiente, tendrá derecho a que se le asigne más del cincuenta por ciento del número de regidores de representación proporcional que refiere la Ley Orgánica del Municipio Libre, en cada caso, y sin perjuicio de respetar la representación de género a que se refiere el artículo 294 de esta Ley;</t>
        </r>
      </text>
    </comment>
  </commentList>
</comments>
</file>

<file path=xl/sharedStrings.xml><?xml version="1.0" encoding="utf-8"?>
<sst xmlns="http://schemas.openxmlformats.org/spreadsheetml/2006/main" count="2547" uniqueCount="127">
  <si>
    <t>ASIGNACION DE REGIDORES POR EL PRINCIPIO DE REPRESENTACION PROPORCIONAL (LEE ART422)</t>
  </si>
  <si>
    <t xml:space="preserve">MUNICIPIO: </t>
  </si>
  <si>
    <t>AHUALULCO</t>
  </si>
  <si>
    <t>REGIDORES:</t>
  </si>
  <si>
    <t>Partidos Contendientes</t>
  </si>
  <si>
    <t>Votos Obtenidos</t>
  </si>
  <si>
    <t>Asignación de votos de la coalición 1-2-3</t>
  </si>
  <si>
    <t>Asignación de votos de la coalición 1-2</t>
  </si>
  <si>
    <t>Asignación de votos de la coalición 1-3</t>
  </si>
  <si>
    <t>Asignación de votos de la coalición 2-3</t>
  </si>
  <si>
    <t>asignación de la suma de la fracción resultante en caso de coalición</t>
  </si>
  <si>
    <t>Total de votos por partido de la coalición</t>
  </si>
  <si>
    <t>% de asignación de la alianza partidaria</t>
  </si>
  <si>
    <t>Votos correspondientes a cada partido de la alianza partidaria</t>
  </si>
  <si>
    <t>asignación de la suma de la fracción resultante en caso de alianza partidaria</t>
  </si>
  <si>
    <t>Total de votos obtenidos por cada partido despues de asignación (coaliciones y alianzas</t>
  </si>
  <si>
    <t>Votación Válida Emitida</t>
  </si>
  <si>
    <t>% &gt; 2% V.V.E.</t>
  </si>
  <si>
    <t>Con derecho Art 422 fracc I</t>
  </si>
  <si>
    <t>Cociente Natural 
Art 422 Fracc III</t>
  </si>
  <si>
    <t>Votos / Cociente
Art 422 Fracc IV,V</t>
  </si>
  <si>
    <t>Regidores Asignados</t>
  </si>
  <si>
    <t>PAN*</t>
  </si>
  <si>
    <t>PRD</t>
  </si>
  <si>
    <t>PMC</t>
  </si>
  <si>
    <t>PAN-PRD-PMC</t>
  </si>
  <si>
    <t>PAN-PRD</t>
  </si>
  <si>
    <t>PAN-PMC</t>
  </si>
  <si>
    <t>PRD-PMC</t>
  </si>
  <si>
    <t>COALICIÓN "POR SAN LUIS AL FRENTE"</t>
  </si>
  <si>
    <t xml:space="preserve">PAN </t>
  </si>
  <si>
    <t xml:space="preserve">MC </t>
  </si>
  <si>
    <t>ALIANZA PARTIDARIA PAN-MC</t>
  </si>
  <si>
    <t>PRI*</t>
  </si>
  <si>
    <t>PVEM</t>
  </si>
  <si>
    <t>PCP</t>
  </si>
  <si>
    <t>PNA</t>
  </si>
  <si>
    <t>ALIANZA PARTIDARIA PRI-PCP-PNA</t>
  </si>
  <si>
    <t>PAN</t>
  </si>
  <si>
    <t>PRI</t>
  </si>
  <si>
    <t>PT</t>
  </si>
  <si>
    <t xml:space="preserve">PT </t>
  </si>
  <si>
    <t>MORENA</t>
  </si>
  <si>
    <t>PES</t>
  </si>
  <si>
    <t>PT-MORENA-PES</t>
  </si>
  <si>
    <t>PT-MORENA</t>
  </si>
  <si>
    <t>PT-PES</t>
  </si>
  <si>
    <t>MORENA-PES</t>
  </si>
  <si>
    <t>COALICIÓN "JUNTOS HAREMOS HISTORIA"</t>
  </si>
  <si>
    <t>ALIANZA PARTIDARIA PVEM-PNA</t>
  </si>
  <si>
    <t>CANDIDATO INDEPENDIENTE</t>
  </si>
  <si>
    <t>.</t>
  </si>
  <si>
    <t>Candidatos No Registradas</t>
  </si>
  <si>
    <t>Votos nulos</t>
  </si>
  <si>
    <t>Total</t>
  </si>
  <si>
    <t>AQUISMON</t>
  </si>
  <si>
    <t>ALIANZA PARTIDARIA PRI-PCP-PVEM</t>
  </si>
  <si>
    <t>CARDENAS</t>
  </si>
  <si>
    <t>AXTLA DE TERRAZAS</t>
  </si>
  <si>
    <t>ALIANZA PARTIDARIA PAN-PMC</t>
  </si>
  <si>
    <t>CATORCE</t>
  </si>
  <si>
    <t>CEDRAL</t>
  </si>
  <si>
    <t>ALIANZA PARTIDARIA PRI-PNA</t>
  </si>
  <si>
    <t>ALIANZA PARTIDARIA PRI-PVEM-PNA</t>
  </si>
  <si>
    <t>COXCATLAN</t>
  </si>
  <si>
    <t>CIUDAD DEL MAÍZ</t>
  </si>
  <si>
    <t xml:space="preserve">CIUDAD VALLES </t>
  </si>
  <si>
    <t>CHARCAS</t>
  </si>
  <si>
    <t>EBANO</t>
  </si>
  <si>
    <t>GUADALCAZAR</t>
  </si>
  <si>
    <t>HUEHUETLAN</t>
  </si>
  <si>
    <t>LAGUNILLAS</t>
  </si>
  <si>
    <t>MATEHUALA</t>
  </si>
  <si>
    <t>MATLAPA</t>
  </si>
  <si>
    <t>ALIANZA PARTIDARIA PRI-PCP</t>
  </si>
  <si>
    <t>MEXQUITIC DE CARMONA</t>
  </si>
  <si>
    <t>MOCTEZUMA</t>
  </si>
  <si>
    <t>RAYON</t>
  </si>
  <si>
    <t xml:space="preserve">RIO VERDE </t>
  </si>
  <si>
    <t>SALINAS</t>
  </si>
  <si>
    <t>SAN LUIS POTOSI</t>
  </si>
  <si>
    <t>SAN MARTIN CHALCHICUAUTLA</t>
  </si>
  <si>
    <t>SAN NICOLAS TOLENTINO</t>
  </si>
  <si>
    <t>SANTA CATARINA</t>
  </si>
  <si>
    <t>SANTO DOMINGO</t>
  </si>
  <si>
    <t>TAMASOPO</t>
  </si>
  <si>
    <t>ALIANZA PARTIDARIA PRI-PVEM</t>
  </si>
  <si>
    <t xml:space="preserve">DIFERENCIA </t>
  </si>
  <si>
    <t>TANCANHUITZ</t>
  </si>
  <si>
    <t>TANLAJAS</t>
  </si>
  <si>
    <t>TANQUIAN DE ESCOBEDO</t>
  </si>
  <si>
    <t>TIERRA NUEVA</t>
  </si>
  <si>
    <t>VANEGAS</t>
  </si>
  <si>
    <t>VENADO</t>
  </si>
  <si>
    <t>VILLA DE ARISTA</t>
  </si>
  <si>
    <t>VILLA DE LA PAZ</t>
  </si>
  <si>
    <t>VILLA DE REYES</t>
  </si>
  <si>
    <t>ALIANZA PARTIDARIA PRI-PVEM-PCP-PNA</t>
  </si>
  <si>
    <t>VILLA HIDALGO</t>
  </si>
  <si>
    <t>VILLA JUAREZ</t>
  </si>
  <si>
    <t>XILITLA</t>
  </si>
  <si>
    <t>ALAQUINES</t>
  </si>
  <si>
    <t>ALIANZA PARTIDARIA PRI-PVEM-PCP</t>
  </si>
  <si>
    <t>ARMADILLO DE LOS INFANTE</t>
  </si>
  <si>
    <t>C.I. FRANCISCO NARVAEZ ESPINOSA</t>
  </si>
  <si>
    <t>CERRO DE SAN PEDRO</t>
  </si>
  <si>
    <t>CIUDAD FERNANDEZ</t>
  </si>
  <si>
    <t>CERRITOS</t>
  </si>
  <si>
    <t>EL NARANJO</t>
  </si>
  <si>
    <t>ALIANZA PARTIDARIA PPAN-PMC</t>
  </si>
  <si>
    <t>SAN CIRO DE ACOSTA</t>
  </si>
  <si>
    <t>SAN ANTONIO</t>
  </si>
  <si>
    <t>SAN VICENTE TANCUAYALAB</t>
  </si>
  <si>
    <t>SANTA MARIA DEL RÍO</t>
  </si>
  <si>
    <t>SOLEDAD DE GRACIANO SANCHEZ</t>
  </si>
  <si>
    <t>TAMAZUNCHALE</t>
  </si>
  <si>
    <t>TAMPAMOLON CORONA</t>
  </si>
  <si>
    <t>TAMUÍN</t>
  </si>
  <si>
    <t>VILLA DE ARRIAGA</t>
  </si>
  <si>
    <t>No Registrados</t>
  </si>
  <si>
    <t>ZARAGOZA</t>
  </si>
  <si>
    <t>TAMPACÁN</t>
  </si>
  <si>
    <t>VILLA DE RAMOS</t>
  </si>
  <si>
    <t>VILLA DE GUADALUPE</t>
  </si>
  <si>
    <t>Asignación de la suma de la fracción resultante en caso de coalición</t>
  </si>
  <si>
    <t>Con derecho      Art 422 fracc I</t>
  </si>
  <si>
    <t>Asignación de la suma de la fracción resultante en caso de alianza partidaria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</si>
</sst>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-* #,##0_-;\-* #,##0_-;_-* &quot;-&quot;_-;_-@_-"/>
    <numFmt numFmtId="43" formatCode="_-* #,##0.00_-;\-* #,##0.00_-;_-* &quot;-&quot;??_-;_-@_-"/>
    <numFmt numFmtId="164" formatCode="#,##0.000"/>
    <numFmt numFmtId="165" formatCode="_-* #,##0_-;\-* #,##0_-;_-* &quot;-&quot;??_-;_-@_-"/>
    <numFmt numFmtId="166" formatCode="#,##0_ ;\-#,##0\ "/>
    <numFmt numFmtId="167" formatCode="0.00000"/>
    <numFmt numFmtId="168" formatCode="_-* #,##0.0000_-;\-* #,##0.0000_-;_-* &quot;-&quot;??_-;_-@_-"/>
    <numFmt numFmtId="169" formatCode="_-* #,##0.00_-;\-* #,##0.00_-;_-* &quot;-&quot;_-;_-@_-"/>
    <numFmt numFmtId="170" formatCode="0.000"/>
    <numFmt numFmtId="171" formatCode="_-* #,##0.00000_-;\-* #,##0.00000_-;_-* &quot;-&quot;??_-;_-@_-"/>
  </numFmts>
  <fonts count="1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6"/>
      <name val="Arial"/>
      <family val="2"/>
    </font>
    <font>
      <sz val="16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93">
    <xf numFmtId="0" fontId="0" fillId="0" borderId="0" xfId="0"/>
    <xf numFmtId="10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0" fontId="3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43" fontId="1" fillId="0" borderId="0" xfId="1"/>
    <xf numFmtId="3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3" fontId="1" fillId="0" borderId="1" xfId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4" fontId="0" fillId="2" borderId="1" xfId="0" applyNumberFormat="1" applyFill="1" applyBorder="1"/>
    <xf numFmtId="10" fontId="3" fillId="2" borderId="1" xfId="0" applyNumberFormat="1" applyFont="1" applyFill="1" applyBorder="1" applyAlignment="1">
      <alignment horizontal="center" vertical="center"/>
    </xf>
    <xf numFmtId="164" fontId="2" fillId="2" borderId="1" xfId="2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/>
    </xf>
    <xf numFmtId="166" fontId="2" fillId="2" borderId="1" xfId="1" applyNumberFormat="1" applyFon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10" fontId="0" fillId="2" borderId="1" xfId="0" applyNumberFormat="1" applyFill="1" applyBorder="1"/>
    <xf numFmtId="3" fontId="3" fillId="2" borderId="1" xfId="0" applyNumberFormat="1" applyFont="1" applyFill="1" applyBorder="1" applyAlignment="1">
      <alignment vertical="center"/>
    </xf>
    <xf numFmtId="41" fontId="2" fillId="2" borderId="1" xfId="0" applyNumberFormat="1" applyFont="1" applyFill="1" applyBorder="1" applyAlignment="1">
      <alignment horizontal="center" vertical="center"/>
    </xf>
    <xf numFmtId="43" fontId="0" fillId="2" borderId="1" xfId="0" applyNumberFormat="1" applyFill="1" applyBorder="1"/>
    <xf numFmtId="165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9" fontId="2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65" fontId="1" fillId="2" borderId="1" xfId="1" applyNumberFormat="1" applyFill="1" applyBorder="1" applyAlignment="1">
      <alignment horizontal="center" vertical="center"/>
    </xf>
    <xf numFmtId="4" fontId="0" fillId="2" borderId="1" xfId="0" applyNumberFormat="1" applyFill="1" applyBorder="1" applyAlignment="1">
      <alignment horizontal="center" vertical="center"/>
    </xf>
    <xf numFmtId="41" fontId="3" fillId="2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center"/>
    </xf>
    <xf numFmtId="4" fontId="2" fillId="0" borderId="1" xfId="0" applyNumberFormat="1" applyFont="1" applyBorder="1" applyAlignment="1">
      <alignment horizontal="center" vertical="center"/>
    </xf>
    <xf numFmtId="4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64" fontId="2" fillId="0" borderId="1" xfId="2" applyNumberFormat="1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165" fontId="1" fillId="0" borderId="1" xfId="1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41" fontId="3" fillId="0" borderId="1" xfId="0" applyNumberFormat="1" applyFont="1" applyBorder="1" applyAlignment="1">
      <alignment vertical="center"/>
    </xf>
    <xf numFmtId="41" fontId="2" fillId="0" borderId="2" xfId="0" applyNumberFormat="1" applyFont="1" applyBorder="1" applyAlignment="1">
      <alignment horizontal="center" vertical="center"/>
    </xf>
    <xf numFmtId="0" fontId="0" fillId="0" borderId="0" xfId="0" applyFill="1"/>
    <xf numFmtId="165" fontId="0" fillId="0" borderId="3" xfId="0" applyNumberFormat="1" applyFill="1" applyBorder="1" applyAlignment="1">
      <alignment horizontal="center"/>
    </xf>
    <xf numFmtId="0" fontId="0" fillId="0" borderId="3" xfId="0" applyFill="1" applyBorder="1"/>
    <xf numFmtId="43" fontId="0" fillId="0" borderId="3" xfId="0" applyNumberFormat="1" applyFill="1" applyBorder="1"/>
    <xf numFmtId="0" fontId="2" fillId="3" borderId="1" xfId="0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9" fontId="2" fillId="3" borderId="1" xfId="0" applyNumberFormat="1" applyFont="1" applyFill="1" applyBorder="1" applyAlignment="1">
      <alignment horizontal="center" vertical="center"/>
    </xf>
    <xf numFmtId="4" fontId="7" fillId="3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164" fontId="2" fillId="3" borderId="1" xfId="2" applyNumberFormat="1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165" fontId="2" fillId="3" borderId="1" xfId="1" applyNumberFormat="1" applyFon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41" fontId="3" fillId="3" borderId="1" xfId="0" applyNumberFormat="1" applyFont="1" applyFill="1" applyBorder="1" applyAlignment="1">
      <alignment vertical="center"/>
    </xf>
    <xf numFmtId="41" fontId="2" fillId="3" borderId="1" xfId="0" applyNumberFormat="1" applyFont="1" applyFill="1" applyBorder="1" applyAlignment="1">
      <alignment horizontal="center" vertical="center"/>
    </xf>
    <xf numFmtId="167" fontId="0" fillId="3" borderId="1" xfId="0" applyNumberFormat="1" applyFill="1" applyBorder="1"/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43" fontId="0" fillId="3" borderId="1" xfId="0" applyNumberFormat="1" applyFill="1" applyBorder="1"/>
    <xf numFmtId="4" fontId="0" fillId="3" borderId="1" xfId="0" applyNumberFormat="1" applyFill="1" applyBorder="1"/>
    <xf numFmtId="0" fontId="8" fillId="3" borderId="1" xfId="0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 vertical="center" wrapText="1"/>
    </xf>
    <xf numFmtId="4" fontId="3" fillId="3" borderId="1" xfId="0" applyNumberFormat="1" applyFont="1" applyFill="1" applyBorder="1" applyAlignment="1">
      <alignment horizontal="center" vertical="center"/>
    </xf>
    <xf numFmtId="165" fontId="1" fillId="3" borderId="1" xfId="1" applyNumberFormat="1" applyFill="1" applyBorder="1" applyAlignment="1">
      <alignment horizontal="center" vertical="center"/>
    </xf>
    <xf numFmtId="4" fontId="0" fillId="3" borderId="1" xfId="0" applyNumberFormat="1" applyFill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 wrapText="1"/>
    </xf>
    <xf numFmtId="165" fontId="0" fillId="0" borderId="2" xfId="0" applyNumberFormat="1" applyFill="1" applyBorder="1" applyAlignment="1">
      <alignment horizontal="center"/>
    </xf>
    <xf numFmtId="0" fontId="0" fillId="0" borderId="2" xfId="0" applyFill="1" applyBorder="1"/>
    <xf numFmtId="43" fontId="0" fillId="0" borderId="2" xfId="0" applyNumberFormat="1" applyFill="1" applyBorder="1"/>
    <xf numFmtId="0" fontId="2" fillId="4" borderId="1" xfId="0" applyFont="1" applyFill="1" applyBorder="1" applyAlignment="1">
      <alignment horizontal="center" vertical="center"/>
    </xf>
    <xf numFmtId="4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4" fontId="7" fillId="4" borderId="1" xfId="0" applyNumberFormat="1" applyFont="1" applyFill="1" applyBorder="1" applyAlignment="1">
      <alignment horizontal="center" vertical="center" wrapText="1"/>
    </xf>
    <xf numFmtId="10" fontId="3" fillId="4" borderId="1" xfId="0" applyNumberFormat="1" applyFont="1" applyFill="1" applyBorder="1" applyAlignment="1">
      <alignment horizontal="center" vertical="center"/>
    </xf>
    <xf numFmtId="164" fontId="2" fillId="4" borderId="1" xfId="2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165" fontId="1" fillId="4" borderId="1" xfId="1" applyNumberFormat="1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41" fontId="3" fillId="4" borderId="1" xfId="0" applyNumberFormat="1" applyFont="1" applyFill="1" applyBorder="1" applyAlignment="1">
      <alignment vertical="center"/>
    </xf>
    <xf numFmtId="41" fontId="2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165" fontId="0" fillId="4" borderId="1" xfId="0" applyNumberFormat="1" applyFill="1" applyBorder="1" applyAlignment="1">
      <alignment horizontal="center"/>
    </xf>
    <xf numFmtId="43" fontId="0" fillId="4" borderId="1" xfId="0" applyNumberFormat="1" applyFill="1" applyBorder="1"/>
    <xf numFmtId="0" fontId="2" fillId="4" borderId="1" xfId="0" applyFont="1" applyFill="1" applyBorder="1" applyAlignment="1">
      <alignment horizontal="center"/>
    </xf>
    <xf numFmtId="4" fontId="0" fillId="4" borderId="1" xfId="0" applyNumberFormat="1" applyFill="1" applyBorder="1" applyAlignment="1">
      <alignment horizontal="center" vertical="center"/>
    </xf>
    <xf numFmtId="4" fontId="0" fillId="4" borderId="1" xfId="0" applyNumberFormat="1" applyFill="1" applyBorder="1"/>
    <xf numFmtId="4" fontId="3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165" fontId="1" fillId="0" borderId="1" xfId="1" applyNumberForma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41" fontId="3" fillId="0" borderId="1" xfId="0" applyNumberFormat="1" applyFont="1" applyFill="1" applyBorder="1" applyAlignment="1">
      <alignment vertical="center"/>
    </xf>
    <xf numFmtId="41" fontId="2" fillId="0" borderId="2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4" fontId="0" fillId="0" borderId="1" xfId="0" applyNumberFormat="1" applyFill="1" applyBorder="1"/>
    <xf numFmtId="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41" fontId="2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165" fontId="0" fillId="0" borderId="1" xfId="0" applyNumberFormat="1" applyFill="1" applyBorder="1" applyAlignment="1">
      <alignment horizontal="center"/>
    </xf>
    <xf numFmtId="43" fontId="0" fillId="0" borderId="1" xfId="0" applyNumberFormat="1" applyFill="1" applyBorder="1"/>
    <xf numFmtId="4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0" fontId="3" fillId="6" borderId="1" xfId="0" applyNumberFormat="1" applyFont="1" applyFill="1" applyBorder="1" applyAlignment="1">
      <alignment horizontal="center" vertical="center"/>
    </xf>
    <xf numFmtId="164" fontId="2" fillId="6" borderId="1" xfId="2" applyNumberFormat="1" applyFont="1" applyFill="1" applyBorder="1" applyAlignment="1">
      <alignment horizontal="center" vertical="center"/>
    </xf>
    <xf numFmtId="3" fontId="3" fillId="6" borderId="1" xfId="0" applyNumberFormat="1" applyFont="1" applyFill="1" applyBorder="1" applyAlignment="1">
      <alignment horizontal="center" vertical="center"/>
    </xf>
    <xf numFmtId="165" fontId="1" fillId="6" borderId="1" xfId="1" applyNumberFormat="1" applyFill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41" fontId="3" fillId="6" borderId="1" xfId="0" applyNumberFormat="1" applyFont="1" applyFill="1" applyBorder="1" applyAlignment="1">
      <alignment vertical="center"/>
    </xf>
    <xf numFmtId="41" fontId="2" fillId="6" borderId="1" xfId="0" applyNumberFormat="1" applyFont="1" applyFill="1" applyBorder="1" applyAlignment="1">
      <alignment horizontal="center" vertical="center"/>
    </xf>
    <xf numFmtId="0" fontId="0" fillId="6" borderId="1" xfId="0" applyFill="1" applyBorder="1"/>
    <xf numFmtId="165" fontId="0" fillId="6" borderId="1" xfId="0" applyNumberFormat="1" applyFill="1" applyBorder="1" applyAlignment="1">
      <alignment horizontal="center"/>
    </xf>
    <xf numFmtId="43" fontId="0" fillId="6" borderId="1" xfId="0" applyNumberFormat="1" applyFill="1" applyBorder="1"/>
    <xf numFmtId="0" fontId="2" fillId="7" borderId="1" xfId="0" applyFont="1" applyFill="1" applyBorder="1" applyAlignment="1">
      <alignment horizontal="center"/>
    </xf>
    <xf numFmtId="4" fontId="2" fillId="7" borderId="1" xfId="0" applyNumberFormat="1" applyFont="1" applyFill="1" applyBorder="1" applyAlignment="1">
      <alignment horizontal="center" vertical="center"/>
    </xf>
    <xf numFmtId="4" fontId="0" fillId="7" borderId="1" xfId="0" applyNumberFormat="1" applyFill="1" applyBorder="1"/>
    <xf numFmtId="0" fontId="2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center" vertical="center"/>
    </xf>
    <xf numFmtId="10" fontId="3" fillId="7" borderId="1" xfId="0" applyNumberFormat="1" applyFont="1" applyFill="1" applyBorder="1" applyAlignment="1">
      <alignment horizontal="center" vertical="center"/>
    </xf>
    <xf numFmtId="164" fontId="2" fillId="7" borderId="1" xfId="2" applyNumberFormat="1" applyFont="1" applyFill="1" applyBorder="1" applyAlignment="1">
      <alignment horizontal="center" vertical="center"/>
    </xf>
    <xf numFmtId="3" fontId="3" fillId="7" borderId="1" xfId="0" applyNumberFormat="1" applyFont="1" applyFill="1" applyBorder="1" applyAlignment="1">
      <alignment horizontal="center" vertical="center"/>
    </xf>
    <xf numFmtId="165" fontId="1" fillId="7" borderId="1" xfId="1" applyNumberFormat="1" applyFill="1" applyBorder="1" applyAlignment="1">
      <alignment horizontal="center" vertical="center"/>
    </xf>
    <xf numFmtId="3" fontId="0" fillId="7" borderId="1" xfId="0" applyNumberFormat="1" applyFill="1" applyBorder="1" applyAlignment="1">
      <alignment horizontal="center" vertical="center"/>
    </xf>
    <xf numFmtId="10" fontId="0" fillId="7" borderId="1" xfId="0" applyNumberFormat="1" applyFill="1" applyBorder="1" applyAlignment="1">
      <alignment horizontal="center" vertical="center"/>
    </xf>
    <xf numFmtId="41" fontId="3" fillId="7" borderId="1" xfId="0" applyNumberFormat="1" applyFont="1" applyFill="1" applyBorder="1" applyAlignment="1">
      <alignment vertical="center"/>
    </xf>
    <xf numFmtId="41" fontId="2" fillId="7" borderId="1" xfId="0" applyNumberFormat="1" applyFont="1" applyFill="1" applyBorder="1" applyAlignment="1">
      <alignment horizontal="center" vertical="center"/>
    </xf>
    <xf numFmtId="0" fontId="0" fillId="7" borderId="1" xfId="0" applyFill="1" applyBorder="1"/>
    <xf numFmtId="165" fontId="0" fillId="7" borderId="1" xfId="0" applyNumberFormat="1" applyFill="1" applyBorder="1" applyAlignment="1">
      <alignment horizontal="center"/>
    </xf>
    <xf numFmtId="43" fontId="0" fillId="7" borderId="1" xfId="0" applyNumberFormat="1" applyFill="1" applyBorder="1"/>
    <xf numFmtId="0" fontId="3" fillId="8" borderId="1" xfId="0" applyFont="1" applyFill="1" applyBorder="1" applyAlignment="1">
      <alignment horizontal="center"/>
    </xf>
    <xf numFmtId="4" fontId="2" fillId="8" borderId="1" xfId="0" applyNumberFormat="1" applyFont="1" applyFill="1" applyBorder="1" applyAlignment="1">
      <alignment horizontal="center" vertical="center"/>
    </xf>
    <xf numFmtId="4" fontId="0" fillId="8" borderId="1" xfId="0" applyNumberFormat="1" applyFill="1" applyBorder="1"/>
    <xf numFmtId="0" fontId="2" fillId="8" borderId="1" xfId="0" applyFont="1" applyFill="1" applyBorder="1" applyAlignment="1">
      <alignment horizontal="center" vertical="center"/>
    </xf>
    <xf numFmtId="4" fontId="3" fillId="8" borderId="1" xfId="0" applyNumberFormat="1" applyFont="1" applyFill="1" applyBorder="1" applyAlignment="1">
      <alignment horizontal="center" vertical="center"/>
    </xf>
    <xf numFmtId="10" fontId="3" fillId="8" borderId="1" xfId="0" applyNumberFormat="1" applyFont="1" applyFill="1" applyBorder="1" applyAlignment="1">
      <alignment horizontal="center" vertical="center"/>
    </xf>
    <xf numFmtId="164" fontId="2" fillId="8" borderId="1" xfId="2" applyNumberFormat="1" applyFont="1" applyFill="1" applyBorder="1" applyAlignment="1">
      <alignment horizontal="center" vertical="center"/>
    </xf>
    <xf numFmtId="3" fontId="3" fillId="8" borderId="1" xfId="0" applyNumberFormat="1" applyFont="1" applyFill="1" applyBorder="1" applyAlignment="1">
      <alignment horizontal="center" vertical="center"/>
    </xf>
    <xf numFmtId="165" fontId="1" fillId="8" borderId="1" xfId="1" applyNumberFormat="1" applyFill="1" applyBorder="1" applyAlignment="1">
      <alignment horizontal="center" vertical="center"/>
    </xf>
    <xf numFmtId="3" fontId="0" fillId="8" borderId="1" xfId="0" applyNumberFormat="1" applyFill="1" applyBorder="1" applyAlignment="1">
      <alignment horizontal="center" vertical="center"/>
    </xf>
    <xf numFmtId="10" fontId="0" fillId="8" borderId="1" xfId="0" applyNumberFormat="1" applyFill="1" applyBorder="1" applyAlignment="1">
      <alignment horizontal="center" vertical="center"/>
    </xf>
    <xf numFmtId="41" fontId="3" fillId="8" borderId="1" xfId="0" applyNumberFormat="1" applyFont="1" applyFill="1" applyBorder="1" applyAlignment="1">
      <alignment vertical="center"/>
    </xf>
    <xf numFmtId="41" fontId="2" fillId="8" borderId="1" xfId="0" applyNumberFormat="1" applyFont="1" applyFill="1" applyBorder="1" applyAlignment="1">
      <alignment horizontal="center" vertical="center"/>
    </xf>
    <xf numFmtId="0" fontId="0" fillId="8" borderId="1" xfId="0" applyFill="1" applyBorder="1"/>
    <xf numFmtId="165" fontId="0" fillId="8" borderId="1" xfId="0" applyNumberFormat="1" applyFill="1" applyBorder="1" applyAlignment="1">
      <alignment horizontal="center"/>
    </xf>
    <xf numFmtId="43" fontId="0" fillId="8" borderId="1" xfId="0" applyNumberFormat="1" applyFill="1" applyBorder="1"/>
    <xf numFmtId="4" fontId="3" fillId="0" borderId="1" xfId="0" applyNumberFormat="1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4" fontId="2" fillId="9" borderId="1" xfId="0" applyNumberFormat="1" applyFont="1" applyFill="1" applyBorder="1" applyAlignment="1">
      <alignment horizontal="center" vertical="center"/>
    </xf>
    <xf numFmtId="4" fontId="3" fillId="9" borderId="1" xfId="0" applyNumberFormat="1" applyFont="1" applyFill="1" applyBorder="1" applyAlignment="1">
      <alignment horizontal="center" vertical="center"/>
    </xf>
    <xf numFmtId="10" fontId="3" fillId="9" borderId="1" xfId="0" applyNumberFormat="1" applyFont="1" applyFill="1" applyBorder="1" applyAlignment="1">
      <alignment horizontal="center" vertical="center"/>
    </xf>
    <xf numFmtId="164" fontId="2" fillId="9" borderId="1" xfId="2" applyNumberFormat="1" applyFont="1" applyFill="1" applyBorder="1" applyAlignment="1">
      <alignment horizontal="center" vertical="center"/>
    </xf>
    <xf numFmtId="3" fontId="3" fillId="9" borderId="1" xfId="0" applyNumberFormat="1" applyFont="1" applyFill="1" applyBorder="1" applyAlignment="1">
      <alignment horizontal="center" vertical="center"/>
    </xf>
    <xf numFmtId="165" fontId="1" fillId="9" borderId="1" xfId="1" applyNumberFormat="1" applyFill="1" applyBorder="1" applyAlignment="1">
      <alignment horizontal="center" vertical="center"/>
    </xf>
    <xf numFmtId="3" fontId="0" fillId="9" borderId="1" xfId="0" applyNumberFormat="1" applyFill="1" applyBorder="1" applyAlignment="1">
      <alignment horizontal="center" vertical="center"/>
    </xf>
    <xf numFmtId="10" fontId="0" fillId="9" borderId="1" xfId="0" applyNumberFormat="1" applyFill="1" applyBorder="1" applyAlignment="1">
      <alignment horizontal="center" vertical="center"/>
    </xf>
    <xf numFmtId="41" fontId="3" fillId="9" borderId="1" xfId="0" applyNumberFormat="1" applyFont="1" applyFill="1" applyBorder="1" applyAlignment="1">
      <alignment vertical="center"/>
    </xf>
    <xf numFmtId="41" fontId="2" fillId="9" borderId="1" xfId="0" applyNumberFormat="1" applyFont="1" applyFill="1" applyBorder="1" applyAlignment="1">
      <alignment horizontal="center" vertical="center"/>
    </xf>
    <xf numFmtId="0" fontId="0" fillId="9" borderId="1" xfId="0" applyFill="1" applyBorder="1"/>
    <xf numFmtId="165" fontId="0" fillId="9" borderId="1" xfId="0" applyNumberFormat="1" applyFill="1" applyBorder="1" applyAlignment="1">
      <alignment horizontal="center"/>
    </xf>
    <xf numFmtId="43" fontId="0" fillId="9" borderId="1" xfId="0" applyNumberFormat="1" applyFill="1" applyBorder="1"/>
    <xf numFmtId="0" fontId="2" fillId="10" borderId="1" xfId="0" applyFont="1" applyFill="1" applyBorder="1" applyAlignment="1">
      <alignment horizontal="center" vertical="center"/>
    </xf>
    <xf numFmtId="4" fontId="2" fillId="10" borderId="1" xfId="0" applyNumberFormat="1" applyFont="1" applyFill="1" applyBorder="1" applyAlignment="1">
      <alignment horizontal="center" vertical="center"/>
    </xf>
    <xf numFmtId="4" fontId="3" fillId="10" borderId="1" xfId="0" applyNumberFormat="1" applyFont="1" applyFill="1" applyBorder="1" applyAlignment="1">
      <alignment horizontal="center" vertical="center"/>
    </xf>
    <xf numFmtId="10" fontId="3" fillId="10" borderId="1" xfId="0" applyNumberFormat="1" applyFont="1" applyFill="1" applyBorder="1" applyAlignment="1">
      <alignment horizontal="center" vertical="center"/>
    </xf>
    <xf numFmtId="164" fontId="2" fillId="10" borderId="1" xfId="2" applyNumberFormat="1" applyFont="1" applyFill="1" applyBorder="1" applyAlignment="1">
      <alignment horizontal="center" vertical="center"/>
    </xf>
    <xf numFmtId="3" fontId="3" fillId="10" borderId="1" xfId="0" applyNumberFormat="1" applyFont="1" applyFill="1" applyBorder="1" applyAlignment="1">
      <alignment horizontal="center" vertical="center"/>
    </xf>
    <xf numFmtId="165" fontId="1" fillId="10" borderId="1" xfId="1" applyNumberFormat="1" applyFill="1" applyBorder="1" applyAlignment="1">
      <alignment horizontal="center" vertical="center"/>
    </xf>
    <xf numFmtId="4" fontId="0" fillId="10" borderId="1" xfId="0" applyNumberFormat="1" applyFill="1" applyBorder="1" applyAlignment="1">
      <alignment horizontal="center" vertical="center"/>
    </xf>
    <xf numFmtId="10" fontId="0" fillId="10" borderId="1" xfId="0" applyNumberFormat="1" applyFill="1" applyBorder="1" applyAlignment="1">
      <alignment horizontal="center" vertical="center"/>
    </xf>
    <xf numFmtId="41" fontId="3" fillId="10" borderId="1" xfId="0" applyNumberFormat="1" applyFont="1" applyFill="1" applyBorder="1" applyAlignment="1">
      <alignment vertical="center"/>
    </xf>
    <xf numFmtId="41" fontId="3" fillId="10" borderId="1" xfId="0" applyNumberFormat="1" applyFont="1" applyFill="1" applyBorder="1" applyAlignment="1">
      <alignment horizontal="center" vertical="center"/>
    </xf>
    <xf numFmtId="0" fontId="0" fillId="10" borderId="1" xfId="0" applyFill="1" applyBorder="1"/>
    <xf numFmtId="165" fontId="0" fillId="10" borderId="1" xfId="0" applyNumberFormat="1" applyFill="1" applyBorder="1" applyAlignment="1">
      <alignment horizontal="center"/>
    </xf>
    <xf numFmtId="43" fontId="0" fillId="10" borderId="1" xfId="0" applyNumberFormat="1" applyFill="1" applyBorder="1"/>
    <xf numFmtId="164" fontId="2" fillId="0" borderId="1" xfId="2" applyNumberFormat="1" applyFont="1" applyBorder="1" applyAlignment="1">
      <alignment horizontal="center" vertical="center"/>
    </xf>
    <xf numFmtId="43" fontId="1" fillId="0" borderId="1" xfId="1" applyBorder="1" applyAlignment="1">
      <alignment horizontal="center" vertical="center"/>
    </xf>
    <xf numFmtId="41" fontId="3" fillId="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5" fontId="0" fillId="0" borderId="1" xfId="0" applyNumberFormat="1" applyFill="1" applyBorder="1" applyAlignment="1">
      <alignment vertical="center"/>
    </xf>
    <xf numFmtId="165" fontId="0" fillId="0" borderId="1" xfId="0" applyNumberFormat="1" applyFill="1" applyBorder="1"/>
    <xf numFmtId="165" fontId="3" fillId="0" borderId="1" xfId="0" applyNumberFormat="1" applyFont="1" applyFill="1" applyBorder="1"/>
    <xf numFmtId="0" fontId="3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1" fillId="0" borderId="0" xfId="1" applyNumberFormat="1" applyAlignment="1">
      <alignment horizontal="center"/>
    </xf>
    <xf numFmtId="4" fontId="0" fillId="0" borderId="0" xfId="0" applyNumberFormat="1"/>
    <xf numFmtId="0" fontId="2" fillId="0" borderId="0" xfId="0" applyFont="1" applyFill="1" applyBorder="1" applyAlignment="1">
      <alignment horizontal="center" vertical="center"/>
    </xf>
    <xf numFmtId="0" fontId="2" fillId="0" borderId="0" xfId="3"/>
    <xf numFmtId="10" fontId="2" fillId="0" borderId="0" xfId="3" applyNumberFormat="1"/>
    <xf numFmtId="164" fontId="2" fillId="0" borderId="0" xfId="3" applyNumberFormat="1"/>
    <xf numFmtId="3" fontId="2" fillId="0" borderId="0" xfId="3" applyNumberFormat="1"/>
    <xf numFmtId="165" fontId="2" fillId="0" borderId="0" xfId="3" applyNumberFormat="1" applyAlignment="1">
      <alignment horizontal="center"/>
    </xf>
    <xf numFmtId="0" fontId="2" fillId="0" borderId="0" xfId="3" applyAlignment="1">
      <alignment vertical="center"/>
    </xf>
    <xf numFmtId="0" fontId="2" fillId="0" borderId="0" xfId="3" applyAlignment="1">
      <alignment horizontal="center" vertical="center"/>
    </xf>
    <xf numFmtId="0" fontId="2" fillId="0" borderId="0" xfId="3" applyAlignment="1">
      <alignment horizontal="right" vertical="center"/>
    </xf>
    <xf numFmtId="0" fontId="3" fillId="0" borderId="0" xfId="3" applyFont="1" applyAlignment="1">
      <alignment horizontal="center" vertical="center"/>
    </xf>
    <xf numFmtId="0" fontId="3" fillId="0" borderId="0" xfId="3" applyFont="1" applyAlignment="1">
      <alignment vertical="center"/>
    </xf>
    <xf numFmtId="10" fontId="3" fillId="0" borderId="0" xfId="3" applyNumberFormat="1" applyFont="1" applyAlignment="1">
      <alignment vertical="center"/>
    </xf>
    <xf numFmtId="164" fontId="2" fillId="0" borderId="0" xfId="3" applyNumberFormat="1" applyAlignment="1">
      <alignment vertical="center"/>
    </xf>
    <xf numFmtId="43" fontId="2" fillId="0" borderId="0" xfId="4"/>
    <xf numFmtId="3" fontId="2" fillId="0" borderId="0" xfId="3" applyNumberFormat="1" applyAlignment="1">
      <alignment horizontal="center" vertical="center"/>
    </xf>
    <xf numFmtId="10" fontId="2" fillId="0" borderId="0" xfId="3" applyNumberFormat="1" applyAlignment="1">
      <alignment horizontal="center" vertical="center"/>
    </xf>
    <xf numFmtId="0" fontId="2" fillId="0" borderId="1" xfId="3" applyBorder="1" applyAlignment="1">
      <alignment horizontal="center" vertical="center" wrapText="1"/>
    </xf>
    <xf numFmtId="0" fontId="2" fillId="0" borderId="1" xfId="3" applyFont="1" applyBorder="1" applyAlignment="1">
      <alignment horizontal="center" vertical="center" wrapText="1"/>
    </xf>
    <xf numFmtId="10" fontId="2" fillId="0" borderId="1" xfId="3" applyNumberFormat="1" applyFont="1" applyBorder="1" applyAlignment="1">
      <alignment horizontal="center" vertical="center" wrapText="1"/>
    </xf>
    <xf numFmtId="164" fontId="2" fillId="0" borderId="1" xfId="3" applyNumberFormat="1" applyFont="1" applyBorder="1" applyAlignment="1">
      <alignment horizontal="center" vertical="center" wrapText="1"/>
    </xf>
    <xf numFmtId="3" fontId="2" fillId="0" borderId="1" xfId="3" applyNumberFormat="1" applyBorder="1" applyAlignment="1">
      <alignment horizontal="center" vertical="center" wrapText="1"/>
    </xf>
    <xf numFmtId="10" fontId="4" fillId="0" borderId="1" xfId="3" applyNumberFormat="1" applyFont="1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 wrapText="1"/>
    </xf>
    <xf numFmtId="43" fontId="2" fillId="0" borderId="1" xfId="4" applyBorder="1" applyAlignment="1">
      <alignment horizontal="center" vertical="center" wrapText="1"/>
    </xf>
    <xf numFmtId="0" fontId="2" fillId="0" borderId="1" xfId="3" quotePrefix="1" applyBorder="1" applyAlignment="1">
      <alignment horizontal="center" vertical="center" wrapText="1"/>
    </xf>
    <xf numFmtId="0" fontId="2" fillId="2" borderId="1" xfId="3" applyFont="1" applyFill="1" applyBorder="1" applyAlignment="1">
      <alignment horizontal="center" vertical="center"/>
    </xf>
    <xf numFmtId="4" fontId="2" fillId="2" borderId="1" xfId="3" applyNumberFormat="1" applyFont="1" applyFill="1" applyBorder="1" applyAlignment="1">
      <alignment horizontal="center" vertical="center"/>
    </xf>
    <xf numFmtId="4" fontId="2" fillId="2" borderId="1" xfId="3" applyNumberFormat="1" applyFill="1" applyBorder="1"/>
    <xf numFmtId="10" fontId="3" fillId="2" borderId="1" xfId="3" applyNumberFormat="1" applyFont="1" applyFill="1" applyBorder="1" applyAlignment="1">
      <alignment horizontal="center" vertical="center"/>
    </xf>
    <xf numFmtId="164" fontId="2" fillId="2" borderId="1" xfId="5" applyNumberFormat="1" applyFont="1" applyFill="1" applyBorder="1" applyAlignment="1">
      <alignment horizontal="center" vertical="center"/>
    </xf>
    <xf numFmtId="1" fontId="2" fillId="2" borderId="1" xfId="3" applyNumberFormat="1" applyFill="1" applyBorder="1" applyAlignment="1">
      <alignment horizontal="center"/>
    </xf>
    <xf numFmtId="166" fontId="2" fillId="2" borderId="1" xfId="4" applyNumberFormat="1" applyFont="1" applyFill="1" applyBorder="1" applyAlignment="1">
      <alignment horizontal="center" vertical="center"/>
    </xf>
    <xf numFmtId="3" fontId="2" fillId="2" borderId="1" xfId="3" applyNumberFormat="1" applyFill="1" applyBorder="1" applyAlignment="1">
      <alignment horizontal="center" vertical="center"/>
    </xf>
    <xf numFmtId="10" fontId="2" fillId="2" borderId="1" xfId="3" applyNumberFormat="1" applyFill="1" applyBorder="1"/>
    <xf numFmtId="3" fontId="3" fillId="2" borderId="1" xfId="3" applyNumberFormat="1" applyFont="1" applyFill="1" applyBorder="1" applyAlignment="1">
      <alignment vertical="center"/>
    </xf>
    <xf numFmtId="41" fontId="2" fillId="2" borderId="1" xfId="3" applyNumberFormat="1" applyFont="1" applyFill="1" applyBorder="1" applyAlignment="1">
      <alignment horizontal="center" vertical="center"/>
    </xf>
    <xf numFmtId="43" fontId="2" fillId="2" borderId="1" xfId="3" applyNumberFormat="1" applyFill="1" applyBorder="1"/>
    <xf numFmtId="165" fontId="2" fillId="2" borderId="1" xfId="3" applyNumberFormat="1" applyFill="1" applyBorder="1" applyAlignment="1">
      <alignment horizontal="center"/>
    </xf>
    <xf numFmtId="0" fontId="2" fillId="2" borderId="1" xfId="3" applyFill="1" applyBorder="1"/>
    <xf numFmtId="9" fontId="2" fillId="2" borderId="1" xfId="3" applyNumberFormat="1" applyFont="1" applyFill="1" applyBorder="1" applyAlignment="1">
      <alignment horizontal="center" vertical="center"/>
    </xf>
    <xf numFmtId="0" fontId="5" fillId="2" borderId="1" xfId="3" applyFont="1" applyFill="1" applyBorder="1" applyAlignment="1">
      <alignment horizontal="center"/>
    </xf>
    <xf numFmtId="4" fontId="3" fillId="2" borderId="1" xfId="3" applyNumberFormat="1" applyFont="1" applyFill="1" applyBorder="1" applyAlignment="1">
      <alignment horizontal="center" vertical="center"/>
    </xf>
    <xf numFmtId="3" fontId="3" fillId="2" borderId="1" xfId="3" applyNumberFormat="1" applyFont="1" applyFill="1" applyBorder="1" applyAlignment="1">
      <alignment horizontal="center" vertical="center"/>
    </xf>
    <xf numFmtId="165" fontId="2" fillId="2" borderId="1" xfId="4" applyNumberFormat="1" applyFill="1" applyBorder="1" applyAlignment="1">
      <alignment horizontal="center" vertical="center"/>
    </xf>
    <xf numFmtId="4" fontId="2" fillId="2" borderId="1" xfId="3" applyNumberFormat="1" applyFill="1" applyBorder="1" applyAlignment="1">
      <alignment horizontal="center" vertical="center"/>
    </xf>
    <xf numFmtId="41" fontId="3" fillId="2" borderId="1" xfId="3" applyNumberFormat="1" applyFont="1" applyFill="1" applyBorder="1" applyAlignment="1">
      <alignment vertical="center"/>
    </xf>
    <xf numFmtId="0" fontId="6" fillId="0" borderId="1" xfId="3" applyFont="1" applyFill="1" applyBorder="1" applyAlignment="1">
      <alignment horizontal="center"/>
    </xf>
    <xf numFmtId="4" fontId="2" fillId="0" borderId="1" xfId="3" applyNumberFormat="1" applyFont="1" applyBorder="1" applyAlignment="1">
      <alignment horizontal="center" vertical="center" wrapText="1"/>
    </xf>
    <xf numFmtId="4" fontId="2" fillId="0" borderId="1" xfId="3" applyNumberFormat="1" applyBorder="1"/>
    <xf numFmtId="4" fontId="2" fillId="0" borderId="1" xfId="3" applyNumberFormat="1" applyFont="1" applyBorder="1" applyAlignment="1">
      <alignment horizontal="center" vertical="center"/>
    </xf>
    <xf numFmtId="10" fontId="3" fillId="0" borderId="1" xfId="3" applyNumberFormat="1" applyFont="1" applyBorder="1" applyAlignment="1">
      <alignment horizontal="center" vertical="center"/>
    </xf>
    <xf numFmtId="164" fontId="2" fillId="0" borderId="1" xfId="5" applyNumberFormat="1" applyFont="1" applyFill="1" applyBorder="1" applyAlignment="1">
      <alignment horizontal="center" vertical="center"/>
    </xf>
    <xf numFmtId="3" fontId="3" fillId="0" borderId="1" xfId="3" applyNumberFormat="1" applyFont="1" applyBorder="1" applyAlignment="1">
      <alignment horizontal="center" vertical="center"/>
    </xf>
    <xf numFmtId="165" fontId="2" fillId="0" borderId="1" xfId="4" applyNumberFormat="1" applyBorder="1" applyAlignment="1">
      <alignment horizontal="center" vertical="center"/>
    </xf>
    <xf numFmtId="4" fontId="2" fillId="0" borderId="1" xfId="3" applyNumberFormat="1" applyBorder="1" applyAlignment="1">
      <alignment horizontal="center" vertical="center"/>
    </xf>
    <xf numFmtId="10" fontId="2" fillId="0" borderId="1" xfId="3" applyNumberFormat="1" applyBorder="1" applyAlignment="1">
      <alignment horizontal="center" vertical="center"/>
    </xf>
    <xf numFmtId="41" fontId="3" fillId="0" borderId="1" xfId="3" applyNumberFormat="1" applyFont="1" applyBorder="1" applyAlignment="1">
      <alignment vertical="center"/>
    </xf>
    <xf numFmtId="41" fontId="2" fillId="0" borderId="2" xfId="3" applyNumberFormat="1" applyFont="1" applyBorder="1" applyAlignment="1">
      <alignment horizontal="center" vertical="center"/>
    </xf>
    <xf numFmtId="165" fontId="2" fillId="0" borderId="2" xfId="3" applyNumberFormat="1" applyFill="1" applyBorder="1" applyAlignment="1">
      <alignment horizontal="center"/>
    </xf>
    <xf numFmtId="0" fontId="2" fillId="0" borderId="2" xfId="3" applyFill="1" applyBorder="1"/>
    <xf numFmtId="43" fontId="2" fillId="0" borderId="2" xfId="3" applyNumberFormat="1" applyFill="1" applyBorder="1"/>
    <xf numFmtId="0" fontId="2" fillId="6" borderId="1" xfId="3" applyFont="1" applyFill="1" applyBorder="1" applyAlignment="1">
      <alignment horizontal="center" vertical="center"/>
    </xf>
    <xf numFmtId="4" fontId="2" fillId="6" borderId="1" xfId="3" applyNumberFormat="1" applyFont="1" applyFill="1" applyBorder="1" applyAlignment="1">
      <alignment horizontal="center" vertical="center"/>
    </xf>
    <xf numFmtId="9" fontId="2" fillId="6" borderId="1" xfId="3" applyNumberFormat="1" applyFont="1" applyFill="1" applyBorder="1" applyAlignment="1">
      <alignment horizontal="center" vertical="center"/>
    </xf>
    <xf numFmtId="4" fontId="7" fillId="6" borderId="1" xfId="3" applyNumberFormat="1" applyFont="1" applyFill="1" applyBorder="1" applyAlignment="1">
      <alignment horizontal="center" vertical="center"/>
    </xf>
    <xf numFmtId="10" fontId="3" fillId="6" borderId="1" xfId="3" applyNumberFormat="1" applyFont="1" applyFill="1" applyBorder="1" applyAlignment="1">
      <alignment horizontal="center" vertical="center"/>
    </xf>
    <xf numFmtId="164" fontId="2" fillId="6" borderId="1" xfId="5" applyNumberFormat="1" applyFont="1" applyFill="1" applyBorder="1" applyAlignment="1">
      <alignment horizontal="center" vertical="center"/>
    </xf>
    <xf numFmtId="3" fontId="3" fillId="6" borderId="1" xfId="3" applyNumberFormat="1" applyFont="1" applyFill="1" applyBorder="1" applyAlignment="1">
      <alignment horizontal="center" vertical="center"/>
    </xf>
    <xf numFmtId="165" fontId="2" fillId="6" borderId="1" xfId="4" applyNumberFormat="1" applyFont="1" applyFill="1" applyBorder="1" applyAlignment="1">
      <alignment horizontal="center" vertical="center"/>
    </xf>
    <xf numFmtId="3" fontId="2" fillId="6" borderId="1" xfId="3" applyNumberFormat="1" applyFill="1" applyBorder="1" applyAlignment="1">
      <alignment horizontal="center" vertical="center"/>
    </xf>
    <xf numFmtId="10" fontId="2" fillId="6" borderId="1" xfId="3" applyNumberFormat="1" applyFill="1" applyBorder="1" applyAlignment="1">
      <alignment horizontal="center" vertical="center"/>
    </xf>
    <xf numFmtId="41" fontId="3" fillId="6" borderId="1" xfId="3" applyNumberFormat="1" applyFont="1" applyFill="1" applyBorder="1" applyAlignment="1">
      <alignment vertical="center"/>
    </xf>
    <xf numFmtId="41" fontId="2" fillId="6" borderId="1" xfId="3" applyNumberFormat="1" applyFont="1" applyFill="1" applyBorder="1" applyAlignment="1">
      <alignment horizontal="center" vertical="center"/>
    </xf>
    <xf numFmtId="167" fontId="2" fillId="6" borderId="1" xfId="3" applyNumberFormat="1" applyFill="1" applyBorder="1"/>
    <xf numFmtId="165" fontId="2" fillId="6" borderId="1" xfId="3" applyNumberFormat="1" applyFill="1" applyBorder="1" applyAlignment="1">
      <alignment horizontal="center"/>
    </xf>
    <xf numFmtId="0" fontId="2" fillId="6" borderId="1" xfId="3" applyFill="1" applyBorder="1"/>
    <xf numFmtId="43" fontId="2" fillId="6" borderId="1" xfId="3" applyNumberFormat="1" applyFill="1" applyBorder="1"/>
    <xf numFmtId="0" fontId="6" fillId="6" borderId="1" xfId="3" applyFont="1" applyFill="1" applyBorder="1" applyAlignment="1">
      <alignment horizontal="center"/>
    </xf>
    <xf numFmtId="4" fontId="2" fillId="6" borderId="1" xfId="3" applyNumberFormat="1" applyFont="1" applyFill="1" applyBorder="1" applyAlignment="1">
      <alignment horizontal="center" vertical="center" wrapText="1"/>
    </xf>
    <xf numFmtId="4" fontId="3" fillId="6" borderId="1" xfId="3" applyNumberFormat="1" applyFont="1" applyFill="1" applyBorder="1" applyAlignment="1">
      <alignment horizontal="center" vertical="center"/>
    </xf>
    <xf numFmtId="165" fontId="2" fillId="6" borderId="1" xfId="4" applyNumberFormat="1" applyFill="1" applyBorder="1" applyAlignment="1">
      <alignment horizontal="center" vertical="center"/>
    </xf>
    <xf numFmtId="4" fontId="2" fillId="6" borderId="1" xfId="3" applyNumberFormat="1" applyFill="1" applyBorder="1" applyAlignment="1">
      <alignment horizontal="center" vertical="center"/>
    </xf>
    <xf numFmtId="0" fontId="2" fillId="4" borderId="1" xfId="3" applyFont="1" applyFill="1" applyBorder="1" applyAlignment="1">
      <alignment horizontal="center" vertical="center"/>
    </xf>
    <xf numFmtId="4" fontId="2" fillId="4" borderId="1" xfId="3" applyNumberFormat="1" applyFont="1" applyFill="1" applyBorder="1" applyAlignment="1">
      <alignment horizontal="center" vertical="center"/>
    </xf>
    <xf numFmtId="0" fontId="2" fillId="4" borderId="1" xfId="3" applyFont="1" applyFill="1" applyBorder="1" applyAlignment="1">
      <alignment horizontal="center" vertical="center" wrapText="1"/>
    </xf>
    <xf numFmtId="4" fontId="7" fillId="4" borderId="1" xfId="3" applyNumberFormat="1" applyFont="1" applyFill="1" applyBorder="1" applyAlignment="1">
      <alignment horizontal="center" vertical="center" wrapText="1"/>
    </xf>
    <xf numFmtId="10" fontId="3" fillId="4" borderId="1" xfId="3" applyNumberFormat="1" applyFont="1" applyFill="1" applyBorder="1" applyAlignment="1">
      <alignment horizontal="center" vertical="center"/>
    </xf>
    <xf numFmtId="164" fontId="2" fillId="4" borderId="1" xfId="5" applyNumberFormat="1" applyFont="1" applyFill="1" applyBorder="1" applyAlignment="1">
      <alignment horizontal="center" vertical="center"/>
    </xf>
    <xf numFmtId="3" fontId="3" fillId="4" borderId="1" xfId="3" applyNumberFormat="1" applyFont="1" applyFill="1" applyBorder="1" applyAlignment="1">
      <alignment horizontal="center" vertical="center"/>
    </xf>
    <xf numFmtId="165" fontId="2" fillId="4" borderId="1" xfId="4" applyNumberFormat="1" applyFill="1" applyBorder="1" applyAlignment="1">
      <alignment horizontal="center" vertical="center"/>
    </xf>
    <xf numFmtId="3" fontId="2" fillId="4" borderId="1" xfId="3" applyNumberFormat="1" applyFill="1" applyBorder="1" applyAlignment="1">
      <alignment horizontal="center" vertical="center"/>
    </xf>
    <xf numFmtId="10" fontId="2" fillId="4" borderId="1" xfId="3" applyNumberFormat="1" applyFill="1" applyBorder="1" applyAlignment="1">
      <alignment horizontal="center" vertical="center"/>
    </xf>
    <xf numFmtId="41" fontId="3" fillId="4" borderId="1" xfId="3" applyNumberFormat="1" applyFont="1" applyFill="1" applyBorder="1" applyAlignment="1">
      <alignment vertical="center"/>
    </xf>
    <xf numFmtId="41" fontId="2" fillId="4" borderId="1" xfId="3" applyNumberFormat="1" applyFont="1" applyFill="1" applyBorder="1" applyAlignment="1">
      <alignment horizontal="center" vertical="center"/>
    </xf>
    <xf numFmtId="0" fontId="2" fillId="4" borderId="1" xfId="3" applyFill="1" applyBorder="1"/>
    <xf numFmtId="165" fontId="2" fillId="4" borderId="1" xfId="3" applyNumberFormat="1" applyFill="1" applyBorder="1" applyAlignment="1">
      <alignment horizontal="center"/>
    </xf>
    <xf numFmtId="43" fontId="2" fillId="4" borderId="1" xfId="3" applyNumberFormat="1" applyFill="1" applyBorder="1"/>
    <xf numFmtId="0" fontId="2" fillId="4" borderId="1" xfId="3" applyFont="1" applyFill="1" applyBorder="1" applyAlignment="1">
      <alignment horizontal="center"/>
    </xf>
    <xf numFmtId="4" fontId="2" fillId="4" borderId="1" xfId="3" applyNumberFormat="1" applyFill="1" applyBorder="1" applyAlignment="1">
      <alignment horizontal="center" vertical="center"/>
    </xf>
    <xf numFmtId="4" fontId="2" fillId="4" borderId="1" xfId="3" applyNumberFormat="1" applyFill="1" applyBorder="1"/>
    <xf numFmtId="4" fontId="3" fillId="4" borderId="1" xfId="3" applyNumberFormat="1" applyFont="1" applyFill="1" applyBorder="1" applyAlignment="1">
      <alignment horizontal="center" vertical="center"/>
    </xf>
    <xf numFmtId="0" fontId="5" fillId="4" borderId="1" xfId="3" applyFont="1" applyFill="1" applyBorder="1" applyAlignment="1">
      <alignment horizontal="center"/>
    </xf>
    <xf numFmtId="0" fontId="2" fillId="0" borderId="1" xfId="3" applyFont="1" applyFill="1" applyBorder="1" applyAlignment="1">
      <alignment horizontal="center"/>
    </xf>
    <xf numFmtId="4" fontId="2" fillId="0" borderId="1" xfId="3" applyNumberFormat="1" applyFont="1" applyFill="1" applyBorder="1" applyAlignment="1">
      <alignment horizontal="center" vertical="center"/>
    </xf>
    <xf numFmtId="4" fontId="2" fillId="0" borderId="1" xfId="3" applyNumberFormat="1" applyFill="1" applyBorder="1"/>
    <xf numFmtId="0" fontId="2" fillId="0" borderId="1" xfId="3" applyFont="1" applyFill="1" applyBorder="1" applyAlignment="1">
      <alignment horizontal="center" vertical="center"/>
    </xf>
    <xf numFmtId="4" fontId="3" fillId="0" borderId="1" xfId="3" applyNumberFormat="1" applyFont="1" applyFill="1" applyBorder="1" applyAlignment="1">
      <alignment horizontal="center" vertical="center"/>
    </xf>
    <xf numFmtId="10" fontId="3" fillId="0" borderId="1" xfId="3" applyNumberFormat="1" applyFont="1" applyFill="1" applyBorder="1" applyAlignment="1">
      <alignment horizontal="center" vertical="center"/>
    </xf>
    <xf numFmtId="3" fontId="3" fillId="0" borderId="1" xfId="3" applyNumberFormat="1" applyFont="1" applyFill="1" applyBorder="1" applyAlignment="1">
      <alignment horizontal="center" vertical="center"/>
    </xf>
    <xf numFmtId="165" fontId="2" fillId="0" borderId="1" xfId="4" applyNumberFormat="1" applyFill="1" applyBorder="1" applyAlignment="1">
      <alignment horizontal="center" vertical="center"/>
    </xf>
    <xf numFmtId="3" fontId="2" fillId="0" borderId="1" xfId="3" applyNumberFormat="1" applyFill="1" applyBorder="1" applyAlignment="1">
      <alignment horizontal="center" vertical="center"/>
    </xf>
    <xf numFmtId="10" fontId="2" fillId="0" borderId="1" xfId="3" applyNumberFormat="1" applyFill="1" applyBorder="1" applyAlignment="1">
      <alignment horizontal="center" vertical="center"/>
    </xf>
    <xf numFmtId="41" fontId="3" fillId="0" borderId="1" xfId="3" applyNumberFormat="1" applyFont="1" applyFill="1" applyBorder="1" applyAlignment="1">
      <alignment vertical="center"/>
    </xf>
    <xf numFmtId="41" fontId="2" fillId="0" borderId="1" xfId="3" applyNumberFormat="1" applyFont="1" applyFill="1" applyBorder="1" applyAlignment="1">
      <alignment horizontal="center" vertical="center"/>
    </xf>
    <xf numFmtId="0" fontId="2" fillId="0" borderId="1" xfId="3" applyFill="1" applyBorder="1"/>
    <xf numFmtId="165" fontId="2" fillId="0" borderId="1" xfId="3" applyNumberFormat="1" applyFill="1" applyBorder="1" applyAlignment="1">
      <alignment horizontal="center"/>
    </xf>
    <xf numFmtId="43" fontId="2" fillId="0" borderId="1" xfId="3" applyNumberFormat="1" applyFill="1" applyBorder="1"/>
    <xf numFmtId="0" fontId="2" fillId="0" borderId="0" xfId="3" applyFill="1"/>
    <xf numFmtId="0" fontId="3" fillId="8" borderId="1" xfId="3" applyFont="1" applyFill="1" applyBorder="1" applyAlignment="1">
      <alignment horizontal="center"/>
    </xf>
    <xf numFmtId="4" fontId="2" fillId="8" borderId="1" xfId="3" applyNumberFormat="1" applyFont="1" applyFill="1" applyBorder="1" applyAlignment="1">
      <alignment horizontal="center" vertical="center"/>
    </xf>
    <xf numFmtId="4" fontId="2" fillId="8" borderId="1" xfId="3" applyNumberFormat="1" applyFill="1" applyBorder="1"/>
    <xf numFmtId="0" fontId="2" fillId="8" borderId="1" xfId="3" applyFont="1" applyFill="1" applyBorder="1" applyAlignment="1">
      <alignment horizontal="center" vertical="center"/>
    </xf>
    <xf numFmtId="4" fontId="3" fillId="8" borderId="1" xfId="3" applyNumberFormat="1" applyFont="1" applyFill="1" applyBorder="1" applyAlignment="1">
      <alignment horizontal="center" vertical="center"/>
    </xf>
    <xf numFmtId="10" fontId="3" fillId="8" borderId="1" xfId="3" applyNumberFormat="1" applyFont="1" applyFill="1" applyBorder="1" applyAlignment="1">
      <alignment horizontal="center" vertical="center"/>
    </xf>
    <xf numFmtId="164" fontId="2" fillId="8" borderId="1" xfId="5" applyNumberFormat="1" applyFont="1" applyFill="1" applyBorder="1" applyAlignment="1">
      <alignment horizontal="center" vertical="center"/>
    </xf>
    <xf numFmtId="3" fontId="3" fillId="8" borderId="1" xfId="3" applyNumberFormat="1" applyFont="1" applyFill="1" applyBorder="1" applyAlignment="1">
      <alignment horizontal="center" vertical="center"/>
    </xf>
    <xf numFmtId="165" fontId="2" fillId="8" borderId="1" xfId="4" applyNumberFormat="1" applyFill="1" applyBorder="1" applyAlignment="1">
      <alignment horizontal="center" vertical="center"/>
    </xf>
    <xf numFmtId="3" fontId="2" fillId="8" borderId="1" xfId="3" applyNumberFormat="1" applyFill="1" applyBorder="1" applyAlignment="1">
      <alignment horizontal="center" vertical="center"/>
    </xf>
    <xf numFmtId="10" fontId="2" fillId="8" borderId="1" xfId="3" applyNumberFormat="1" applyFill="1" applyBorder="1" applyAlignment="1">
      <alignment horizontal="center" vertical="center"/>
    </xf>
    <xf numFmtId="41" fontId="3" fillId="8" borderId="1" xfId="3" applyNumberFormat="1" applyFont="1" applyFill="1" applyBorder="1" applyAlignment="1">
      <alignment vertical="center"/>
    </xf>
    <xf numFmtId="41" fontId="2" fillId="8" borderId="1" xfId="3" applyNumberFormat="1" applyFont="1" applyFill="1" applyBorder="1" applyAlignment="1">
      <alignment horizontal="center" vertical="center"/>
    </xf>
    <xf numFmtId="0" fontId="2" fillId="8" borderId="1" xfId="3" applyFill="1" applyBorder="1"/>
    <xf numFmtId="165" fontId="2" fillId="8" borderId="1" xfId="3" applyNumberFormat="1" applyFill="1" applyBorder="1" applyAlignment="1">
      <alignment horizontal="center"/>
    </xf>
    <xf numFmtId="43" fontId="2" fillId="8" borderId="1" xfId="3" applyNumberFormat="1" applyFill="1" applyBorder="1"/>
    <xf numFmtId="0" fontId="2" fillId="0" borderId="1" xfId="3" applyFont="1" applyBorder="1" applyAlignment="1">
      <alignment horizontal="center" vertical="center"/>
    </xf>
    <xf numFmtId="4" fontId="3" fillId="0" borderId="1" xfId="3" applyNumberFormat="1" applyFont="1" applyBorder="1" applyAlignment="1">
      <alignment horizontal="center" vertical="center"/>
    </xf>
    <xf numFmtId="0" fontId="2" fillId="9" borderId="1" xfId="3" applyFont="1" applyFill="1" applyBorder="1" applyAlignment="1">
      <alignment horizontal="center" vertical="center"/>
    </xf>
    <xf numFmtId="4" fontId="2" fillId="9" borderId="1" xfId="3" applyNumberFormat="1" applyFont="1" applyFill="1" applyBorder="1" applyAlignment="1">
      <alignment horizontal="center" vertical="center"/>
    </xf>
    <xf numFmtId="4" fontId="3" fillId="9" borderId="1" xfId="3" applyNumberFormat="1" applyFont="1" applyFill="1" applyBorder="1" applyAlignment="1">
      <alignment horizontal="center" vertical="center"/>
    </xf>
    <xf numFmtId="10" fontId="3" fillId="9" borderId="1" xfId="3" applyNumberFormat="1" applyFont="1" applyFill="1" applyBorder="1" applyAlignment="1">
      <alignment horizontal="center" vertical="center"/>
    </xf>
    <xf numFmtId="164" fontId="2" fillId="9" borderId="1" xfId="5" applyNumberFormat="1" applyFont="1" applyFill="1" applyBorder="1" applyAlignment="1">
      <alignment horizontal="center" vertical="center"/>
    </xf>
    <xf numFmtId="3" fontId="3" fillId="9" borderId="1" xfId="3" applyNumberFormat="1" applyFont="1" applyFill="1" applyBorder="1" applyAlignment="1">
      <alignment horizontal="center" vertical="center"/>
    </xf>
    <xf numFmtId="165" fontId="2" fillId="9" borderId="1" xfId="4" applyNumberFormat="1" applyFill="1" applyBorder="1" applyAlignment="1">
      <alignment horizontal="center" vertical="center"/>
    </xf>
    <xf numFmtId="3" fontId="2" fillId="9" borderId="1" xfId="3" applyNumberFormat="1" applyFill="1" applyBorder="1" applyAlignment="1">
      <alignment horizontal="center" vertical="center"/>
    </xf>
    <xf numFmtId="10" fontId="2" fillId="9" borderId="1" xfId="3" applyNumberFormat="1" applyFill="1" applyBorder="1" applyAlignment="1">
      <alignment horizontal="center" vertical="center"/>
    </xf>
    <xf numFmtId="41" fontId="3" fillId="9" borderId="1" xfId="3" applyNumberFormat="1" applyFont="1" applyFill="1" applyBorder="1" applyAlignment="1">
      <alignment vertical="center"/>
    </xf>
    <xf numFmtId="41" fontId="2" fillId="9" borderId="1" xfId="3" applyNumberFormat="1" applyFont="1" applyFill="1" applyBorder="1" applyAlignment="1">
      <alignment horizontal="center" vertical="center"/>
    </xf>
    <xf numFmtId="0" fontId="2" fillId="9" borderId="1" xfId="3" applyFill="1" applyBorder="1"/>
    <xf numFmtId="165" fontId="2" fillId="9" borderId="1" xfId="3" applyNumberFormat="1" applyFill="1" applyBorder="1" applyAlignment="1">
      <alignment horizontal="center"/>
    </xf>
    <xf numFmtId="43" fontId="2" fillId="9" borderId="1" xfId="3" applyNumberFormat="1" applyFill="1" applyBorder="1"/>
    <xf numFmtId="0" fontId="2" fillId="10" borderId="1" xfId="3" applyFont="1" applyFill="1" applyBorder="1" applyAlignment="1">
      <alignment horizontal="center" vertical="center"/>
    </xf>
    <xf numFmtId="4" fontId="2" fillId="10" borderId="1" xfId="3" applyNumberFormat="1" applyFont="1" applyFill="1" applyBorder="1" applyAlignment="1">
      <alignment horizontal="center" vertical="center"/>
    </xf>
    <xf numFmtId="4" fontId="3" fillId="10" borderId="1" xfId="3" applyNumberFormat="1" applyFont="1" applyFill="1" applyBorder="1" applyAlignment="1">
      <alignment horizontal="center" vertical="center"/>
    </xf>
    <xf numFmtId="10" fontId="3" fillId="10" borderId="1" xfId="3" applyNumberFormat="1" applyFont="1" applyFill="1" applyBorder="1" applyAlignment="1">
      <alignment horizontal="center" vertical="center"/>
    </xf>
    <xf numFmtId="164" fontId="2" fillId="10" borderId="1" xfId="5" applyNumberFormat="1" applyFont="1" applyFill="1" applyBorder="1" applyAlignment="1">
      <alignment horizontal="center" vertical="center"/>
    </xf>
    <xf numFmtId="3" fontId="3" fillId="10" borderId="1" xfId="3" applyNumberFormat="1" applyFont="1" applyFill="1" applyBorder="1" applyAlignment="1">
      <alignment horizontal="center" vertical="center"/>
    </xf>
    <xf numFmtId="165" fontId="2" fillId="10" borderId="1" xfId="4" applyNumberFormat="1" applyFill="1" applyBorder="1" applyAlignment="1">
      <alignment horizontal="center" vertical="center"/>
    </xf>
    <xf numFmtId="4" fontId="2" fillId="10" borderId="1" xfId="3" applyNumberFormat="1" applyFill="1" applyBorder="1" applyAlignment="1">
      <alignment horizontal="center" vertical="center"/>
    </xf>
    <xf numFmtId="10" fontId="2" fillId="10" borderId="1" xfId="3" applyNumberFormat="1" applyFill="1" applyBorder="1" applyAlignment="1">
      <alignment horizontal="center" vertical="center"/>
    </xf>
    <xf numFmtId="41" fontId="3" fillId="10" borderId="1" xfId="3" applyNumberFormat="1" applyFont="1" applyFill="1" applyBorder="1" applyAlignment="1">
      <alignment vertical="center"/>
    </xf>
    <xf numFmtId="41" fontId="3" fillId="10" borderId="1" xfId="3" applyNumberFormat="1" applyFont="1" applyFill="1" applyBorder="1" applyAlignment="1">
      <alignment horizontal="center" vertical="center"/>
    </xf>
    <xf numFmtId="0" fontId="2" fillId="10" borderId="1" xfId="3" applyFill="1" applyBorder="1"/>
    <xf numFmtId="165" fontId="2" fillId="10" borderId="1" xfId="3" applyNumberFormat="1" applyFill="1" applyBorder="1" applyAlignment="1">
      <alignment horizontal="center"/>
    </xf>
    <xf numFmtId="43" fontId="2" fillId="10" borderId="1" xfId="3" applyNumberFormat="1" applyFill="1" applyBorder="1"/>
    <xf numFmtId="164" fontId="2" fillId="0" borderId="1" xfId="5" applyNumberFormat="1" applyFont="1" applyBorder="1" applyAlignment="1">
      <alignment horizontal="center" vertical="center"/>
    </xf>
    <xf numFmtId="43" fontId="2" fillId="0" borderId="1" xfId="4" applyBorder="1" applyAlignment="1">
      <alignment horizontal="center" vertical="center"/>
    </xf>
    <xf numFmtId="41" fontId="3" fillId="0" borderId="1" xfId="3" applyNumberFormat="1" applyFont="1" applyFill="1" applyBorder="1" applyAlignment="1">
      <alignment horizontal="center" vertical="center"/>
    </xf>
    <xf numFmtId="165" fontId="2" fillId="0" borderId="1" xfId="3" applyNumberFormat="1" applyFill="1" applyBorder="1" applyAlignment="1">
      <alignment horizontal="center" vertical="center"/>
    </xf>
    <xf numFmtId="3" fontId="2" fillId="0" borderId="1" xfId="3" applyNumberFormat="1" applyFont="1" applyBorder="1" applyAlignment="1">
      <alignment horizontal="center" vertical="center"/>
    </xf>
    <xf numFmtId="10" fontId="2" fillId="0" borderId="1" xfId="3" applyNumberFormat="1" applyFont="1" applyBorder="1" applyAlignment="1">
      <alignment horizontal="center" vertical="center"/>
    </xf>
    <xf numFmtId="164" fontId="2" fillId="0" borderId="1" xfId="3" applyNumberFormat="1" applyFont="1" applyBorder="1" applyAlignment="1">
      <alignment horizontal="center" vertical="center"/>
    </xf>
    <xf numFmtId="165" fontId="2" fillId="0" borderId="1" xfId="3" applyNumberFormat="1" applyFill="1" applyBorder="1" applyAlignment="1">
      <alignment vertical="center"/>
    </xf>
    <xf numFmtId="165" fontId="2" fillId="0" borderId="1" xfId="3" applyNumberFormat="1" applyFill="1" applyBorder="1"/>
    <xf numFmtId="165" fontId="3" fillId="0" borderId="1" xfId="3" applyNumberFormat="1" applyFont="1" applyFill="1" applyBorder="1"/>
    <xf numFmtId="0" fontId="3" fillId="0" borderId="0" xfId="3" applyFont="1" applyAlignment="1">
      <alignment horizontal="center"/>
    </xf>
    <xf numFmtId="3" fontId="2" fillId="0" borderId="0" xfId="3" applyNumberFormat="1" applyAlignment="1">
      <alignment horizontal="center"/>
    </xf>
    <xf numFmtId="10" fontId="2" fillId="0" borderId="0" xfId="3" applyNumberFormat="1" applyAlignment="1">
      <alignment horizontal="center"/>
    </xf>
    <xf numFmtId="0" fontId="2" fillId="0" borderId="0" xfId="3" applyAlignment="1">
      <alignment horizontal="center"/>
    </xf>
    <xf numFmtId="165" fontId="2" fillId="0" borderId="0" xfId="4" applyNumberFormat="1" applyAlignment="1">
      <alignment horizontal="center"/>
    </xf>
    <xf numFmtId="0" fontId="2" fillId="0" borderId="0" xfId="3" applyFont="1" applyFill="1" applyBorder="1" applyAlignment="1">
      <alignment horizontal="center" vertical="center"/>
    </xf>
    <xf numFmtId="4" fontId="2" fillId="6" borderId="1" xfId="3" applyNumberFormat="1" applyFill="1" applyBorder="1"/>
    <xf numFmtId="0" fontId="2" fillId="6" borderId="1" xfId="3" applyFont="1" applyFill="1" applyBorder="1" applyAlignment="1">
      <alignment horizontal="center" vertical="center" wrapText="1"/>
    </xf>
    <xf numFmtId="41" fontId="2" fillId="6" borderId="2" xfId="3" applyNumberFormat="1" applyFont="1" applyFill="1" applyBorder="1" applyAlignment="1">
      <alignment horizontal="center" vertical="center"/>
    </xf>
    <xf numFmtId="0" fontId="2" fillId="6" borderId="0" xfId="3" applyFill="1"/>
    <xf numFmtId="165" fontId="2" fillId="6" borderId="2" xfId="3" applyNumberFormat="1" applyFill="1" applyBorder="1" applyAlignment="1">
      <alignment horizontal="center"/>
    </xf>
    <xf numFmtId="0" fontId="2" fillId="6" borderId="2" xfId="3" applyFill="1" applyBorder="1"/>
    <xf numFmtId="43" fontId="2" fillId="6" borderId="2" xfId="3" applyNumberFormat="1" applyFill="1" applyBorder="1"/>
    <xf numFmtId="0" fontId="6" fillId="5" borderId="1" xfId="3" applyFont="1" applyFill="1" applyBorder="1" applyAlignment="1">
      <alignment horizontal="center"/>
    </xf>
    <xf numFmtId="4" fontId="2" fillId="5" borderId="1" xfId="3" applyNumberFormat="1" applyFont="1" applyFill="1" applyBorder="1" applyAlignment="1">
      <alignment horizontal="center" vertical="center"/>
    </xf>
    <xf numFmtId="0" fontId="2" fillId="5" borderId="1" xfId="3" applyFont="1" applyFill="1" applyBorder="1" applyAlignment="1">
      <alignment horizontal="center" vertical="center"/>
    </xf>
    <xf numFmtId="10" fontId="3" fillId="5" borderId="1" xfId="3" applyNumberFormat="1" applyFont="1" applyFill="1" applyBorder="1" applyAlignment="1">
      <alignment horizontal="center" vertical="center"/>
    </xf>
    <xf numFmtId="164" fontId="2" fillId="5" borderId="1" xfId="5" applyNumberFormat="1" applyFont="1" applyFill="1" applyBorder="1" applyAlignment="1">
      <alignment horizontal="center" vertical="center"/>
    </xf>
    <xf numFmtId="3" fontId="3" fillId="5" borderId="1" xfId="3" applyNumberFormat="1" applyFont="1" applyFill="1" applyBorder="1" applyAlignment="1">
      <alignment horizontal="center" vertical="center"/>
    </xf>
    <xf numFmtId="165" fontId="2" fillId="5" borderId="1" xfId="4" applyNumberFormat="1" applyFill="1" applyBorder="1" applyAlignment="1">
      <alignment horizontal="center" vertical="center"/>
    </xf>
    <xf numFmtId="4" fontId="2" fillId="5" borderId="1" xfId="3" applyNumberFormat="1" applyFill="1" applyBorder="1" applyAlignment="1">
      <alignment horizontal="center" vertical="center"/>
    </xf>
    <xf numFmtId="10" fontId="2" fillId="5" borderId="1" xfId="3" applyNumberFormat="1" applyFill="1" applyBorder="1" applyAlignment="1">
      <alignment horizontal="center" vertical="center"/>
    </xf>
    <xf numFmtId="41" fontId="3" fillId="5" borderId="1" xfId="3" applyNumberFormat="1" applyFont="1" applyFill="1" applyBorder="1" applyAlignment="1">
      <alignment vertical="center"/>
    </xf>
    <xf numFmtId="41" fontId="2" fillId="5" borderId="2" xfId="3" applyNumberFormat="1" applyFont="1" applyFill="1" applyBorder="1" applyAlignment="1">
      <alignment horizontal="center" vertical="center"/>
    </xf>
    <xf numFmtId="0" fontId="2" fillId="5" borderId="0" xfId="3" applyFill="1"/>
    <xf numFmtId="165" fontId="2" fillId="5" borderId="2" xfId="3" applyNumberFormat="1" applyFill="1" applyBorder="1" applyAlignment="1">
      <alignment horizontal="center"/>
    </xf>
    <xf numFmtId="0" fontId="2" fillId="5" borderId="2" xfId="3" applyFill="1" applyBorder="1"/>
    <xf numFmtId="43" fontId="2" fillId="5" borderId="2" xfId="3" applyNumberFormat="1" applyFill="1" applyBorder="1"/>
    <xf numFmtId="4" fontId="2" fillId="0" borderId="1" xfId="3" applyNumberFormat="1" applyFill="1" applyBorder="1" applyAlignment="1">
      <alignment horizontal="center" vertical="center"/>
    </xf>
    <xf numFmtId="41" fontId="2" fillId="0" borderId="2" xfId="3" applyNumberFormat="1" applyFont="1" applyFill="1" applyBorder="1" applyAlignment="1">
      <alignment horizontal="center" vertical="center"/>
    </xf>
    <xf numFmtId="0" fontId="2" fillId="11" borderId="1" xfId="3" applyFont="1" applyFill="1" applyBorder="1" applyAlignment="1">
      <alignment horizontal="center" vertical="center"/>
    </xf>
    <xf numFmtId="4" fontId="2" fillId="11" borderId="1" xfId="3" applyNumberFormat="1" applyFont="1" applyFill="1" applyBorder="1" applyAlignment="1">
      <alignment horizontal="center" vertical="center"/>
    </xf>
    <xf numFmtId="10" fontId="3" fillId="11" borderId="1" xfId="3" applyNumberFormat="1" applyFont="1" applyFill="1" applyBorder="1" applyAlignment="1">
      <alignment horizontal="center" vertical="center"/>
    </xf>
    <xf numFmtId="164" fontId="2" fillId="11" borderId="1" xfId="5" applyNumberFormat="1" applyFont="1" applyFill="1" applyBorder="1" applyAlignment="1">
      <alignment horizontal="center" vertical="center"/>
    </xf>
    <xf numFmtId="3" fontId="3" fillId="11" borderId="1" xfId="3" applyNumberFormat="1" applyFont="1" applyFill="1" applyBorder="1" applyAlignment="1">
      <alignment horizontal="center" vertical="center"/>
    </xf>
    <xf numFmtId="165" fontId="2" fillId="11" borderId="1" xfId="4" applyNumberFormat="1" applyFill="1" applyBorder="1" applyAlignment="1">
      <alignment horizontal="center" vertical="center"/>
    </xf>
    <xf numFmtId="4" fontId="2" fillId="11" borderId="1" xfId="3" applyNumberFormat="1" applyFill="1" applyBorder="1" applyAlignment="1">
      <alignment horizontal="center" vertical="center"/>
    </xf>
    <xf numFmtId="10" fontId="2" fillId="11" borderId="1" xfId="3" applyNumberFormat="1" applyFill="1" applyBorder="1" applyAlignment="1">
      <alignment horizontal="center" vertical="center"/>
    </xf>
    <xf numFmtId="41" fontId="3" fillId="11" borderId="1" xfId="3" applyNumberFormat="1" applyFont="1" applyFill="1" applyBorder="1" applyAlignment="1">
      <alignment vertical="center"/>
    </xf>
    <xf numFmtId="41" fontId="2" fillId="11" borderId="2" xfId="3" applyNumberFormat="1" applyFont="1" applyFill="1" applyBorder="1" applyAlignment="1">
      <alignment horizontal="center" vertical="center"/>
    </xf>
    <xf numFmtId="0" fontId="2" fillId="11" borderId="0" xfId="3" applyFill="1"/>
    <xf numFmtId="165" fontId="2" fillId="11" borderId="2" xfId="3" applyNumberFormat="1" applyFill="1" applyBorder="1" applyAlignment="1">
      <alignment horizontal="center"/>
    </xf>
    <xf numFmtId="0" fontId="2" fillId="11" borderId="2" xfId="3" applyFill="1" applyBorder="1"/>
    <xf numFmtId="43" fontId="2" fillId="11" borderId="2" xfId="3" applyNumberFormat="1" applyFill="1" applyBorder="1"/>
    <xf numFmtId="43" fontId="2" fillId="7" borderId="1" xfId="3" applyNumberFormat="1" applyFill="1" applyBorder="1"/>
    <xf numFmtId="0" fontId="2" fillId="7" borderId="1" xfId="3" applyFill="1" applyBorder="1"/>
    <xf numFmtId="165" fontId="2" fillId="7" borderId="1" xfId="3" applyNumberFormat="1" applyFill="1" applyBorder="1" applyAlignment="1">
      <alignment horizontal="center"/>
    </xf>
    <xf numFmtId="41" fontId="2" fillId="7" borderId="1" xfId="3" applyNumberFormat="1" applyFont="1" applyFill="1" applyBorder="1" applyAlignment="1">
      <alignment horizontal="center" vertical="center"/>
    </xf>
    <xf numFmtId="41" fontId="3" fillId="7" borderId="1" xfId="3" applyNumberFormat="1" applyFont="1" applyFill="1" applyBorder="1" applyAlignment="1">
      <alignment vertical="center"/>
    </xf>
    <xf numFmtId="10" fontId="2" fillId="7" borderId="1" xfId="3" applyNumberFormat="1" applyFill="1" applyBorder="1" applyAlignment="1">
      <alignment horizontal="center" vertical="center"/>
    </xf>
    <xf numFmtId="3" fontId="2" fillId="7" borderId="1" xfId="3" applyNumberFormat="1" applyFill="1" applyBorder="1" applyAlignment="1">
      <alignment horizontal="center" vertical="center"/>
    </xf>
    <xf numFmtId="165" fontId="2" fillId="7" borderId="1" xfId="4" applyNumberFormat="1" applyFill="1" applyBorder="1" applyAlignment="1">
      <alignment horizontal="center" vertical="center"/>
    </xf>
    <xf numFmtId="3" fontId="3" fillId="7" borderId="1" xfId="3" applyNumberFormat="1" applyFont="1" applyFill="1" applyBorder="1" applyAlignment="1">
      <alignment horizontal="center" vertical="center"/>
    </xf>
    <xf numFmtId="164" fontId="2" fillId="7" borderId="1" xfId="5" applyNumberFormat="1" applyFont="1" applyFill="1" applyBorder="1" applyAlignment="1">
      <alignment horizontal="center" vertical="center"/>
    </xf>
    <xf numFmtId="10" fontId="3" fillId="7" borderId="1" xfId="3" applyNumberFormat="1" applyFont="1" applyFill="1" applyBorder="1" applyAlignment="1">
      <alignment horizontal="center" vertical="center"/>
    </xf>
    <xf numFmtId="4" fontId="3" fillId="7" borderId="1" xfId="3" applyNumberFormat="1" applyFont="1" applyFill="1" applyBorder="1" applyAlignment="1">
      <alignment horizontal="center" vertical="center"/>
    </xf>
    <xf numFmtId="4" fontId="2" fillId="7" borderId="1" xfId="3" applyNumberFormat="1" applyFont="1" applyFill="1" applyBorder="1" applyAlignment="1">
      <alignment horizontal="center" vertical="center"/>
    </xf>
    <xf numFmtId="0" fontId="2" fillId="7" borderId="1" xfId="3" applyFont="1" applyFill="1" applyBorder="1" applyAlignment="1">
      <alignment horizontal="center" vertical="center"/>
    </xf>
    <xf numFmtId="4" fontId="2" fillId="7" borderId="1" xfId="3" applyNumberFormat="1" applyFill="1" applyBorder="1"/>
    <xf numFmtId="0" fontId="2" fillId="7" borderId="1" xfId="3" applyFont="1" applyFill="1" applyBorder="1" applyAlignment="1">
      <alignment horizontal="center"/>
    </xf>
    <xf numFmtId="43" fontId="2" fillId="12" borderId="2" xfId="3" applyNumberFormat="1" applyFill="1" applyBorder="1"/>
    <xf numFmtId="0" fontId="2" fillId="12" borderId="0" xfId="3" applyFill="1"/>
    <xf numFmtId="41" fontId="3" fillId="12" borderId="1" xfId="3" applyNumberFormat="1" applyFont="1" applyFill="1" applyBorder="1" applyAlignment="1">
      <alignment vertical="center"/>
    </xf>
    <xf numFmtId="10" fontId="2" fillId="12" borderId="1" xfId="3" applyNumberFormat="1" applyFill="1" applyBorder="1" applyAlignment="1">
      <alignment horizontal="center" vertical="center"/>
    </xf>
    <xf numFmtId="4" fontId="2" fillId="12" borderId="1" xfId="3" applyNumberFormat="1" applyFill="1" applyBorder="1" applyAlignment="1">
      <alignment horizontal="center" vertical="center"/>
    </xf>
    <xf numFmtId="165" fontId="2" fillId="12" borderId="1" xfId="4" applyNumberFormat="1" applyFill="1" applyBorder="1" applyAlignment="1">
      <alignment horizontal="center" vertical="center"/>
    </xf>
    <xf numFmtId="3" fontId="3" fillId="12" borderId="1" xfId="3" applyNumberFormat="1" applyFont="1" applyFill="1" applyBorder="1" applyAlignment="1">
      <alignment horizontal="center" vertical="center"/>
    </xf>
    <xf numFmtId="164" fontId="2" fillId="12" borderId="1" xfId="5" applyNumberFormat="1" applyFont="1" applyFill="1" applyBorder="1" applyAlignment="1">
      <alignment horizontal="center" vertical="center"/>
    </xf>
    <xf numFmtId="10" fontId="3" fillId="12" borderId="1" xfId="3" applyNumberFormat="1" applyFont="1" applyFill="1" applyBorder="1" applyAlignment="1">
      <alignment horizontal="center" vertical="center"/>
    </xf>
    <xf numFmtId="4" fontId="2" fillId="12" borderId="1" xfId="3" applyNumberFormat="1" applyFont="1" applyFill="1" applyBorder="1" applyAlignment="1">
      <alignment horizontal="center" vertical="center"/>
    </xf>
    <xf numFmtId="4" fontId="2" fillId="12" borderId="1" xfId="3" applyNumberFormat="1" applyFont="1" applyFill="1" applyBorder="1" applyAlignment="1">
      <alignment horizontal="center" vertical="center" wrapText="1"/>
    </xf>
    <xf numFmtId="0" fontId="2" fillId="12" borderId="1" xfId="3" applyFont="1" applyFill="1" applyBorder="1" applyAlignment="1">
      <alignment horizontal="center" vertical="center" wrapText="1"/>
    </xf>
    <xf numFmtId="4" fontId="2" fillId="12" borderId="1" xfId="3" applyNumberFormat="1" applyFill="1" applyBorder="1"/>
    <xf numFmtId="0" fontId="6" fillId="12" borderId="1" xfId="3" applyFont="1" applyFill="1" applyBorder="1" applyAlignment="1">
      <alignment horizontal="center"/>
    </xf>
    <xf numFmtId="43" fontId="2" fillId="9" borderId="2" xfId="3" applyNumberFormat="1" applyFill="1" applyBorder="1"/>
    <xf numFmtId="0" fontId="2" fillId="9" borderId="2" xfId="3" applyFill="1" applyBorder="1"/>
    <xf numFmtId="165" fontId="2" fillId="9" borderId="2" xfId="3" applyNumberFormat="1" applyFill="1" applyBorder="1" applyAlignment="1">
      <alignment horizontal="center"/>
    </xf>
    <xf numFmtId="0" fontId="2" fillId="9" borderId="0" xfId="3" applyFill="1"/>
    <xf numFmtId="41" fontId="2" fillId="9" borderId="2" xfId="3" applyNumberFormat="1" applyFont="1" applyFill="1" applyBorder="1" applyAlignment="1">
      <alignment horizontal="center" vertical="center"/>
    </xf>
    <xf numFmtId="4" fontId="2" fillId="9" borderId="1" xfId="3" applyNumberFormat="1" applyFill="1" applyBorder="1" applyAlignment="1">
      <alignment horizontal="center" vertical="center"/>
    </xf>
    <xf numFmtId="4" fontId="2" fillId="9" borderId="1" xfId="3" applyNumberFormat="1" applyFont="1" applyFill="1" applyBorder="1" applyAlignment="1">
      <alignment horizontal="center" vertical="center" wrapText="1"/>
    </xf>
    <xf numFmtId="0" fontId="2" fillId="9" borderId="1" xfId="3" applyFont="1" applyFill="1" applyBorder="1" applyAlignment="1">
      <alignment horizontal="center" vertical="center" wrapText="1"/>
    </xf>
    <xf numFmtId="4" fontId="2" fillId="9" borderId="1" xfId="3" applyNumberFormat="1" applyFill="1" applyBorder="1"/>
    <xf numFmtId="0" fontId="6" fillId="9" borderId="1" xfId="3" applyFont="1" applyFill="1" applyBorder="1" applyAlignment="1">
      <alignment horizontal="center"/>
    </xf>
    <xf numFmtId="0" fontId="2" fillId="2" borderId="0" xfId="3" applyFill="1"/>
    <xf numFmtId="10" fontId="2" fillId="2" borderId="1" xfId="3" applyNumberFormat="1" applyFill="1" applyBorder="1" applyAlignment="1">
      <alignment horizontal="center" vertical="center"/>
    </xf>
    <xf numFmtId="4" fontId="2" fillId="2" borderId="1" xfId="3" applyNumberFormat="1" applyFont="1" applyFill="1" applyBorder="1" applyAlignment="1">
      <alignment horizontal="center" vertical="center" wrapText="1"/>
    </xf>
    <xf numFmtId="0" fontId="8" fillId="2" borderId="1" xfId="3" applyFont="1" applyFill="1" applyBorder="1" applyAlignment="1">
      <alignment horizontal="center"/>
    </xf>
    <xf numFmtId="167" fontId="2" fillId="2" borderId="1" xfId="3" applyNumberFormat="1" applyFill="1" applyBorder="1"/>
    <xf numFmtId="165" fontId="2" fillId="2" borderId="1" xfId="4" applyNumberFormat="1" applyFont="1" applyFill="1" applyBorder="1" applyAlignment="1">
      <alignment horizontal="center" vertical="center"/>
    </xf>
    <xf numFmtId="4" fontId="7" fillId="2" borderId="1" xfId="3" applyNumberFormat="1" applyFont="1" applyFill="1" applyBorder="1" applyAlignment="1">
      <alignment horizontal="center" vertical="center"/>
    </xf>
    <xf numFmtId="43" fontId="2" fillId="0" borderId="3" xfId="3" applyNumberFormat="1" applyFill="1" applyBorder="1"/>
    <xf numFmtId="0" fontId="2" fillId="0" borderId="3" xfId="3" applyFill="1" applyBorder="1"/>
    <xf numFmtId="165" fontId="2" fillId="0" borderId="3" xfId="3" applyNumberFormat="1" applyFill="1" applyBorder="1" applyAlignment="1">
      <alignment horizontal="center"/>
    </xf>
    <xf numFmtId="4" fontId="2" fillId="0" borderId="0" xfId="3" applyNumberFormat="1"/>
    <xf numFmtId="0" fontId="2" fillId="13" borderId="0" xfId="3" applyFill="1"/>
    <xf numFmtId="43" fontId="2" fillId="13" borderId="2" xfId="3" applyNumberFormat="1" applyFill="1" applyBorder="1"/>
    <xf numFmtId="0" fontId="2" fillId="13" borderId="2" xfId="3" applyFill="1" applyBorder="1"/>
    <xf numFmtId="165" fontId="2" fillId="13" borderId="2" xfId="3" applyNumberFormat="1" applyFill="1" applyBorder="1" applyAlignment="1">
      <alignment horizontal="center"/>
    </xf>
    <xf numFmtId="41" fontId="2" fillId="13" borderId="2" xfId="3" applyNumberFormat="1" applyFont="1" applyFill="1" applyBorder="1" applyAlignment="1">
      <alignment horizontal="center" vertical="center"/>
    </xf>
    <xf numFmtId="41" fontId="3" fillId="13" borderId="1" xfId="3" applyNumberFormat="1" applyFont="1" applyFill="1" applyBorder="1" applyAlignment="1">
      <alignment vertical="center"/>
    </xf>
    <xf numFmtId="10" fontId="2" fillId="13" borderId="1" xfId="3" applyNumberFormat="1" applyFill="1" applyBorder="1" applyAlignment="1">
      <alignment horizontal="center" vertical="center"/>
    </xf>
    <xf numFmtId="4" fontId="2" fillId="13" borderId="1" xfId="3" applyNumberFormat="1" applyFill="1" applyBorder="1" applyAlignment="1">
      <alignment horizontal="center" vertical="center"/>
    </xf>
    <xf numFmtId="165" fontId="2" fillId="13" borderId="1" xfId="4" applyNumberFormat="1" applyFill="1" applyBorder="1" applyAlignment="1">
      <alignment horizontal="center" vertical="center"/>
    </xf>
    <xf numFmtId="3" fontId="3" fillId="13" borderId="1" xfId="3" applyNumberFormat="1" applyFont="1" applyFill="1" applyBorder="1" applyAlignment="1">
      <alignment horizontal="center" vertical="center"/>
    </xf>
    <xf numFmtId="164" fontId="2" fillId="13" borderId="1" xfId="5" applyNumberFormat="1" applyFont="1" applyFill="1" applyBorder="1" applyAlignment="1">
      <alignment horizontal="center" vertical="center"/>
    </xf>
    <xf numFmtId="10" fontId="3" fillId="13" borderId="1" xfId="3" applyNumberFormat="1" applyFont="1" applyFill="1" applyBorder="1" applyAlignment="1">
      <alignment horizontal="center" vertical="center"/>
    </xf>
    <xf numFmtId="4" fontId="2" fillId="13" borderId="1" xfId="3" applyNumberFormat="1" applyFont="1" applyFill="1" applyBorder="1" applyAlignment="1">
      <alignment horizontal="center" vertical="center"/>
    </xf>
    <xf numFmtId="4" fontId="2" fillId="13" borderId="1" xfId="3" applyNumberFormat="1" applyFont="1" applyFill="1" applyBorder="1" applyAlignment="1">
      <alignment horizontal="center" vertical="center" wrapText="1"/>
    </xf>
    <xf numFmtId="0" fontId="2" fillId="13" borderId="1" xfId="3" applyFont="1" applyFill="1" applyBorder="1" applyAlignment="1">
      <alignment horizontal="center" vertical="center" wrapText="1"/>
    </xf>
    <xf numFmtId="4" fontId="2" fillId="13" borderId="1" xfId="3" applyNumberFormat="1" applyFill="1" applyBorder="1"/>
    <xf numFmtId="0" fontId="6" fillId="13" borderId="1" xfId="3" applyFont="1" applyFill="1" applyBorder="1" applyAlignment="1">
      <alignment horizontal="center"/>
    </xf>
    <xf numFmtId="0" fontId="2" fillId="14" borderId="0" xfId="3" applyFill="1"/>
    <xf numFmtId="43" fontId="2" fillId="14" borderId="2" xfId="3" applyNumberFormat="1" applyFill="1" applyBorder="1"/>
    <xf numFmtId="0" fontId="2" fillId="14" borderId="2" xfId="3" applyFill="1" applyBorder="1"/>
    <xf numFmtId="165" fontId="2" fillId="14" borderId="2" xfId="3" applyNumberFormat="1" applyFill="1" applyBorder="1" applyAlignment="1">
      <alignment horizontal="center"/>
    </xf>
    <xf numFmtId="41" fontId="2" fillId="14" borderId="2" xfId="3" applyNumberFormat="1" applyFont="1" applyFill="1" applyBorder="1" applyAlignment="1">
      <alignment horizontal="center" vertical="center"/>
    </xf>
    <xf numFmtId="41" fontId="3" fillId="14" borderId="1" xfId="3" applyNumberFormat="1" applyFont="1" applyFill="1" applyBorder="1" applyAlignment="1">
      <alignment vertical="center"/>
    </xf>
    <xf numFmtId="10" fontId="2" fillId="14" borderId="1" xfId="3" applyNumberFormat="1" applyFill="1" applyBorder="1" applyAlignment="1">
      <alignment horizontal="center" vertical="center"/>
    </xf>
    <xf numFmtId="4" fontId="2" fillId="14" borderId="1" xfId="3" applyNumberFormat="1" applyFill="1" applyBorder="1" applyAlignment="1">
      <alignment horizontal="center" vertical="center"/>
    </xf>
    <xf numFmtId="165" fontId="2" fillId="14" borderId="1" xfId="4" applyNumberFormat="1" applyFill="1" applyBorder="1" applyAlignment="1">
      <alignment horizontal="center" vertical="center"/>
    </xf>
    <xf numFmtId="3" fontId="3" fillId="14" borderId="1" xfId="3" applyNumberFormat="1" applyFont="1" applyFill="1" applyBorder="1" applyAlignment="1">
      <alignment horizontal="center" vertical="center"/>
    </xf>
    <xf numFmtId="164" fontId="2" fillId="14" borderId="1" xfId="5" applyNumberFormat="1" applyFont="1" applyFill="1" applyBorder="1" applyAlignment="1">
      <alignment horizontal="center" vertical="center"/>
    </xf>
    <xf numFmtId="10" fontId="3" fillId="14" borderId="1" xfId="3" applyNumberFormat="1" applyFont="1" applyFill="1" applyBorder="1" applyAlignment="1">
      <alignment horizontal="center" vertical="center"/>
    </xf>
    <xf numFmtId="4" fontId="2" fillId="14" borderId="1" xfId="3" applyNumberFormat="1" applyFont="1" applyFill="1" applyBorder="1" applyAlignment="1">
      <alignment horizontal="center" vertical="center"/>
    </xf>
    <xf numFmtId="4" fontId="2" fillId="14" borderId="1" xfId="3" applyNumberFormat="1" applyFont="1" applyFill="1" applyBorder="1" applyAlignment="1">
      <alignment horizontal="center" vertical="center" wrapText="1"/>
    </xf>
    <xf numFmtId="0" fontId="2" fillId="14" borderId="1" xfId="3" applyFont="1" applyFill="1" applyBorder="1" applyAlignment="1">
      <alignment horizontal="center" vertical="center" wrapText="1"/>
    </xf>
    <xf numFmtId="4" fontId="2" fillId="14" borderId="1" xfId="3" applyNumberFormat="1" applyFill="1" applyBorder="1"/>
    <xf numFmtId="0" fontId="6" fillId="14" borderId="1" xfId="3" applyFont="1" applyFill="1" applyBorder="1" applyAlignment="1">
      <alignment horizontal="center"/>
    </xf>
    <xf numFmtId="0" fontId="2" fillId="15" borderId="0" xfId="3" applyFill="1"/>
    <xf numFmtId="41" fontId="3" fillId="15" borderId="1" xfId="3" applyNumberFormat="1" applyFont="1" applyFill="1" applyBorder="1" applyAlignment="1">
      <alignment vertical="center"/>
    </xf>
    <xf numFmtId="10" fontId="2" fillId="15" borderId="1" xfId="3" applyNumberFormat="1" applyFill="1" applyBorder="1" applyAlignment="1">
      <alignment horizontal="center" vertical="center"/>
    </xf>
    <xf numFmtId="4" fontId="2" fillId="15" borderId="1" xfId="3" applyNumberFormat="1" applyFill="1" applyBorder="1" applyAlignment="1">
      <alignment horizontal="center" vertical="center"/>
    </xf>
    <xf numFmtId="165" fontId="2" fillId="15" borderId="1" xfId="4" applyNumberFormat="1" applyFill="1" applyBorder="1" applyAlignment="1">
      <alignment horizontal="center" vertical="center"/>
    </xf>
    <xf numFmtId="3" fontId="3" fillId="15" borderId="1" xfId="3" applyNumberFormat="1" applyFont="1" applyFill="1" applyBorder="1" applyAlignment="1">
      <alignment horizontal="center" vertical="center"/>
    </xf>
    <xf numFmtId="164" fontId="2" fillId="15" borderId="1" xfId="5" applyNumberFormat="1" applyFont="1" applyFill="1" applyBorder="1" applyAlignment="1">
      <alignment horizontal="center" vertical="center"/>
    </xf>
    <xf numFmtId="10" fontId="3" fillId="15" borderId="1" xfId="3" applyNumberFormat="1" applyFont="1" applyFill="1" applyBorder="1" applyAlignment="1">
      <alignment horizontal="center" vertical="center"/>
    </xf>
    <xf numFmtId="4" fontId="2" fillId="15" borderId="1" xfId="3" applyNumberFormat="1" applyFont="1" applyFill="1" applyBorder="1" applyAlignment="1">
      <alignment horizontal="center" vertical="center"/>
    </xf>
    <xf numFmtId="4" fontId="2" fillId="15" borderId="1" xfId="3" applyNumberFormat="1" applyFont="1" applyFill="1" applyBorder="1" applyAlignment="1">
      <alignment horizontal="center" vertical="center" wrapText="1"/>
    </xf>
    <xf numFmtId="0" fontId="2" fillId="15" borderId="1" xfId="3" applyFont="1" applyFill="1" applyBorder="1" applyAlignment="1">
      <alignment horizontal="center" vertical="center" wrapText="1"/>
    </xf>
    <xf numFmtId="4" fontId="2" fillId="15" borderId="1" xfId="3" applyNumberFormat="1" applyFill="1" applyBorder="1"/>
    <xf numFmtId="0" fontId="6" fillId="15" borderId="1" xfId="3" applyFont="1" applyFill="1" applyBorder="1" applyAlignment="1">
      <alignment horizontal="center"/>
    </xf>
    <xf numFmtId="0" fontId="2" fillId="16" borderId="0" xfId="3" applyFill="1"/>
    <xf numFmtId="41" fontId="3" fillId="16" borderId="1" xfId="3" applyNumberFormat="1" applyFont="1" applyFill="1" applyBorder="1" applyAlignment="1">
      <alignment vertical="center"/>
    </xf>
    <xf numFmtId="10" fontId="2" fillId="16" borderId="1" xfId="3" applyNumberFormat="1" applyFill="1" applyBorder="1" applyAlignment="1">
      <alignment horizontal="center" vertical="center"/>
    </xf>
    <xf numFmtId="4" fontId="2" fillId="16" borderId="1" xfId="3" applyNumberFormat="1" applyFill="1" applyBorder="1" applyAlignment="1">
      <alignment horizontal="center" vertical="center"/>
    </xf>
    <xf numFmtId="165" fontId="2" fillId="16" borderId="1" xfId="4" applyNumberFormat="1" applyFill="1" applyBorder="1" applyAlignment="1">
      <alignment horizontal="center" vertical="center"/>
    </xf>
    <xf numFmtId="3" fontId="3" fillId="16" borderId="1" xfId="3" applyNumberFormat="1" applyFont="1" applyFill="1" applyBorder="1" applyAlignment="1">
      <alignment horizontal="center" vertical="center"/>
    </xf>
    <xf numFmtId="164" fontId="2" fillId="16" borderId="1" xfId="5" applyNumberFormat="1" applyFont="1" applyFill="1" applyBorder="1" applyAlignment="1">
      <alignment horizontal="center" vertical="center"/>
    </xf>
    <xf numFmtId="10" fontId="3" fillId="16" borderId="1" xfId="3" applyNumberFormat="1" applyFont="1" applyFill="1" applyBorder="1" applyAlignment="1">
      <alignment horizontal="center" vertical="center"/>
    </xf>
    <xf numFmtId="4" fontId="2" fillId="16" borderId="1" xfId="3" applyNumberFormat="1" applyFont="1" applyFill="1" applyBorder="1" applyAlignment="1">
      <alignment horizontal="center" vertical="center"/>
    </xf>
    <xf numFmtId="4" fontId="2" fillId="16" borderId="1" xfId="3" applyNumberFormat="1" applyFont="1" applyFill="1" applyBorder="1" applyAlignment="1">
      <alignment horizontal="center" vertical="center" wrapText="1"/>
    </xf>
    <xf numFmtId="0" fontId="2" fillId="16" borderId="1" xfId="3" applyFont="1" applyFill="1" applyBorder="1" applyAlignment="1">
      <alignment horizontal="center" vertical="center" wrapText="1"/>
    </xf>
    <xf numFmtId="4" fontId="2" fillId="16" borderId="1" xfId="3" applyNumberFormat="1" applyFill="1" applyBorder="1"/>
    <xf numFmtId="0" fontId="6" fillId="16" borderId="1" xfId="3" applyFont="1" applyFill="1" applyBorder="1" applyAlignment="1">
      <alignment horizontal="center"/>
    </xf>
    <xf numFmtId="0" fontId="2" fillId="17" borderId="1" xfId="3" applyFill="1" applyBorder="1"/>
    <xf numFmtId="43" fontId="2" fillId="18" borderId="1" xfId="3" applyNumberFormat="1" applyFill="1" applyBorder="1"/>
    <xf numFmtId="0" fontId="2" fillId="18" borderId="1" xfId="3" applyFill="1" applyBorder="1"/>
    <xf numFmtId="165" fontId="2" fillId="18" borderId="1" xfId="3" applyNumberFormat="1" applyFill="1" applyBorder="1" applyAlignment="1">
      <alignment horizontal="center"/>
    </xf>
    <xf numFmtId="41" fontId="2" fillId="18" borderId="1" xfId="3" applyNumberFormat="1" applyFont="1" applyFill="1" applyBorder="1" applyAlignment="1">
      <alignment horizontal="center" vertical="center"/>
    </xf>
    <xf numFmtId="41" fontId="3" fillId="18" borderId="1" xfId="3" applyNumberFormat="1" applyFont="1" applyFill="1" applyBorder="1" applyAlignment="1">
      <alignment vertical="center"/>
    </xf>
    <xf numFmtId="10" fontId="2" fillId="18" borderId="1" xfId="3" applyNumberFormat="1" applyFill="1" applyBorder="1" applyAlignment="1">
      <alignment horizontal="center" vertical="center"/>
    </xf>
    <xf numFmtId="3" fontId="2" fillId="18" borderId="1" xfId="3" applyNumberFormat="1" applyFill="1" applyBorder="1" applyAlignment="1">
      <alignment horizontal="center" vertical="center"/>
    </xf>
    <xf numFmtId="165" fontId="2" fillId="18" borderId="1" xfId="4" applyNumberFormat="1" applyFill="1" applyBorder="1" applyAlignment="1">
      <alignment horizontal="center" vertical="center"/>
    </xf>
    <xf numFmtId="3" fontId="3" fillId="18" borderId="1" xfId="3" applyNumberFormat="1" applyFont="1" applyFill="1" applyBorder="1" applyAlignment="1">
      <alignment horizontal="center" vertical="center"/>
    </xf>
    <xf numFmtId="164" fontId="2" fillId="18" borderId="1" xfId="5" applyNumberFormat="1" applyFont="1" applyFill="1" applyBorder="1" applyAlignment="1">
      <alignment horizontal="center" vertical="center"/>
    </xf>
    <xf numFmtId="10" fontId="3" fillId="18" borderId="1" xfId="3" applyNumberFormat="1" applyFont="1" applyFill="1" applyBorder="1" applyAlignment="1">
      <alignment horizontal="center" vertical="center"/>
    </xf>
    <xf numFmtId="4" fontId="3" fillId="18" borderId="1" xfId="3" applyNumberFormat="1" applyFont="1" applyFill="1" applyBorder="1" applyAlignment="1">
      <alignment horizontal="center" vertical="center"/>
    </xf>
    <xf numFmtId="4" fontId="2" fillId="18" borderId="1" xfId="3" applyNumberFormat="1" applyFont="1" applyFill="1" applyBorder="1" applyAlignment="1">
      <alignment horizontal="center" vertical="center"/>
    </xf>
    <xf numFmtId="0" fontId="2" fillId="18" borderId="1" xfId="3" applyFont="1" applyFill="1" applyBorder="1" applyAlignment="1">
      <alignment horizontal="center" vertical="center"/>
    </xf>
    <xf numFmtId="4" fontId="2" fillId="18" borderId="1" xfId="3" applyNumberFormat="1" applyFill="1" applyBorder="1"/>
    <xf numFmtId="0" fontId="2" fillId="18" borderId="1" xfId="3" applyFont="1" applyFill="1" applyBorder="1" applyAlignment="1">
      <alignment horizontal="center"/>
    </xf>
    <xf numFmtId="0" fontId="2" fillId="14" borderId="1" xfId="3" applyFont="1" applyFill="1" applyBorder="1" applyAlignment="1">
      <alignment horizontal="center" vertical="center"/>
    </xf>
    <xf numFmtId="2" fontId="0" fillId="0" borderId="0" xfId="0" applyNumberFormat="1"/>
    <xf numFmtId="43" fontId="2" fillId="15" borderId="1" xfId="3" applyNumberFormat="1" applyFill="1" applyBorder="1"/>
    <xf numFmtId="0" fontId="2" fillId="15" borderId="1" xfId="3" applyFill="1" applyBorder="1"/>
    <xf numFmtId="165" fontId="2" fillId="15" borderId="1" xfId="3" applyNumberFormat="1" applyFill="1" applyBorder="1" applyAlignment="1">
      <alignment horizontal="center"/>
    </xf>
    <xf numFmtId="41" fontId="2" fillId="15" borderId="1" xfId="3" applyNumberFormat="1" applyFont="1" applyFill="1" applyBorder="1" applyAlignment="1">
      <alignment horizontal="center" vertical="center"/>
    </xf>
    <xf numFmtId="3" fontId="2" fillId="15" borderId="1" xfId="3" applyNumberFormat="1" applyFill="1" applyBorder="1" applyAlignment="1">
      <alignment horizontal="center" vertical="center"/>
    </xf>
    <xf numFmtId="4" fontId="3" fillId="15" borderId="1" xfId="3" applyNumberFormat="1" applyFont="1" applyFill="1" applyBorder="1" applyAlignment="1">
      <alignment horizontal="center" vertical="center"/>
    </xf>
    <xf numFmtId="0" fontId="2" fillId="15" borderId="1" xfId="3" applyFont="1" applyFill="1" applyBorder="1" applyAlignment="1">
      <alignment horizontal="center" vertical="center"/>
    </xf>
    <xf numFmtId="0" fontId="2" fillId="15" borderId="1" xfId="3" applyFont="1" applyFill="1" applyBorder="1" applyAlignment="1">
      <alignment horizontal="center"/>
    </xf>
    <xf numFmtId="43" fontId="2" fillId="13" borderId="1" xfId="3" applyNumberFormat="1" applyFill="1" applyBorder="1"/>
    <xf numFmtId="0" fontId="2" fillId="13" borderId="1" xfId="3" applyFill="1" applyBorder="1"/>
    <xf numFmtId="165" fontId="2" fillId="13" borderId="1" xfId="3" applyNumberFormat="1" applyFill="1" applyBorder="1" applyAlignment="1">
      <alignment horizontal="center"/>
    </xf>
    <xf numFmtId="41" fontId="2" fillId="13" borderId="1" xfId="3" applyNumberFormat="1" applyFont="1" applyFill="1" applyBorder="1" applyAlignment="1">
      <alignment horizontal="center" vertical="center"/>
    </xf>
    <xf numFmtId="3" fontId="2" fillId="13" borderId="1" xfId="3" applyNumberFormat="1" applyFill="1" applyBorder="1" applyAlignment="1">
      <alignment horizontal="center" vertical="center"/>
    </xf>
    <xf numFmtId="4" fontId="3" fillId="13" borderId="1" xfId="3" applyNumberFormat="1" applyFont="1" applyFill="1" applyBorder="1" applyAlignment="1">
      <alignment horizontal="center" vertical="center"/>
    </xf>
    <xf numFmtId="0" fontId="2" fillId="13" borderId="1" xfId="3" applyFont="1" applyFill="1" applyBorder="1" applyAlignment="1">
      <alignment horizontal="center" vertical="center"/>
    </xf>
    <xf numFmtId="0" fontId="2" fillId="13" borderId="1" xfId="3" applyFont="1" applyFill="1" applyBorder="1" applyAlignment="1">
      <alignment horizontal="center"/>
    </xf>
    <xf numFmtId="43" fontId="2" fillId="19" borderId="2" xfId="3" applyNumberFormat="1" applyFill="1" applyBorder="1"/>
    <xf numFmtId="0" fontId="2" fillId="19" borderId="2" xfId="3" applyFill="1" applyBorder="1"/>
    <xf numFmtId="165" fontId="2" fillId="19" borderId="2" xfId="3" applyNumberFormat="1" applyFill="1" applyBorder="1" applyAlignment="1">
      <alignment horizontal="center"/>
    </xf>
    <xf numFmtId="0" fontId="2" fillId="19" borderId="0" xfId="3" applyFill="1"/>
    <xf numFmtId="41" fontId="2" fillId="19" borderId="2" xfId="3" applyNumberFormat="1" applyFont="1" applyFill="1" applyBorder="1" applyAlignment="1">
      <alignment horizontal="center" vertical="center"/>
    </xf>
    <xf numFmtId="41" fontId="3" fillId="19" borderId="1" xfId="3" applyNumberFormat="1" applyFont="1" applyFill="1" applyBorder="1" applyAlignment="1">
      <alignment vertical="center"/>
    </xf>
    <xf numFmtId="10" fontId="2" fillId="19" borderId="1" xfId="3" applyNumberFormat="1" applyFill="1" applyBorder="1" applyAlignment="1">
      <alignment horizontal="center" vertical="center"/>
    </xf>
    <xf numFmtId="4" fontId="2" fillId="19" borderId="1" xfId="3" applyNumberFormat="1" applyFill="1" applyBorder="1" applyAlignment="1">
      <alignment horizontal="center" vertical="center"/>
    </xf>
    <xf numFmtId="165" fontId="2" fillId="19" borderId="1" xfId="4" applyNumberFormat="1" applyFill="1" applyBorder="1" applyAlignment="1">
      <alignment horizontal="center" vertical="center"/>
    </xf>
    <xf numFmtId="3" fontId="3" fillId="19" borderId="1" xfId="3" applyNumberFormat="1" applyFont="1" applyFill="1" applyBorder="1" applyAlignment="1">
      <alignment horizontal="center" vertical="center"/>
    </xf>
    <xf numFmtId="164" fontId="2" fillId="19" borderId="1" xfId="5" applyNumberFormat="1" applyFont="1" applyFill="1" applyBorder="1" applyAlignment="1">
      <alignment horizontal="center" vertical="center"/>
    </xf>
    <xf numFmtId="10" fontId="3" fillId="19" borderId="1" xfId="3" applyNumberFormat="1" applyFont="1" applyFill="1" applyBorder="1" applyAlignment="1">
      <alignment horizontal="center" vertical="center"/>
    </xf>
    <xf numFmtId="4" fontId="2" fillId="19" borderId="1" xfId="3" applyNumberFormat="1" applyFont="1" applyFill="1" applyBorder="1" applyAlignment="1">
      <alignment horizontal="center" vertical="center"/>
    </xf>
    <xf numFmtId="0" fontId="2" fillId="19" borderId="1" xfId="3" applyFont="1" applyFill="1" applyBorder="1" applyAlignment="1">
      <alignment horizontal="center" vertical="center"/>
    </xf>
    <xf numFmtId="43" fontId="2" fillId="20" borderId="2" xfId="3" applyNumberFormat="1" applyFill="1" applyBorder="1"/>
    <xf numFmtId="0" fontId="2" fillId="20" borderId="2" xfId="3" applyFill="1" applyBorder="1"/>
    <xf numFmtId="165" fontId="2" fillId="20" borderId="2" xfId="3" applyNumberFormat="1" applyFill="1" applyBorder="1" applyAlignment="1">
      <alignment horizontal="center"/>
    </xf>
    <xf numFmtId="0" fontId="2" fillId="20" borderId="0" xfId="3" applyFill="1"/>
    <xf numFmtId="41" fontId="2" fillId="20" borderId="2" xfId="3" applyNumberFormat="1" applyFont="1" applyFill="1" applyBorder="1" applyAlignment="1">
      <alignment horizontal="center" vertical="center"/>
    </xf>
    <xf numFmtId="41" fontId="3" fillId="20" borderId="1" xfId="3" applyNumberFormat="1" applyFont="1" applyFill="1" applyBorder="1" applyAlignment="1">
      <alignment vertical="center"/>
    </xf>
    <xf numFmtId="10" fontId="2" fillId="20" borderId="1" xfId="3" applyNumberFormat="1" applyFill="1" applyBorder="1" applyAlignment="1">
      <alignment horizontal="center" vertical="center"/>
    </xf>
    <xf numFmtId="4" fontId="2" fillId="20" borderId="1" xfId="3" applyNumberFormat="1" applyFill="1" applyBorder="1" applyAlignment="1">
      <alignment horizontal="center" vertical="center"/>
    </xf>
    <xf numFmtId="165" fontId="2" fillId="20" borderId="1" xfId="4" applyNumberFormat="1" applyFill="1" applyBorder="1" applyAlignment="1">
      <alignment horizontal="center" vertical="center"/>
    </xf>
    <xf numFmtId="3" fontId="3" fillId="20" borderId="1" xfId="3" applyNumberFormat="1" applyFont="1" applyFill="1" applyBorder="1" applyAlignment="1">
      <alignment horizontal="center" vertical="center"/>
    </xf>
    <xf numFmtId="164" fontId="2" fillId="20" borderId="1" xfId="5" applyNumberFormat="1" applyFont="1" applyFill="1" applyBorder="1" applyAlignment="1">
      <alignment horizontal="center" vertical="center"/>
    </xf>
    <xf numFmtId="10" fontId="3" fillId="20" borderId="1" xfId="3" applyNumberFormat="1" applyFont="1" applyFill="1" applyBorder="1" applyAlignment="1">
      <alignment horizontal="center" vertical="center"/>
    </xf>
    <xf numFmtId="4" fontId="2" fillId="20" borderId="1" xfId="3" applyNumberFormat="1" applyFont="1" applyFill="1" applyBorder="1" applyAlignment="1">
      <alignment horizontal="center" vertical="center"/>
    </xf>
    <xf numFmtId="0" fontId="2" fillId="20" borderId="1" xfId="3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3" applyBorder="1" applyAlignment="1">
      <alignment horizontal="center" vertical="center" wrapText="1"/>
    </xf>
    <xf numFmtId="0" fontId="2" fillId="21" borderId="1" xfId="0" applyFont="1" applyFill="1" applyBorder="1" applyAlignment="1">
      <alignment horizontal="center" vertical="center"/>
    </xf>
    <xf numFmtId="4" fontId="2" fillId="21" borderId="1" xfId="0" applyNumberFormat="1" applyFont="1" applyFill="1" applyBorder="1" applyAlignment="1">
      <alignment horizontal="center" vertical="center"/>
    </xf>
    <xf numFmtId="10" fontId="3" fillId="21" borderId="1" xfId="0" applyNumberFormat="1" applyFont="1" applyFill="1" applyBorder="1" applyAlignment="1">
      <alignment horizontal="center" vertical="center"/>
    </xf>
    <xf numFmtId="164" fontId="2" fillId="21" borderId="1" xfId="2" applyNumberFormat="1" applyFont="1" applyFill="1" applyBorder="1" applyAlignment="1">
      <alignment horizontal="center" vertical="center"/>
    </xf>
    <xf numFmtId="3" fontId="3" fillId="21" borderId="1" xfId="0" applyNumberFormat="1" applyFont="1" applyFill="1" applyBorder="1" applyAlignment="1">
      <alignment horizontal="center" vertical="center"/>
    </xf>
    <xf numFmtId="165" fontId="1" fillId="21" borderId="1" xfId="1" applyNumberFormat="1" applyFill="1" applyBorder="1" applyAlignment="1">
      <alignment horizontal="center" vertical="center"/>
    </xf>
    <xf numFmtId="4" fontId="0" fillId="21" borderId="1" xfId="0" applyNumberFormat="1" applyFill="1" applyBorder="1" applyAlignment="1">
      <alignment horizontal="center" vertical="center"/>
    </xf>
    <xf numFmtId="10" fontId="0" fillId="21" borderId="1" xfId="0" applyNumberFormat="1" applyFill="1" applyBorder="1" applyAlignment="1">
      <alignment horizontal="center" vertical="center"/>
    </xf>
    <xf numFmtId="41" fontId="3" fillId="21" borderId="1" xfId="0" applyNumberFormat="1" applyFont="1" applyFill="1" applyBorder="1" applyAlignment="1">
      <alignment vertical="center"/>
    </xf>
    <xf numFmtId="4" fontId="7" fillId="2" borderId="1" xfId="0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67" fontId="0" fillId="2" borderId="1" xfId="0" applyNumberFormat="1" applyFill="1" applyBorder="1"/>
    <xf numFmtId="0" fontId="8" fillId="2" borderId="1" xfId="0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6" fillId="21" borderId="1" xfId="0" applyFont="1" applyFill="1" applyBorder="1" applyAlignment="1">
      <alignment horizontal="center"/>
    </xf>
    <xf numFmtId="4" fontId="2" fillId="21" borderId="1" xfId="0" applyNumberFormat="1" applyFont="1" applyFill="1" applyBorder="1" applyAlignment="1">
      <alignment horizontal="center" vertical="center" wrapText="1"/>
    </xf>
    <xf numFmtId="4" fontId="0" fillId="21" borderId="1" xfId="0" applyNumberFormat="1" applyFill="1" applyBorder="1"/>
    <xf numFmtId="0" fontId="2" fillId="2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/>
    </xf>
    <xf numFmtId="4" fontId="2" fillId="12" borderId="1" xfId="0" applyNumberFormat="1" applyFont="1" applyFill="1" applyBorder="1" applyAlignment="1">
      <alignment horizontal="center" vertical="center" wrapText="1"/>
    </xf>
    <xf numFmtId="4" fontId="0" fillId="12" borderId="1" xfId="0" applyNumberFormat="1" applyFill="1" applyBorder="1"/>
    <xf numFmtId="0" fontId="2" fillId="12" borderId="1" xfId="0" applyFont="1" applyFill="1" applyBorder="1" applyAlignment="1">
      <alignment horizontal="center" vertical="center" wrapText="1"/>
    </xf>
    <xf numFmtId="4" fontId="2" fillId="12" borderId="1" xfId="0" applyNumberFormat="1" applyFont="1" applyFill="1" applyBorder="1" applyAlignment="1">
      <alignment horizontal="center" vertical="center"/>
    </xf>
    <xf numFmtId="10" fontId="3" fillId="12" borderId="1" xfId="0" applyNumberFormat="1" applyFont="1" applyFill="1" applyBorder="1" applyAlignment="1">
      <alignment horizontal="center" vertical="center"/>
    </xf>
    <xf numFmtId="164" fontId="2" fillId="12" borderId="1" xfId="2" applyNumberFormat="1" applyFont="1" applyFill="1" applyBorder="1" applyAlignment="1">
      <alignment horizontal="center" vertical="center"/>
    </xf>
    <xf numFmtId="3" fontId="3" fillId="12" borderId="1" xfId="0" applyNumberFormat="1" applyFont="1" applyFill="1" applyBorder="1" applyAlignment="1">
      <alignment horizontal="center" vertical="center"/>
    </xf>
    <xf numFmtId="165" fontId="1" fillId="12" borderId="1" xfId="1" applyNumberFormat="1" applyFill="1" applyBorder="1" applyAlignment="1">
      <alignment horizontal="center" vertical="center"/>
    </xf>
    <xf numFmtId="4" fontId="0" fillId="12" borderId="1" xfId="0" applyNumberFormat="1" applyFill="1" applyBorder="1" applyAlignment="1">
      <alignment horizontal="center" vertical="center"/>
    </xf>
    <xf numFmtId="10" fontId="0" fillId="12" borderId="1" xfId="0" applyNumberFormat="1" applyFill="1" applyBorder="1" applyAlignment="1">
      <alignment horizontal="center" vertical="center"/>
    </xf>
    <xf numFmtId="41" fontId="3" fillId="12" borderId="1" xfId="0" applyNumberFormat="1" applyFont="1" applyFill="1" applyBorder="1" applyAlignment="1">
      <alignment vertical="center"/>
    </xf>
    <xf numFmtId="0" fontId="2" fillId="11" borderId="1" xfId="0" applyFont="1" applyFill="1" applyBorder="1" applyAlignment="1">
      <alignment horizontal="center" vertical="center"/>
    </xf>
    <xf numFmtId="4" fontId="2" fillId="11" borderId="1" xfId="0" applyNumberFormat="1" applyFont="1" applyFill="1" applyBorder="1" applyAlignment="1">
      <alignment horizontal="center" vertical="center"/>
    </xf>
    <xf numFmtId="10" fontId="3" fillId="11" borderId="1" xfId="0" applyNumberFormat="1" applyFont="1" applyFill="1" applyBorder="1" applyAlignment="1">
      <alignment horizontal="center" vertical="center"/>
    </xf>
    <xf numFmtId="164" fontId="2" fillId="11" borderId="1" xfId="2" applyNumberFormat="1" applyFont="1" applyFill="1" applyBorder="1" applyAlignment="1">
      <alignment horizontal="center" vertical="center"/>
    </xf>
    <xf numFmtId="3" fontId="3" fillId="11" borderId="1" xfId="0" applyNumberFormat="1" applyFont="1" applyFill="1" applyBorder="1" applyAlignment="1">
      <alignment horizontal="center" vertical="center"/>
    </xf>
    <xf numFmtId="165" fontId="1" fillId="11" borderId="1" xfId="1" applyNumberFormat="1" applyFill="1" applyBorder="1" applyAlignment="1">
      <alignment horizontal="center" vertical="center"/>
    </xf>
    <xf numFmtId="4" fontId="0" fillId="11" borderId="1" xfId="0" applyNumberFormat="1" applyFill="1" applyBorder="1" applyAlignment="1">
      <alignment horizontal="center" vertical="center"/>
    </xf>
    <xf numFmtId="10" fontId="0" fillId="11" borderId="1" xfId="0" applyNumberFormat="1" applyFill="1" applyBorder="1" applyAlignment="1">
      <alignment horizontal="center" vertical="center"/>
    </xf>
    <xf numFmtId="41" fontId="3" fillId="11" borderId="1" xfId="0" applyNumberFormat="1" applyFont="1" applyFill="1" applyBorder="1" applyAlignment="1">
      <alignment vertical="center"/>
    </xf>
    <xf numFmtId="4" fontId="2" fillId="4" borderId="1" xfId="0" applyNumberFormat="1" applyFont="1" applyFill="1" applyBorder="1" applyAlignment="1">
      <alignment horizontal="center" vertical="center" wrapText="1"/>
    </xf>
    <xf numFmtId="41" fontId="2" fillId="0" borderId="1" xfId="0" applyNumberFormat="1" applyFont="1" applyBorder="1" applyAlignment="1">
      <alignment horizontal="center" vertical="center"/>
    </xf>
    <xf numFmtId="0" fontId="0" fillId="0" borderId="1" xfId="0" applyBorder="1"/>
    <xf numFmtId="41" fontId="2" fillId="21" borderId="1" xfId="0" applyNumberFormat="1" applyFont="1" applyFill="1" applyBorder="1" applyAlignment="1">
      <alignment horizontal="center" vertical="center"/>
    </xf>
    <xf numFmtId="0" fontId="0" fillId="21" borderId="1" xfId="0" applyFill="1" applyBorder="1"/>
    <xf numFmtId="165" fontId="0" fillId="21" borderId="1" xfId="0" applyNumberFormat="1" applyFill="1" applyBorder="1" applyAlignment="1">
      <alignment horizontal="center"/>
    </xf>
    <xf numFmtId="43" fontId="0" fillId="21" borderId="1" xfId="0" applyNumberFormat="1" applyFill="1" applyBorder="1"/>
    <xf numFmtId="41" fontId="2" fillId="12" borderId="1" xfId="0" applyNumberFormat="1" applyFont="1" applyFill="1" applyBorder="1" applyAlignment="1">
      <alignment horizontal="center" vertical="center"/>
    </xf>
    <xf numFmtId="0" fontId="0" fillId="12" borderId="1" xfId="0" applyFill="1" applyBorder="1"/>
    <xf numFmtId="165" fontId="0" fillId="12" borderId="1" xfId="0" applyNumberFormat="1" applyFill="1" applyBorder="1" applyAlignment="1">
      <alignment horizontal="center"/>
    </xf>
    <xf numFmtId="43" fontId="0" fillId="12" borderId="1" xfId="0" applyNumberFormat="1" applyFill="1" applyBorder="1"/>
    <xf numFmtId="41" fontId="2" fillId="11" borderId="1" xfId="0" applyNumberFormat="1" applyFont="1" applyFill="1" applyBorder="1" applyAlignment="1">
      <alignment horizontal="center" vertical="center"/>
    </xf>
    <xf numFmtId="0" fontId="0" fillId="11" borderId="1" xfId="0" applyFill="1" applyBorder="1"/>
    <xf numFmtId="165" fontId="0" fillId="11" borderId="1" xfId="0" applyNumberFormat="1" applyFill="1" applyBorder="1" applyAlignment="1">
      <alignment horizontal="center"/>
    </xf>
    <xf numFmtId="43" fontId="0" fillId="11" borderId="1" xfId="0" applyNumberFormat="1" applyFill="1" applyBorder="1"/>
    <xf numFmtId="168" fontId="2" fillId="2" borderId="1" xfId="3" applyNumberFormat="1" applyFill="1" applyBorder="1"/>
    <xf numFmtId="41" fontId="2" fillId="0" borderId="1" xfId="3" applyNumberFormat="1" applyFont="1" applyBorder="1" applyAlignment="1">
      <alignment horizontal="center" vertical="center"/>
    </xf>
    <xf numFmtId="0" fontId="2" fillId="3" borderId="1" xfId="3" applyFont="1" applyFill="1" applyBorder="1" applyAlignment="1">
      <alignment horizontal="center" vertical="center"/>
    </xf>
    <xf numFmtId="0" fontId="2" fillId="3" borderId="0" xfId="3" applyFill="1"/>
    <xf numFmtId="4" fontId="2" fillId="3" borderId="1" xfId="3" applyNumberFormat="1" applyFont="1" applyFill="1" applyBorder="1" applyAlignment="1">
      <alignment horizontal="center" vertical="center"/>
    </xf>
    <xf numFmtId="4" fontId="2" fillId="3" borderId="1" xfId="3" applyNumberFormat="1" applyFill="1" applyBorder="1"/>
    <xf numFmtId="10" fontId="3" fillId="3" borderId="1" xfId="3" applyNumberFormat="1" applyFont="1" applyFill="1" applyBorder="1" applyAlignment="1">
      <alignment horizontal="center" vertical="center"/>
    </xf>
    <xf numFmtId="164" fontId="2" fillId="3" borderId="1" xfId="5" applyNumberFormat="1" applyFont="1" applyFill="1" applyBorder="1" applyAlignment="1">
      <alignment horizontal="center" vertical="center"/>
    </xf>
    <xf numFmtId="3" fontId="3" fillId="3" borderId="1" xfId="3" applyNumberFormat="1" applyFont="1" applyFill="1" applyBorder="1" applyAlignment="1">
      <alignment horizontal="center" vertical="center"/>
    </xf>
    <xf numFmtId="165" fontId="2" fillId="3" borderId="1" xfId="4" applyNumberFormat="1" applyFill="1" applyBorder="1" applyAlignment="1">
      <alignment horizontal="center" vertical="center"/>
    </xf>
    <xf numFmtId="4" fontId="2" fillId="3" borderId="1" xfId="3" applyNumberFormat="1" applyFill="1" applyBorder="1" applyAlignment="1">
      <alignment horizontal="center" vertical="center"/>
    </xf>
    <xf numFmtId="10" fontId="2" fillId="3" borderId="1" xfId="3" applyNumberFormat="1" applyFill="1" applyBorder="1" applyAlignment="1">
      <alignment horizontal="center" vertical="center"/>
    </xf>
    <xf numFmtId="41" fontId="3" fillId="3" borderId="1" xfId="3" applyNumberFormat="1" applyFont="1" applyFill="1" applyBorder="1" applyAlignment="1">
      <alignment vertical="center"/>
    </xf>
    <xf numFmtId="41" fontId="2" fillId="3" borderId="1" xfId="3" applyNumberFormat="1" applyFont="1" applyFill="1" applyBorder="1" applyAlignment="1">
      <alignment horizontal="center" vertical="center"/>
    </xf>
    <xf numFmtId="0" fontId="2" fillId="3" borderId="1" xfId="3" applyFill="1" applyBorder="1"/>
    <xf numFmtId="165" fontId="2" fillId="3" borderId="1" xfId="3" applyNumberFormat="1" applyFill="1" applyBorder="1" applyAlignment="1">
      <alignment horizontal="center"/>
    </xf>
    <xf numFmtId="43" fontId="2" fillId="3" borderId="1" xfId="3" applyNumberFormat="1" applyFill="1" applyBorder="1"/>
    <xf numFmtId="0" fontId="2" fillId="3" borderId="1" xfId="3" applyFont="1" applyFill="1" applyBorder="1" applyAlignment="1">
      <alignment horizontal="center"/>
    </xf>
    <xf numFmtId="0" fontId="6" fillId="7" borderId="1" xfId="3" applyFont="1" applyFill="1" applyBorder="1" applyAlignment="1">
      <alignment horizontal="center"/>
    </xf>
    <xf numFmtId="4" fontId="2" fillId="7" borderId="1" xfId="3" applyNumberFormat="1" applyFill="1" applyBorder="1" applyAlignment="1">
      <alignment horizontal="center" vertical="center"/>
    </xf>
    <xf numFmtId="43" fontId="2" fillId="0" borderId="1" xfId="3" applyNumberFormat="1" applyFont="1" applyFill="1" applyBorder="1" applyAlignment="1">
      <alignment horizontal="center" vertical="center"/>
    </xf>
    <xf numFmtId="0" fontId="3" fillId="0" borderId="1" xfId="3" applyFont="1" applyFill="1" applyBorder="1" applyAlignment="1">
      <alignment horizontal="center"/>
    </xf>
    <xf numFmtId="4" fontId="2" fillId="0" borderId="0" xfId="3" applyNumberFormat="1" applyFont="1"/>
    <xf numFmtId="0" fontId="2" fillId="2" borderId="1" xfId="3" applyFont="1" applyFill="1" applyBorder="1" applyAlignment="1">
      <alignment horizontal="center" vertical="center" wrapText="1"/>
    </xf>
    <xf numFmtId="0" fontId="2" fillId="2" borderId="1" xfId="3" applyFill="1" applyBorder="1" applyAlignment="1">
      <alignment horizontal="center" vertical="center" wrapText="1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3" applyNumberFormat="1" applyFont="1" applyFill="1" applyBorder="1" applyAlignment="1">
      <alignment horizontal="center" vertical="center" wrapText="1"/>
    </xf>
    <xf numFmtId="3" fontId="2" fillId="2" borderId="1" xfId="3" applyNumberFormat="1" applyFill="1" applyBorder="1" applyAlignment="1">
      <alignment horizontal="center" vertical="center" wrapText="1"/>
    </xf>
    <xf numFmtId="10" fontId="4" fillId="2" borderId="1" xfId="3" applyNumberFormat="1" applyFont="1" applyFill="1" applyBorder="1" applyAlignment="1">
      <alignment horizontal="center" vertical="center" wrapText="1"/>
    </xf>
    <xf numFmtId="3" fontId="3" fillId="2" borderId="1" xfId="3" applyNumberFormat="1" applyFont="1" applyFill="1" applyBorder="1" applyAlignment="1">
      <alignment horizontal="right" vertical="center" wrapText="1"/>
    </xf>
    <xf numFmtId="165" fontId="2" fillId="2" borderId="1" xfId="4" applyNumberFormat="1" applyFill="1" applyBorder="1" applyAlignment="1">
      <alignment horizontal="center" vertical="center" wrapText="1"/>
    </xf>
    <xf numFmtId="0" fontId="2" fillId="2" borderId="1" xfId="3" quotePrefix="1" applyFill="1" applyBorder="1" applyAlignment="1">
      <alignment horizontal="center" vertical="center" wrapText="1"/>
    </xf>
    <xf numFmtId="43" fontId="2" fillId="2" borderId="1" xfId="4" applyFill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vertical="center" wrapText="1"/>
    </xf>
    <xf numFmtId="0" fontId="6" fillId="3" borderId="1" xfId="3" applyFont="1" applyFill="1" applyBorder="1" applyAlignment="1">
      <alignment horizontal="center"/>
    </xf>
    <xf numFmtId="0" fontId="7" fillId="4" borderId="1" xfId="3" applyFont="1" applyFill="1" applyBorder="1"/>
    <xf numFmtId="0" fontId="8" fillId="0" borderId="1" xfId="3" applyFont="1" applyFill="1" applyBorder="1" applyAlignment="1">
      <alignment horizontal="center"/>
    </xf>
    <xf numFmtId="0" fontId="2" fillId="0" borderId="1" xfId="3" applyBorder="1"/>
    <xf numFmtId="41" fontId="2" fillId="12" borderId="1" xfId="3" applyNumberFormat="1" applyFont="1" applyFill="1" applyBorder="1" applyAlignment="1">
      <alignment horizontal="center" vertical="center"/>
    </xf>
    <xf numFmtId="0" fontId="2" fillId="12" borderId="1" xfId="3" applyFill="1" applyBorder="1"/>
    <xf numFmtId="165" fontId="2" fillId="12" borderId="1" xfId="3" applyNumberFormat="1" applyFill="1" applyBorder="1" applyAlignment="1">
      <alignment horizontal="center"/>
    </xf>
    <xf numFmtId="43" fontId="2" fillId="12" borderId="1" xfId="3" applyNumberFormat="1" applyFill="1" applyBorder="1"/>
    <xf numFmtId="41" fontId="2" fillId="5" borderId="1" xfId="3" applyNumberFormat="1" applyFont="1" applyFill="1" applyBorder="1" applyAlignment="1">
      <alignment horizontal="center" vertical="center"/>
    </xf>
    <xf numFmtId="0" fontId="2" fillId="5" borderId="1" xfId="3" applyFill="1" applyBorder="1"/>
    <xf numFmtId="41" fontId="2" fillId="11" borderId="1" xfId="3" applyNumberFormat="1" applyFont="1" applyFill="1" applyBorder="1" applyAlignment="1">
      <alignment horizontal="center" vertical="center"/>
    </xf>
    <xf numFmtId="0" fontId="2" fillId="11" borderId="1" xfId="3" applyFill="1" applyBorder="1"/>
    <xf numFmtId="165" fontId="2" fillId="5" borderId="1" xfId="3" applyNumberFormat="1" applyFill="1" applyBorder="1" applyAlignment="1">
      <alignment horizontal="center"/>
    </xf>
    <xf numFmtId="43" fontId="2" fillId="5" borderId="1" xfId="3" applyNumberFormat="1" applyFill="1" applyBorder="1"/>
    <xf numFmtId="165" fontId="2" fillId="11" borderId="1" xfId="3" applyNumberFormat="1" applyFill="1" applyBorder="1" applyAlignment="1">
      <alignment horizontal="center"/>
    </xf>
    <xf numFmtId="43" fontId="2" fillId="11" borderId="1" xfId="3" applyNumberFormat="1" applyFill="1" applyBorder="1"/>
    <xf numFmtId="165" fontId="2" fillId="2" borderId="1" xfId="3" applyNumberFormat="1" applyFont="1" applyFill="1" applyBorder="1" applyAlignment="1">
      <alignment horizontal="center" vertical="center"/>
    </xf>
    <xf numFmtId="41" fontId="2" fillId="16" borderId="1" xfId="3" applyNumberFormat="1" applyFont="1" applyFill="1" applyBorder="1" applyAlignment="1">
      <alignment horizontal="center" vertical="center"/>
    </xf>
    <xf numFmtId="0" fontId="2" fillId="16" borderId="1" xfId="3" applyFill="1" applyBorder="1"/>
    <xf numFmtId="165" fontId="2" fillId="16" borderId="1" xfId="3" applyNumberFormat="1" applyFill="1" applyBorder="1" applyAlignment="1">
      <alignment horizontal="center"/>
    </xf>
    <xf numFmtId="43" fontId="2" fillId="16" borderId="1" xfId="3" applyNumberFormat="1" applyFill="1" applyBorder="1"/>
    <xf numFmtId="41" fontId="2" fillId="14" borderId="1" xfId="3" applyNumberFormat="1" applyFont="1" applyFill="1" applyBorder="1" applyAlignment="1">
      <alignment horizontal="center" vertical="center"/>
    </xf>
    <xf numFmtId="0" fontId="2" fillId="14" borderId="1" xfId="3" applyFill="1" applyBorder="1"/>
    <xf numFmtId="165" fontId="2" fillId="14" borderId="1" xfId="3" applyNumberFormat="1" applyFill="1" applyBorder="1" applyAlignment="1">
      <alignment horizontal="center"/>
    </xf>
    <xf numFmtId="43" fontId="2" fillId="14" borderId="1" xfId="3" applyNumberFormat="1" applyFill="1" applyBorder="1"/>
    <xf numFmtId="0" fontId="2" fillId="0" borderId="1" xfId="3" applyBorder="1" applyAlignment="1">
      <alignment horizontal="center" vertical="center" wrapText="1"/>
    </xf>
    <xf numFmtId="0" fontId="2" fillId="4" borderId="0" xfId="3" applyFill="1" applyBorder="1"/>
    <xf numFmtId="0" fontId="6" fillId="21" borderId="1" xfId="3" applyFont="1" applyFill="1" applyBorder="1" applyAlignment="1">
      <alignment horizontal="center"/>
    </xf>
    <xf numFmtId="4" fontId="2" fillId="21" borderId="1" xfId="3" applyNumberFormat="1" applyFont="1" applyFill="1" applyBorder="1" applyAlignment="1">
      <alignment horizontal="center" vertical="center"/>
    </xf>
    <xf numFmtId="0" fontId="2" fillId="21" borderId="1" xfId="3" applyFont="1" applyFill="1" applyBorder="1" applyAlignment="1">
      <alignment horizontal="center" vertical="center"/>
    </xf>
    <xf numFmtId="10" fontId="3" fillId="21" borderId="1" xfId="3" applyNumberFormat="1" applyFont="1" applyFill="1" applyBorder="1" applyAlignment="1">
      <alignment horizontal="center" vertical="center"/>
    </xf>
    <xf numFmtId="164" fontId="2" fillId="21" borderId="1" xfId="5" applyNumberFormat="1" applyFont="1" applyFill="1" applyBorder="1" applyAlignment="1">
      <alignment horizontal="center" vertical="center"/>
    </xf>
    <xf numFmtId="3" fontId="3" fillId="21" borderId="1" xfId="3" applyNumberFormat="1" applyFont="1" applyFill="1" applyBorder="1" applyAlignment="1">
      <alignment horizontal="center" vertical="center"/>
    </xf>
    <xf numFmtId="165" fontId="2" fillId="21" borderId="1" xfId="4" applyNumberFormat="1" applyFill="1" applyBorder="1" applyAlignment="1">
      <alignment horizontal="center" vertical="center"/>
    </xf>
    <xf numFmtId="4" fontId="2" fillId="21" borderId="1" xfId="3" applyNumberFormat="1" applyFill="1" applyBorder="1" applyAlignment="1">
      <alignment horizontal="center" vertical="center"/>
    </xf>
    <xf numFmtId="10" fontId="2" fillId="21" borderId="1" xfId="3" applyNumberFormat="1" applyFill="1" applyBorder="1" applyAlignment="1">
      <alignment horizontal="center" vertical="center"/>
    </xf>
    <xf numFmtId="41" fontId="3" fillId="21" borderId="1" xfId="3" applyNumberFormat="1" applyFont="1" applyFill="1" applyBorder="1" applyAlignment="1">
      <alignment vertical="center"/>
    </xf>
    <xf numFmtId="41" fontId="2" fillId="21" borderId="2" xfId="3" applyNumberFormat="1" applyFont="1" applyFill="1" applyBorder="1" applyAlignment="1">
      <alignment horizontal="center" vertical="center"/>
    </xf>
    <xf numFmtId="0" fontId="2" fillId="21" borderId="0" xfId="3" applyFill="1"/>
    <xf numFmtId="165" fontId="2" fillId="21" borderId="2" xfId="3" applyNumberFormat="1" applyFill="1" applyBorder="1" applyAlignment="1">
      <alignment horizontal="center"/>
    </xf>
    <xf numFmtId="0" fontId="2" fillId="21" borderId="2" xfId="3" applyFill="1" applyBorder="1"/>
    <xf numFmtId="43" fontId="2" fillId="21" borderId="2" xfId="3" applyNumberFormat="1" applyFill="1" applyBorder="1"/>
    <xf numFmtId="41" fontId="2" fillId="21" borderId="1" xfId="3" applyNumberFormat="1" applyFont="1" applyFill="1" applyBorder="1" applyAlignment="1">
      <alignment horizontal="center" vertical="center"/>
    </xf>
    <xf numFmtId="0" fontId="2" fillId="21" borderId="1" xfId="3" applyFill="1" applyBorder="1"/>
    <xf numFmtId="165" fontId="2" fillId="21" borderId="1" xfId="3" applyNumberFormat="1" applyFill="1" applyBorder="1" applyAlignment="1">
      <alignment horizontal="center"/>
    </xf>
    <xf numFmtId="43" fontId="2" fillId="21" borderId="1" xfId="3" applyNumberFormat="1" applyFill="1" applyBorder="1"/>
    <xf numFmtId="41" fontId="2" fillId="3" borderId="2" xfId="0" applyNumberFormat="1" applyFont="1" applyFill="1" applyBorder="1" applyAlignment="1">
      <alignment horizontal="center" vertical="center"/>
    </xf>
    <xf numFmtId="0" fontId="0" fillId="3" borderId="0" xfId="0" applyFill="1" applyBorder="1"/>
    <xf numFmtId="165" fontId="0" fillId="3" borderId="2" xfId="0" applyNumberFormat="1" applyFill="1" applyBorder="1" applyAlignment="1">
      <alignment horizontal="center"/>
    </xf>
    <xf numFmtId="0" fontId="0" fillId="3" borderId="2" xfId="0" applyFill="1" applyBorder="1"/>
    <xf numFmtId="43" fontId="0" fillId="3" borderId="2" xfId="0" applyNumberFormat="1" applyFill="1" applyBorder="1"/>
    <xf numFmtId="0" fontId="6" fillId="22" borderId="1" xfId="0" applyFont="1" applyFill="1" applyBorder="1" applyAlignment="1">
      <alignment horizontal="center"/>
    </xf>
    <xf numFmtId="4" fontId="2" fillId="22" borderId="1" xfId="0" applyNumberFormat="1" applyFont="1" applyFill="1" applyBorder="1" applyAlignment="1">
      <alignment horizontal="center" vertical="center" wrapText="1"/>
    </xf>
    <xf numFmtId="4" fontId="0" fillId="22" borderId="1" xfId="0" applyNumberFormat="1" applyFill="1" applyBorder="1"/>
    <xf numFmtId="0" fontId="2" fillId="22" borderId="1" xfId="0" applyFont="1" applyFill="1" applyBorder="1" applyAlignment="1">
      <alignment horizontal="center" vertical="center" wrapText="1"/>
    </xf>
    <xf numFmtId="4" fontId="2" fillId="22" borderId="1" xfId="0" applyNumberFormat="1" applyFont="1" applyFill="1" applyBorder="1" applyAlignment="1">
      <alignment horizontal="center" vertical="center"/>
    </xf>
    <xf numFmtId="10" fontId="3" fillId="22" borderId="1" xfId="0" applyNumberFormat="1" applyFont="1" applyFill="1" applyBorder="1" applyAlignment="1">
      <alignment horizontal="center" vertical="center"/>
    </xf>
    <xf numFmtId="164" fontId="2" fillId="22" borderId="1" xfId="2" applyNumberFormat="1" applyFont="1" applyFill="1" applyBorder="1" applyAlignment="1">
      <alignment horizontal="center" vertical="center"/>
    </xf>
    <xf numFmtId="3" fontId="3" fillId="22" borderId="1" xfId="0" applyNumberFormat="1" applyFont="1" applyFill="1" applyBorder="1" applyAlignment="1">
      <alignment horizontal="center" vertical="center"/>
    </xf>
    <xf numFmtId="165" fontId="1" fillId="22" borderId="1" xfId="1" applyNumberFormat="1" applyFill="1" applyBorder="1" applyAlignment="1">
      <alignment horizontal="center" vertical="center"/>
    </xf>
    <xf numFmtId="4" fontId="0" fillId="22" borderId="1" xfId="0" applyNumberFormat="1" applyFill="1" applyBorder="1" applyAlignment="1">
      <alignment horizontal="center" vertical="center"/>
    </xf>
    <xf numFmtId="10" fontId="0" fillId="22" borderId="1" xfId="0" applyNumberFormat="1" applyFill="1" applyBorder="1" applyAlignment="1">
      <alignment horizontal="center" vertical="center"/>
    </xf>
    <xf numFmtId="41" fontId="3" fillId="22" borderId="1" xfId="0" applyNumberFormat="1" applyFont="1" applyFill="1" applyBorder="1" applyAlignment="1">
      <alignment vertical="center"/>
    </xf>
    <xf numFmtId="41" fontId="2" fillId="22" borderId="2" xfId="0" applyNumberFormat="1" applyFont="1" applyFill="1" applyBorder="1" applyAlignment="1">
      <alignment horizontal="center" vertical="center"/>
    </xf>
    <xf numFmtId="0" fontId="0" fillId="22" borderId="0" xfId="0" applyFill="1"/>
    <xf numFmtId="165" fontId="0" fillId="22" borderId="2" xfId="0" applyNumberFormat="1" applyFill="1" applyBorder="1" applyAlignment="1">
      <alignment horizontal="center"/>
    </xf>
    <xf numFmtId="0" fontId="0" fillId="22" borderId="2" xfId="0" applyFill="1" applyBorder="1"/>
    <xf numFmtId="43" fontId="0" fillId="22" borderId="2" xfId="0" applyNumberFormat="1" applyFill="1" applyBorder="1"/>
    <xf numFmtId="0" fontId="6" fillId="9" borderId="1" xfId="0" applyFont="1" applyFill="1" applyBorder="1" applyAlignment="1">
      <alignment horizontal="center"/>
    </xf>
    <xf numFmtId="4" fontId="2" fillId="9" borderId="1" xfId="0" applyNumberFormat="1" applyFont="1" applyFill="1" applyBorder="1" applyAlignment="1">
      <alignment horizontal="center" vertical="center" wrapText="1"/>
    </xf>
    <xf numFmtId="4" fontId="0" fillId="9" borderId="1" xfId="0" applyNumberFormat="1" applyFill="1" applyBorder="1"/>
    <xf numFmtId="0" fontId="2" fillId="9" borderId="1" xfId="0" applyFont="1" applyFill="1" applyBorder="1" applyAlignment="1">
      <alignment horizontal="center" vertical="center" wrapText="1"/>
    </xf>
    <xf numFmtId="4" fontId="0" fillId="9" borderId="1" xfId="0" applyNumberFormat="1" applyFill="1" applyBorder="1" applyAlignment="1">
      <alignment horizontal="center" vertical="center"/>
    </xf>
    <xf numFmtId="41" fontId="2" fillId="9" borderId="2" xfId="0" applyNumberFormat="1" applyFont="1" applyFill="1" applyBorder="1" applyAlignment="1">
      <alignment horizontal="center" vertical="center"/>
    </xf>
    <xf numFmtId="0" fontId="0" fillId="9" borderId="0" xfId="0" applyFill="1"/>
    <xf numFmtId="165" fontId="0" fillId="9" borderId="2" xfId="0" applyNumberFormat="1" applyFill="1" applyBorder="1" applyAlignment="1">
      <alignment horizontal="center"/>
    </xf>
    <xf numFmtId="0" fontId="0" fillId="9" borderId="2" xfId="0" applyFill="1" applyBorder="1"/>
    <xf numFmtId="43" fontId="0" fillId="9" borderId="2" xfId="0" applyNumberFormat="1" applyFill="1" applyBorder="1"/>
    <xf numFmtId="41" fontId="2" fillId="12" borderId="2" xfId="0" applyNumberFormat="1" applyFont="1" applyFill="1" applyBorder="1" applyAlignment="1">
      <alignment horizontal="center" vertical="center"/>
    </xf>
    <xf numFmtId="0" fontId="0" fillId="12" borderId="0" xfId="0" applyFill="1"/>
    <xf numFmtId="165" fontId="0" fillId="12" borderId="2" xfId="0" applyNumberFormat="1" applyFill="1" applyBorder="1" applyAlignment="1">
      <alignment horizontal="center"/>
    </xf>
    <xf numFmtId="0" fontId="0" fillId="12" borderId="2" xfId="0" applyFill="1" applyBorder="1"/>
    <xf numFmtId="43" fontId="0" fillId="12" borderId="2" xfId="0" applyNumberFormat="1" applyFill="1" applyBorder="1"/>
    <xf numFmtId="41" fontId="2" fillId="21" borderId="2" xfId="0" applyNumberFormat="1" applyFont="1" applyFill="1" applyBorder="1" applyAlignment="1">
      <alignment horizontal="center" vertical="center"/>
    </xf>
    <xf numFmtId="0" fontId="0" fillId="21" borderId="0" xfId="0" applyFill="1"/>
    <xf numFmtId="165" fontId="0" fillId="21" borderId="2" xfId="0" applyNumberFormat="1" applyFill="1" applyBorder="1" applyAlignment="1">
      <alignment horizontal="center"/>
    </xf>
    <xf numFmtId="0" fontId="0" fillId="21" borderId="2" xfId="0" applyFill="1" applyBorder="1"/>
    <xf numFmtId="43" fontId="0" fillId="21" borderId="2" xfId="0" applyNumberFormat="1" applyFill="1" applyBorder="1"/>
    <xf numFmtId="167" fontId="0" fillId="3" borderId="0" xfId="0" applyNumberFormat="1" applyFill="1" applyBorder="1"/>
    <xf numFmtId="0" fontId="2" fillId="6" borderId="1" xfId="3" applyFont="1" applyFill="1" applyBorder="1" applyAlignment="1">
      <alignment horizontal="center"/>
    </xf>
    <xf numFmtId="4" fontId="2" fillId="6" borderId="1" xfId="3" applyNumberFormat="1" applyFont="1" applyFill="1" applyBorder="1"/>
    <xf numFmtId="3" fontId="2" fillId="6" borderId="1" xfId="3" applyNumberFormat="1" applyFont="1" applyFill="1" applyBorder="1" applyAlignment="1">
      <alignment horizontal="center" vertical="center"/>
    </xf>
    <xf numFmtId="10" fontId="2" fillId="6" borderId="1" xfId="3" applyNumberFormat="1" applyFont="1" applyFill="1" applyBorder="1" applyAlignment="1">
      <alignment horizontal="center" vertical="center"/>
    </xf>
    <xf numFmtId="0" fontId="2" fillId="6" borderId="1" xfId="3" applyFont="1" applyFill="1" applyBorder="1"/>
    <xf numFmtId="43" fontId="2" fillId="6" borderId="1" xfId="3" applyNumberFormat="1" applyFont="1" applyFill="1" applyBorder="1"/>
    <xf numFmtId="4" fontId="2" fillId="23" borderId="1" xfId="3" applyNumberFormat="1" applyFont="1" applyFill="1" applyBorder="1" applyAlignment="1">
      <alignment horizontal="center" vertical="center"/>
    </xf>
    <xf numFmtId="4" fontId="2" fillId="23" borderId="1" xfId="3" applyNumberFormat="1" applyFill="1" applyBorder="1"/>
    <xf numFmtId="10" fontId="3" fillId="23" borderId="1" xfId="3" applyNumberFormat="1" applyFont="1" applyFill="1" applyBorder="1" applyAlignment="1">
      <alignment horizontal="center" vertical="center"/>
    </xf>
    <xf numFmtId="164" fontId="2" fillId="23" borderId="1" xfId="5" applyNumberFormat="1" applyFont="1" applyFill="1" applyBorder="1" applyAlignment="1">
      <alignment horizontal="center" vertical="center"/>
    </xf>
    <xf numFmtId="3" fontId="3" fillId="23" borderId="1" xfId="3" applyNumberFormat="1" applyFont="1" applyFill="1" applyBorder="1" applyAlignment="1">
      <alignment horizontal="center" vertical="center"/>
    </xf>
    <xf numFmtId="165" fontId="2" fillId="23" borderId="1" xfId="4" applyNumberFormat="1" applyFill="1" applyBorder="1" applyAlignment="1">
      <alignment horizontal="center" vertical="center"/>
    </xf>
    <xf numFmtId="10" fontId="2" fillId="23" borderId="1" xfId="3" applyNumberFormat="1" applyFill="1" applyBorder="1" applyAlignment="1">
      <alignment horizontal="center" vertical="center"/>
    </xf>
    <xf numFmtId="41" fontId="3" fillId="23" borderId="1" xfId="3" applyNumberFormat="1" applyFont="1" applyFill="1" applyBorder="1" applyAlignment="1">
      <alignment vertical="center"/>
    </xf>
    <xf numFmtId="41" fontId="2" fillId="23" borderId="1" xfId="3" applyNumberFormat="1" applyFont="1" applyFill="1" applyBorder="1" applyAlignment="1">
      <alignment horizontal="center" vertical="center"/>
    </xf>
    <xf numFmtId="0" fontId="2" fillId="23" borderId="1" xfId="3" applyFill="1" applyBorder="1"/>
    <xf numFmtId="165" fontId="2" fillId="23" borderId="1" xfId="3" applyNumberFormat="1" applyFill="1" applyBorder="1" applyAlignment="1">
      <alignment horizontal="center"/>
    </xf>
    <xf numFmtId="43" fontId="2" fillId="23" borderId="1" xfId="3" applyNumberFormat="1" applyFill="1" applyBorder="1"/>
    <xf numFmtId="0" fontId="3" fillId="13" borderId="1" xfId="3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 vertical="center" wrapText="1"/>
    </xf>
    <xf numFmtId="43" fontId="2" fillId="2" borderId="1" xfId="3" quotePrefix="1" applyNumberFormat="1" applyFill="1" applyBorder="1" applyAlignment="1">
      <alignment horizontal="center" vertical="center" wrapText="1"/>
    </xf>
    <xf numFmtId="0" fontId="6" fillId="2" borderId="1" xfId="3" applyFont="1" applyFill="1" applyBorder="1" applyAlignment="1">
      <alignment horizontal="center"/>
    </xf>
    <xf numFmtId="0" fontId="2" fillId="12" borderId="1" xfId="3" applyFont="1" applyFill="1" applyBorder="1" applyAlignment="1">
      <alignment horizontal="center" vertical="center"/>
    </xf>
    <xf numFmtId="169" fontId="2" fillId="12" borderId="1" xfId="3" applyNumberFormat="1" applyFont="1" applyFill="1" applyBorder="1" applyAlignment="1">
      <alignment horizontal="center" vertical="center"/>
    </xf>
    <xf numFmtId="165" fontId="2" fillId="12" borderId="1" xfId="3" applyNumberFormat="1" applyFill="1" applyBorder="1" applyAlignment="1">
      <alignment horizontal="left" vertical="center"/>
    </xf>
    <xf numFmtId="4" fontId="2" fillId="4" borderId="1" xfId="3" applyNumberFormat="1" applyFont="1" applyFill="1" applyBorder="1" applyAlignment="1">
      <alignment horizontal="center" vertical="center" wrapText="1"/>
    </xf>
    <xf numFmtId="4" fontId="7" fillId="0" borderId="1" xfId="3" applyNumberFormat="1" applyFont="1" applyBorder="1" applyAlignment="1">
      <alignment horizontal="center" vertical="center"/>
    </xf>
    <xf numFmtId="4" fontId="2" fillId="0" borderId="2" xfId="3" applyNumberFormat="1" applyFont="1" applyFill="1" applyBorder="1" applyAlignment="1">
      <alignment horizontal="center" vertical="center"/>
    </xf>
    <xf numFmtId="4" fontId="2" fillId="12" borderId="0" xfId="3" applyNumberFormat="1" applyFill="1"/>
    <xf numFmtId="4" fontId="2" fillId="23" borderId="1" xfId="3" applyNumberFormat="1" applyFill="1" applyBorder="1" applyAlignment="1">
      <alignment horizontal="center" vertical="center"/>
    </xf>
    <xf numFmtId="41" fontId="2" fillId="11" borderId="2" xfId="0" applyNumberFormat="1" applyFont="1" applyFill="1" applyBorder="1" applyAlignment="1">
      <alignment horizontal="center" vertical="center"/>
    </xf>
    <xf numFmtId="0" fontId="0" fillId="11" borderId="0" xfId="0" applyFill="1"/>
    <xf numFmtId="165" fontId="0" fillId="11" borderId="2" xfId="0" applyNumberFormat="1" applyFill="1" applyBorder="1" applyAlignment="1">
      <alignment horizontal="center"/>
    </xf>
    <xf numFmtId="0" fontId="0" fillId="11" borderId="2" xfId="0" applyFill="1" applyBorder="1"/>
    <xf numFmtId="43" fontId="0" fillId="11" borderId="2" xfId="0" applyNumberFormat="1" applyFill="1" applyBorder="1"/>
    <xf numFmtId="0" fontId="0" fillId="17" borderId="1" xfId="0" applyFill="1" applyBorder="1"/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41" fontId="2" fillId="22" borderId="1" xfId="0" applyNumberFormat="1" applyFont="1" applyFill="1" applyBorder="1" applyAlignment="1">
      <alignment horizontal="center" vertical="center"/>
    </xf>
    <xf numFmtId="0" fontId="0" fillId="22" borderId="1" xfId="0" applyFill="1" applyBorder="1"/>
    <xf numFmtId="165" fontId="0" fillId="22" borderId="1" xfId="0" applyNumberFormat="1" applyFill="1" applyBorder="1" applyAlignment="1">
      <alignment horizontal="center"/>
    </xf>
    <xf numFmtId="43" fontId="0" fillId="22" borderId="1" xfId="0" applyNumberFormat="1" applyFill="1" applyBorder="1"/>
    <xf numFmtId="0" fontId="6" fillId="24" borderId="1" xfId="0" applyFont="1" applyFill="1" applyBorder="1" applyAlignment="1">
      <alignment horizontal="center"/>
    </xf>
    <xf numFmtId="4" fontId="2" fillId="24" borderId="1" xfId="0" applyNumberFormat="1" applyFont="1" applyFill="1" applyBorder="1" applyAlignment="1">
      <alignment horizontal="center" vertical="center" wrapText="1"/>
    </xf>
    <xf numFmtId="4" fontId="0" fillId="24" borderId="1" xfId="0" applyNumberFormat="1" applyFill="1" applyBorder="1"/>
    <xf numFmtId="0" fontId="2" fillId="24" borderId="1" xfId="0" applyFont="1" applyFill="1" applyBorder="1" applyAlignment="1">
      <alignment horizontal="center" vertical="center" wrapText="1"/>
    </xf>
    <xf numFmtId="4" fontId="2" fillId="24" borderId="1" xfId="0" applyNumberFormat="1" applyFont="1" applyFill="1" applyBorder="1" applyAlignment="1">
      <alignment horizontal="center" vertical="center"/>
    </xf>
    <xf numFmtId="10" fontId="3" fillId="24" borderId="1" xfId="0" applyNumberFormat="1" applyFont="1" applyFill="1" applyBorder="1" applyAlignment="1">
      <alignment horizontal="center" vertical="center"/>
    </xf>
    <xf numFmtId="164" fontId="2" fillId="24" borderId="1" xfId="2" applyNumberFormat="1" applyFont="1" applyFill="1" applyBorder="1" applyAlignment="1">
      <alignment horizontal="center" vertical="center"/>
    </xf>
    <xf numFmtId="3" fontId="3" fillId="24" borderId="1" xfId="0" applyNumberFormat="1" applyFont="1" applyFill="1" applyBorder="1" applyAlignment="1">
      <alignment horizontal="center" vertical="center"/>
    </xf>
    <xf numFmtId="165" fontId="1" fillId="24" borderId="1" xfId="1" applyNumberFormat="1" applyFill="1" applyBorder="1" applyAlignment="1">
      <alignment horizontal="center" vertical="center"/>
    </xf>
    <xf numFmtId="4" fontId="0" fillId="24" borderId="1" xfId="0" applyNumberFormat="1" applyFill="1" applyBorder="1" applyAlignment="1">
      <alignment horizontal="center" vertical="center"/>
    </xf>
    <xf numFmtId="10" fontId="0" fillId="24" borderId="1" xfId="0" applyNumberFormat="1" applyFill="1" applyBorder="1" applyAlignment="1">
      <alignment horizontal="center" vertical="center"/>
    </xf>
    <xf numFmtId="41" fontId="3" fillId="24" borderId="1" xfId="0" applyNumberFormat="1" applyFont="1" applyFill="1" applyBorder="1" applyAlignment="1">
      <alignment vertical="center"/>
    </xf>
    <xf numFmtId="41" fontId="2" fillId="24" borderId="2" xfId="0" applyNumberFormat="1" applyFont="1" applyFill="1" applyBorder="1" applyAlignment="1">
      <alignment horizontal="center" vertical="center"/>
    </xf>
    <xf numFmtId="0" fontId="0" fillId="24" borderId="0" xfId="0" applyFill="1"/>
    <xf numFmtId="165" fontId="0" fillId="24" borderId="2" xfId="0" applyNumberFormat="1" applyFill="1" applyBorder="1" applyAlignment="1">
      <alignment horizontal="center"/>
    </xf>
    <xf numFmtId="0" fontId="0" fillId="24" borderId="2" xfId="0" applyFill="1" applyBorder="1"/>
    <xf numFmtId="43" fontId="0" fillId="24" borderId="2" xfId="0" applyNumberFormat="1" applyFill="1" applyBorder="1"/>
    <xf numFmtId="167" fontId="2" fillId="3" borderId="1" xfId="3" applyNumberFormat="1" applyFill="1" applyBorder="1"/>
    <xf numFmtId="170" fontId="2" fillId="4" borderId="1" xfId="3" applyNumberFormat="1" applyFill="1" applyBorder="1"/>
    <xf numFmtId="9" fontId="2" fillId="3" borderId="1" xfId="3" applyNumberFormat="1" applyFont="1" applyFill="1" applyBorder="1" applyAlignment="1">
      <alignment horizontal="center" vertical="center"/>
    </xf>
    <xf numFmtId="4" fontId="7" fillId="3" borderId="1" xfId="3" applyNumberFormat="1" applyFont="1" applyFill="1" applyBorder="1" applyAlignment="1">
      <alignment horizontal="center" vertical="center"/>
    </xf>
    <xf numFmtId="165" fontId="2" fillId="3" borderId="1" xfId="4" applyNumberFormat="1" applyFont="1" applyFill="1" applyBorder="1" applyAlignment="1">
      <alignment horizontal="center" vertical="center"/>
    </xf>
    <xf numFmtId="3" fontId="2" fillId="3" borderId="1" xfId="3" applyNumberFormat="1" applyFill="1" applyBorder="1" applyAlignment="1">
      <alignment horizontal="center" vertical="center"/>
    </xf>
    <xf numFmtId="0" fontId="8" fillId="3" borderId="1" xfId="3" applyFont="1" applyFill="1" applyBorder="1" applyAlignment="1">
      <alignment horizontal="center"/>
    </xf>
    <xf numFmtId="4" fontId="2" fillId="3" borderId="1" xfId="3" applyNumberFormat="1" applyFont="1" applyFill="1" applyBorder="1" applyAlignment="1">
      <alignment horizontal="center" vertical="center" wrapText="1"/>
    </xf>
    <xf numFmtId="4" fontId="3" fillId="3" borderId="1" xfId="3" applyNumberFormat="1" applyFont="1" applyFill="1" applyBorder="1" applyAlignment="1">
      <alignment horizontal="center" vertical="center"/>
    </xf>
    <xf numFmtId="4" fontId="0" fillId="6" borderId="1" xfId="0" applyNumberFormat="1" applyFill="1" applyBorder="1" applyAlignment="1">
      <alignment horizontal="center" vertical="center"/>
    </xf>
    <xf numFmtId="4" fontId="0" fillId="22" borderId="4" xfId="0" applyNumberFormat="1" applyFill="1" applyBorder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10" fontId="0" fillId="12" borderId="5" xfId="0" applyNumberFormat="1" applyFill="1" applyBorder="1" applyAlignment="1">
      <alignment horizontal="center" vertical="center"/>
    </xf>
    <xf numFmtId="10" fontId="0" fillId="0" borderId="1" xfId="0" applyNumberFormat="1" applyBorder="1"/>
    <xf numFmtId="165" fontId="0" fillId="0" borderId="1" xfId="0" applyNumberFormat="1" applyBorder="1" applyAlignment="1">
      <alignment horizontal="center"/>
    </xf>
    <xf numFmtId="3" fontId="2" fillId="6" borderId="4" xfId="3" applyNumberFormat="1" applyFill="1" applyBorder="1" applyAlignment="1">
      <alignment horizontal="center" vertical="center"/>
    </xf>
    <xf numFmtId="4" fontId="2" fillId="6" borderId="4" xfId="3" applyNumberFormat="1" applyFill="1" applyBorder="1" applyAlignment="1">
      <alignment horizontal="center" vertical="center"/>
    </xf>
    <xf numFmtId="4" fontId="2" fillId="0" borderId="4" xfId="3" applyNumberFormat="1" applyBorder="1" applyAlignment="1">
      <alignment horizontal="center" vertical="center"/>
    </xf>
    <xf numFmtId="4" fontId="2" fillId="12" borderId="4" xfId="3" applyNumberFormat="1" applyFill="1" applyBorder="1" applyAlignment="1">
      <alignment horizontal="center" vertical="center"/>
    </xf>
    <xf numFmtId="3" fontId="2" fillId="4" borderId="4" xfId="3" applyNumberFormat="1" applyFill="1" applyBorder="1" applyAlignment="1">
      <alignment horizontal="center" vertical="center"/>
    </xf>
    <xf numFmtId="167" fontId="2" fillId="2" borderId="0" xfId="3" applyNumberFormat="1" applyFill="1" applyBorder="1"/>
    <xf numFmtId="0" fontId="6" fillId="23" borderId="1" xfId="3" applyFont="1" applyFill="1" applyBorder="1" applyAlignment="1">
      <alignment horizontal="center"/>
    </xf>
    <xf numFmtId="4" fontId="2" fillId="23" borderId="1" xfId="3" applyNumberFormat="1" applyFont="1" applyFill="1" applyBorder="1" applyAlignment="1">
      <alignment horizontal="center" vertical="center" wrapText="1"/>
    </xf>
    <xf numFmtId="0" fontId="2" fillId="23" borderId="1" xfId="3" applyFont="1" applyFill="1" applyBorder="1" applyAlignment="1">
      <alignment horizontal="center" vertical="center" wrapText="1"/>
    </xf>
    <xf numFmtId="0" fontId="3" fillId="25" borderId="1" xfId="3" applyFont="1" applyFill="1" applyBorder="1" applyAlignment="1">
      <alignment horizontal="center"/>
    </xf>
    <xf numFmtId="4" fontId="2" fillId="25" borderId="1" xfId="3" applyNumberFormat="1" applyFont="1" applyFill="1" applyBorder="1" applyAlignment="1">
      <alignment horizontal="center" vertical="center"/>
    </xf>
    <xf numFmtId="4" fontId="2" fillId="25" borderId="1" xfId="3" applyNumberFormat="1" applyFill="1" applyBorder="1"/>
    <xf numFmtId="0" fontId="2" fillId="25" borderId="1" xfId="3" applyFont="1" applyFill="1" applyBorder="1" applyAlignment="1">
      <alignment horizontal="center" vertical="center"/>
    </xf>
    <xf numFmtId="4" fontId="3" fillId="25" borderId="1" xfId="3" applyNumberFormat="1" applyFont="1" applyFill="1" applyBorder="1" applyAlignment="1">
      <alignment horizontal="center" vertical="center"/>
    </xf>
    <xf numFmtId="10" fontId="3" fillId="25" borderId="1" xfId="3" applyNumberFormat="1" applyFont="1" applyFill="1" applyBorder="1" applyAlignment="1">
      <alignment horizontal="center" vertical="center"/>
    </xf>
    <xf numFmtId="164" fontId="2" fillId="25" borderId="1" xfId="5" applyNumberFormat="1" applyFont="1" applyFill="1" applyBorder="1" applyAlignment="1">
      <alignment horizontal="center" vertical="center"/>
    </xf>
    <xf numFmtId="3" fontId="3" fillId="25" borderId="1" xfId="3" applyNumberFormat="1" applyFont="1" applyFill="1" applyBorder="1" applyAlignment="1">
      <alignment horizontal="center" vertical="center"/>
    </xf>
    <xf numFmtId="165" fontId="2" fillId="25" borderId="1" xfId="4" applyNumberFormat="1" applyFill="1" applyBorder="1" applyAlignment="1">
      <alignment horizontal="center" vertical="center"/>
    </xf>
    <xf numFmtId="3" fontId="2" fillId="25" borderId="1" xfId="3" applyNumberFormat="1" applyFill="1" applyBorder="1" applyAlignment="1">
      <alignment horizontal="center" vertical="center"/>
    </xf>
    <xf numFmtId="10" fontId="2" fillId="25" borderId="1" xfId="3" applyNumberFormat="1" applyFill="1" applyBorder="1" applyAlignment="1">
      <alignment horizontal="center" vertical="center"/>
    </xf>
    <xf numFmtId="41" fontId="3" fillId="25" borderId="1" xfId="3" applyNumberFormat="1" applyFont="1" applyFill="1" applyBorder="1" applyAlignment="1">
      <alignment vertical="center"/>
    </xf>
    <xf numFmtId="41" fontId="2" fillId="25" borderId="1" xfId="3" applyNumberFormat="1" applyFont="1" applyFill="1" applyBorder="1" applyAlignment="1">
      <alignment horizontal="center" vertical="center"/>
    </xf>
    <xf numFmtId="0" fontId="2" fillId="25" borderId="1" xfId="3" applyFill="1" applyBorder="1"/>
    <xf numFmtId="165" fontId="2" fillId="25" borderId="1" xfId="3" applyNumberFormat="1" applyFill="1" applyBorder="1" applyAlignment="1">
      <alignment horizontal="center"/>
    </xf>
    <xf numFmtId="43" fontId="2" fillId="25" borderId="1" xfId="3" applyNumberFormat="1" applyFill="1" applyBorder="1"/>
    <xf numFmtId="165" fontId="2" fillId="22" borderId="1" xfId="3" applyNumberFormat="1" applyFill="1" applyBorder="1" applyAlignment="1">
      <alignment horizontal="center"/>
    </xf>
    <xf numFmtId="165" fontId="2" fillId="2" borderId="4" xfId="4" applyNumberFormat="1" applyFont="1" applyFill="1" applyBorder="1" applyAlignment="1">
      <alignment horizontal="center" vertical="center"/>
    </xf>
    <xf numFmtId="165" fontId="2" fillId="2" borderId="4" xfId="4" applyNumberFormat="1" applyFill="1" applyBorder="1" applyAlignment="1">
      <alignment horizontal="center" vertical="center"/>
    </xf>
    <xf numFmtId="165" fontId="2" fillId="0" borderId="4" xfId="4" applyNumberFormat="1" applyBorder="1" applyAlignment="1">
      <alignment horizontal="center" vertical="center"/>
    </xf>
    <xf numFmtId="165" fontId="2" fillId="6" borderId="4" xfId="4" applyNumberFormat="1" applyFill="1" applyBorder="1" applyAlignment="1">
      <alignment horizontal="center" vertical="center"/>
    </xf>
    <xf numFmtId="165" fontId="2" fillId="12" borderId="4" xfId="4" applyNumberFormat="1" applyFill="1" applyBorder="1" applyAlignment="1">
      <alignment horizontal="center" vertical="center"/>
    </xf>
    <xf numFmtId="165" fontId="2" fillId="4" borderId="4" xfId="4" applyNumberFormat="1" applyFill="1" applyBorder="1" applyAlignment="1">
      <alignment horizontal="center" vertical="center"/>
    </xf>
    <xf numFmtId="165" fontId="2" fillId="5" borderId="4" xfId="4" applyNumberFormat="1" applyFill="1" applyBorder="1" applyAlignment="1">
      <alignment horizontal="center" vertical="center"/>
    </xf>
    <xf numFmtId="165" fontId="2" fillId="0" borderId="4" xfId="4" applyNumberFormat="1" applyFill="1" applyBorder="1" applyAlignment="1">
      <alignment horizontal="center" vertical="center"/>
    </xf>
    <xf numFmtId="165" fontId="2" fillId="11" borderId="4" xfId="4" applyNumberFormat="1" applyFill="1" applyBorder="1" applyAlignment="1">
      <alignment horizontal="center" vertical="center"/>
    </xf>
    <xf numFmtId="165" fontId="2" fillId="7" borderId="4" xfId="4" applyNumberFormat="1" applyFill="1" applyBorder="1" applyAlignment="1">
      <alignment horizontal="center" vertical="center"/>
    </xf>
    <xf numFmtId="165" fontId="2" fillId="8" borderId="4" xfId="4" applyNumberFormat="1" applyFill="1" applyBorder="1" applyAlignment="1">
      <alignment horizontal="center" vertical="center"/>
    </xf>
    <xf numFmtId="165" fontId="2" fillId="9" borderId="4" xfId="4" applyNumberFormat="1" applyFill="1" applyBorder="1" applyAlignment="1">
      <alignment horizontal="center" vertical="center"/>
    </xf>
    <xf numFmtId="165" fontId="2" fillId="10" borderId="4" xfId="4" applyNumberFormat="1" applyFill="1" applyBorder="1" applyAlignment="1">
      <alignment horizontal="center" vertical="center"/>
    </xf>
    <xf numFmtId="43" fontId="2" fillId="0" borderId="4" xfId="4" applyBorder="1" applyAlignment="1">
      <alignment horizontal="center" vertical="center"/>
    </xf>
    <xf numFmtId="3" fontId="3" fillId="0" borderId="4" xfId="3" applyNumberFormat="1" applyFont="1" applyBorder="1" applyAlignment="1">
      <alignment horizontal="center" vertical="center"/>
    </xf>
    <xf numFmtId="4" fontId="0" fillId="21" borderId="5" xfId="0" applyNumberFormat="1" applyFill="1" applyBorder="1" applyAlignment="1">
      <alignment horizontal="center" vertical="center"/>
    </xf>
    <xf numFmtId="10" fontId="0" fillId="21" borderId="5" xfId="0" applyNumberFormat="1" applyFill="1" applyBorder="1" applyAlignment="1">
      <alignment horizontal="center" vertical="center"/>
    </xf>
    <xf numFmtId="41" fontId="3" fillId="21" borderId="5" xfId="0" applyNumberFormat="1" applyFont="1" applyFill="1" applyBorder="1" applyAlignment="1">
      <alignment vertical="center"/>
    </xf>
    <xf numFmtId="4" fontId="3" fillId="0" borderId="0" xfId="3" applyNumberFormat="1" applyFont="1"/>
    <xf numFmtId="0" fontId="2" fillId="22" borderId="1" xfId="0" applyFont="1" applyFill="1" applyBorder="1" applyAlignment="1">
      <alignment horizontal="center" vertical="center"/>
    </xf>
    <xf numFmtId="9" fontId="2" fillId="22" borderId="1" xfId="0" applyNumberFormat="1" applyFont="1" applyFill="1" applyBorder="1" applyAlignment="1">
      <alignment horizontal="center" vertical="center"/>
    </xf>
    <xf numFmtId="4" fontId="7" fillId="22" borderId="1" xfId="0" applyNumberFormat="1" applyFont="1" applyFill="1" applyBorder="1" applyAlignment="1">
      <alignment horizontal="center" vertical="center"/>
    </xf>
    <xf numFmtId="165" fontId="2" fillId="22" borderId="1" xfId="1" applyNumberFormat="1" applyFont="1" applyFill="1" applyBorder="1" applyAlignment="1">
      <alignment horizontal="center" vertical="center"/>
    </xf>
    <xf numFmtId="3" fontId="0" fillId="22" borderId="1" xfId="0" applyNumberFormat="1" applyFill="1" applyBorder="1" applyAlignment="1">
      <alignment horizontal="center" vertical="center"/>
    </xf>
    <xf numFmtId="167" fontId="0" fillId="22" borderId="1" xfId="0" applyNumberFormat="1" applyFill="1" applyBorder="1"/>
    <xf numFmtId="0" fontId="8" fillId="22" borderId="1" xfId="0" applyFont="1" applyFill="1" applyBorder="1" applyAlignment="1">
      <alignment horizontal="center"/>
    </xf>
    <xf numFmtId="4" fontId="3" fillId="22" borderId="1" xfId="0" applyNumberFormat="1" applyFont="1" applyFill="1" applyBorder="1" applyAlignment="1">
      <alignment horizontal="center" vertical="center"/>
    </xf>
    <xf numFmtId="171" fontId="2" fillId="2" borderId="1" xfId="3" applyNumberFormat="1" applyFill="1" applyBorder="1"/>
    <xf numFmtId="10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right" vertical="center"/>
    </xf>
    <xf numFmtId="0" fontId="12" fillId="0" borderId="0" xfId="3" applyFont="1" applyAlignment="1">
      <alignment horizontal="right" vertical="center"/>
    </xf>
    <xf numFmtId="0" fontId="12" fillId="0" borderId="0" xfId="3" applyFont="1" applyAlignment="1">
      <alignment vertical="center"/>
    </xf>
    <xf numFmtId="0" fontId="11" fillId="0" borderId="0" xfId="3" applyFont="1" applyAlignment="1">
      <alignment horizontal="right" vertical="center"/>
    </xf>
    <xf numFmtId="0" fontId="11" fillId="0" borderId="0" xfId="3" applyFont="1" applyAlignment="1">
      <alignment vertical="center"/>
    </xf>
    <xf numFmtId="0" fontId="11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10" fontId="3" fillId="0" borderId="1" xfId="3" applyNumberFormat="1" applyFont="1" applyBorder="1" applyAlignment="1">
      <alignment horizontal="center" vertical="center" wrapText="1"/>
    </xf>
    <xf numFmtId="164" fontId="3" fillId="0" borderId="1" xfId="3" applyNumberFormat="1" applyFont="1" applyBorder="1" applyAlignment="1">
      <alignment horizontal="center" vertical="center" wrapText="1"/>
    </xf>
    <xf numFmtId="3" fontId="3" fillId="0" borderId="1" xfId="3" applyNumberFormat="1" applyFont="1" applyBorder="1" applyAlignment="1">
      <alignment horizontal="center" vertical="center" wrapText="1"/>
    </xf>
    <xf numFmtId="43" fontId="3" fillId="0" borderId="1" xfId="4" applyFont="1" applyBorder="1" applyAlignment="1">
      <alignment horizontal="center" vertical="center" wrapText="1"/>
    </xf>
    <xf numFmtId="0" fontId="3" fillId="0" borderId="1" xfId="3" quotePrefix="1" applyFont="1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 wrapText="1"/>
    </xf>
    <xf numFmtId="0" fontId="11" fillId="0" borderId="0" xfId="3" applyFont="1" applyAlignment="1">
      <alignment horizontal="right" vertical="center"/>
    </xf>
    <xf numFmtId="0" fontId="3" fillId="0" borderId="0" xfId="3" applyFont="1" applyAlignment="1">
      <alignment horizontal="right" vertical="center"/>
    </xf>
    <xf numFmtId="0" fontId="3" fillId="0" borderId="0" xfId="3" applyFont="1"/>
    <xf numFmtId="165" fontId="3" fillId="0" borderId="0" xfId="3" applyNumberFormat="1" applyFont="1" applyAlignment="1">
      <alignment horizontal="center"/>
    </xf>
    <xf numFmtId="164" fontId="3" fillId="0" borderId="0" xfId="3" applyNumberFormat="1" applyFont="1" applyAlignment="1">
      <alignment vertical="center"/>
    </xf>
    <xf numFmtId="43" fontId="3" fillId="0" borderId="0" xfId="4" applyFont="1"/>
    <xf numFmtId="3" fontId="3" fillId="0" borderId="0" xfId="3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164" fontId="11" fillId="0" borderId="0" xfId="3" applyNumberFormat="1" applyFont="1"/>
    <xf numFmtId="0" fontId="11" fillId="0" borderId="0" xfId="3" applyFont="1"/>
    <xf numFmtId="165" fontId="11" fillId="0" borderId="0" xfId="3" applyNumberFormat="1" applyFont="1" applyAlignment="1">
      <alignment horizontal="center"/>
    </xf>
    <xf numFmtId="10" fontId="11" fillId="0" borderId="0" xfId="3" applyNumberFormat="1" applyFont="1" applyAlignment="1">
      <alignment vertical="center"/>
    </xf>
    <xf numFmtId="164" fontId="11" fillId="0" borderId="0" xfId="3" applyNumberFormat="1" applyFont="1" applyAlignment="1">
      <alignment vertical="center"/>
    </xf>
    <xf numFmtId="43" fontId="11" fillId="0" borderId="0" xfId="4" applyFont="1"/>
    <xf numFmtId="3" fontId="11" fillId="0" borderId="0" xfId="3" applyNumberFormat="1" applyFont="1" applyAlignment="1">
      <alignment horizontal="center" vertical="center"/>
    </xf>
    <xf numFmtId="10" fontId="11" fillId="0" borderId="0" xfId="3" applyNumberFormat="1" applyFont="1" applyAlignment="1">
      <alignment horizontal="center" vertical="center"/>
    </xf>
    <xf numFmtId="0" fontId="12" fillId="0" borderId="0" xfId="3" applyFont="1"/>
    <xf numFmtId="165" fontId="12" fillId="0" borderId="0" xfId="3" applyNumberFormat="1" applyFont="1" applyAlignment="1">
      <alignment horizontal="center"/>
    </xf>
    <xf numFmtId="164" fontId="12" fillId="0" borderId="0" xfId="3" applyNumberFormat="1" applyFont="1" applyAlignment="1">
      <alignment vertical="center"/>
    </xf>
    <xf numFmtId="43" fontId="12" fillId="0" borderId="0" xfId="4" applyFont="1"/>
    <xf numFmtId="3" fontId="12" fillId="0" borderId="0" xfId="3" applyNumberFormat="1" applyFont="1" applyAlignment="1">
      <alignment horizontal="center" vertical="center"/>
    </xf>
    <xf numFmtId="10" fontId="12" fillId="0" borderId="0" xfId="3" applyNumberFormat="1" applyFont="1" applyAlignment="1">
      <alignment horizontal="center" vertical="center"/>
    </xf>
    <xf numFmtId="164" fontId="3" fillId="0" borderId="0" xfId="0" applyNumberFormat="1" applyFont="1"/>
    <xf numFmtId="0" fontId="3" fillId="0" borderId="0" xfId="0" applyFont="1"/>
    <xf numFmtId="3" fontId="3" fillId="0" borderId="0" xfId="0" applyNumberFormat="1" applyFont="1"/>
    <xf numFmtId="165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vertical="center"/>
    </xf>
    <xf numFmtId="43" fontId="3" fillId="0" borderId="0" xfId="1" applyFont="1"/>
    <xf numFmtId="3" fontId="3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10" fontId="11" fillId="0" borderId="0" xfId="0" applyNumberFormat="1" applyFont="1" applyAlignment="1">
      <alignment vertical="center"/>
    </xf>
    <xf numFmtId="0" fontId="11" fillId="0" borderId="0" xfId="0" applyFont="1"/>
    <xf numFmtId="165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vertical="center"/>
    </xf>
    <xf numFmtId="43" fontId="11" fillId="0" borderId="0" xfId="1" applyFont="1"/>
    <xf numFmtId="3" fontId="11" fillId="0" borderId="0" xfId="0" applyNumberFormat="1" applyFon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right" vertical="center"/>
    </xf>
    <xf numFmtId="0" fontId="3" fillId="0" borderId="1" xfId="3" applyFont="1" applyBorder="1" applyAlignment="1">
      <alignment horizontal="center" vertical="center" wrapText="1"/>
    </xf>
    <xf numFmtId="0" fontId="11" fillId="0" borderId="0" xfId="3" applyFont="1" applyAlignment="1">
      <alignment horizontal="center"/>
    </xf>
    <xf numFmtId="0" fontId="11" fillId="0" borderId="0" xfId="3" applyFont="1" applyAlignment="1">
      <alignment horizontal="center" vertical="center"/>
    </xf>
    <xf numFmtId="0" fontId="11" fillId="0" borderId="0" xfId="3" applyFont="1" applyAlignment="1">
      <alignment horizontal="left" vertical="center"/>
    </xf>
    <xf numFmtId="0" fontId="11" fillId="0" borderId="0" xfId="3" applyFont="1" applyAlignment="1">
      <alignment horizontal="right" vertical="center"/>
    </xf>
    <xf numFmtId="10" fontId="11" fillId="0" borderId="0" xfId="3" applyNumberFormat="1" applyFont="1"/>
    <xf numFmtId="3" fontId="11" fillId="0" borderId="0" xfId="3" applyNumberFormat="1" applyFont="1"/>
    <xf numFmtId="0" fontId="3" fillId="0" borderId="4" xfId="3" applyFont="1" applyBorder="1" applyAlignment="1">
      <alignment horizontal="center" vertical="center" wrapText="1"/>
    </xf>
    <xf numFmtId="0" fontId="3" fillId="0" borderId="6" xfId="3" applyFont="1" applyBorder="1" applyAlignment="1">
      <alignment horizontal="center" vertical="center" wrapText="1"/>
    </xf>
    <xf numFmtId="0" fontId="3" fillId="0" borderId="7" xfId="3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</cellXfs>
  <cellStyles count="6">
    <cellStyle name="Millares" xfId="1" builtinId="3"/>
    <cellStyle name="Millares 2" xfId="4"/>
    <cellStyle name="Normal" xfId="0" builtinId="0"/>
    <cellStyle name="Normal 2" xfId="3"/>
    <cellStyle name="Porcentaje" xfId="2" builtinId="5"/>
    <cellStyle name="Porcentaje 2" xf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W36"/>
  <sheetViews>
    <sheetView zoomScale="60" zoomScaleNormal="60" workbookViewId="0">
      <selection activeCell="K37" sqref="K37"/>
    </sheetView>
  </sheetViews>
  <sheetFormatPr baseColWidth="10" defaultRowHeight="12.75" x14ac:dyDescent="0.2"/>
  <cols>
    <col min="1" max="1" width="43.42578125" bestFit="1" customWidth="1"/>
    <col min="2" max="2" width="18" bestFit="1" customWidth="1"/>
    <col min="3" max="6" width="15.140625" bestFit="1" customWidth="1"/>
    <col min="7" max="7" width="18.140625" bestFit="1" customWidth="1"/>
    <col min="8" max="8" width="19.28515625" bestFit="1" customWidth="1"/>
    <col min="9" max="9" width="17" style="1" bestFit="1" customWidth="1"/>
    <col min="10" max="10" width="19.28515625" style="2" bestFit="1" customWidth="1"/>
    <col min="11" max="11" width="17.42578125" bestFit="1" customWidth="1"/>
    <col min="12" max="12" width="20.28515625" bestFit="1" customWidth="1"/>
    <col min="13" max="13" width="15.7109375" style="3" customWidth="1"/>
    <col min="14" max="14" width="16.42578125" style="1" bestFit="1" customWidth="1"/>
    <col min="15" max="15" width="17.7109375" bestFit="1" customWidth="1"/>
    <col min="16" max="16" width="18" bestFit="1" customWidth="1"/>
    <col min="17" max="17" width="18.42578125" bestFit="1" customWidth="1"/>
    <col min="18" max="18" width="5.5703125" style="4" bestFit="1" customWidth="1"/>
    <col min="19" max="19" width="3.7109375" bestFit="1" customWidth="1"/>
    <col min="20" max="20" width="6.42578125" bestFit="1" customWidth="1"/>
  </cols>
  <sheetData>
    <row r="1" spans="1:23" ht="20.25" x14ac:dyDescent="0.3">
      <c r="A1" s="976" t="s">
        <v>0</v>
      </c>
      <c r="B1" s="976"/>
      <c r="C1" s="976"/>
      <c r="D1" s="976"/>
      <c r="E1" s="976"/>
      <c r="F1" s="976"/>
      <c r="G1" s="976"/>
      <c r="H1" s="976"/>
      <c r="I1" s="976"/>
      <c r="J1" s="976"/>
      <c r="K1" s="976"/>
      <c r="L1" s="976"/>
      <c r="M1" s="976"/>
      <c r="N1" s="976"/>
      <c r="O1" s="976"/>
      <c r="P1" s="976"/>
      <c r="Q1" s="976"/>
      <c r="R1" s="976"/>
      <c r="S1" s="976"/>
      <c r="T1" s="976"/>
    </row>
    <row r="2" spans="1:23" ht="20.25" x14ac:dyDescent="0.2">
      <c r="A2" s="922" t="s">
        <v>1</v>
      </c>
      <c r="B2" s="978" t="s">
        <v>2</v>
      </c>
      <c r="C2" s="978"/>
      <c r="D2" s="7"/>
      <c r="E2" s="7"/>
      <c r="F2" s="6"/>
      <c r="G2" s="6"/>
      <c r="H2" s="977" t="str">
        <f>B2</f>
        <v>AHUALULCO</v>
      </c>
      <c r="I2" s="977"/>
      <c r="J2" s="959"/>
      <c r="K2" s="960"/>
      <c r="L2" s="960"/>
      <c r="M2" s="961"/>
      <c r="N2" s="979" t="s">
        <v>3</v>
      </c>
      <c r="O2" s="979"/>
      <c r="P2" s="920">
        <v>5</v>
      </c>
      <c r="Q2" s="960"/>
      <c r="R2" s="962"/>
      <c r="S2" s="960"/>
      <c r="T2" s="960"/>
    </row>
    <row r="3" spans="1:23" ht="20.25" x14ac:dyDescent="0.2">
      <c r="A3" s="920">
        <v>2018</v>
      </c>
      <c r="B3" s="6"/>
      <c r="C3" s="6"/>
      <c r="D3" s="6"/>
      <c r="E3" s="6"/>
      <c r="F3" s="6"/>
      <c r="G3" s="6"/>
      <c r="H3" s="7"/>
      <c r="I3" s="8"/>
      <c r="J3" s="963"/>
      <c r="K3" s="6"/>
      <c r="L3" s="964"/>
      <c r="M3" s="965"/>
      <c r="N3" s="966"/>
      <c r="O3" s="967"/>
      <c r="P3" s="6"/>
      <c r="Q3" s="960"/>
      <c r="R3" s="962"/>
      <c r="S3" s="960"/>
      <c r="T3" s="960"/>
    </row>
    <row r="4" spans="1:23" x14ac:dyDescent="0.2">
      <c r="A4" s="6"/>
      <c r="B4" s="6"/>
      <c r="C4" s="6"/>
      <c r="D4" s="6"/>
      <c r="E4" s="6"/>
      <c r="F4" s="6"/>
      <c r="G4" s="6"/>
      <c r="H4" s="7"/>
      <c r="I4" s="8"/>
      <c r="J4" s="9"/>
      <c r="K4" s="6"/>
      <c r="L4" s="10"/>
      <c r="M4" s="11"/>
      <c r="N4" s="12"/>
      <c r="O4" s="5"/>
      <c r="P4" s="6"/>
    </row>
    <row r="5" spans="1:23" ht="76.5" x14ac:dyDescent="0.2">
      <c r="A5" s="18" t="s">
        <v>4</v>
      </c>
      <c r="B5" s="18" t="s">
        <v>5</v>
      </c>
      <c r="C5" s="18" t="s">
        <v>6</v>
      </c>
      <c r="D5" s="18" t="s">
        <v>7</v>
      </c>
      <c r="E5" s="18" t="s">
        <v>8</v>
      </c>
      <c r="F5" s="18" t="s">
        <v>9</v>
      </c>
      <c r="G5" s="18" t="s">
        <v>124</v>
      </c>
      <c r="H5" s="18" t="s">
        <v>11</v>
      </c>
      <c r="I5" s="914" t="s">
        <v>12</v>
      </c>
      <c r="J5" s="915" t="s">
        <v>13</v>
      </c>
      <c r="K5" s="18" t="s">
        <v>126</v>
      </c>
      <c r="L5" s="18" t="s">
        <v>15</v>
      </c>
      <c r="M5" s="916" t="s">
        <v>16</v>
      </c>
      <c r="N5" s="17" t="s">
        <v>17</v>
      </c>
      <c r="O5" s="18" t="s">
        <v>18</v>
      </c>
      <c r="P5" s="917" t="s">
        <v>19</v>
      </c>
      <c r="Q5" s="918" t="s">
        <v>20</v>
      </c>
      <c r="R5" s="975" t="s">
        <v>21</v>
      </c>
      <c r="S5" s="975"/>
      <c r="T5" s="975"/>
    </row>
    <row r="6" spans="1:23" x14ac:dyDescent="0.2">
      <c r="A6" s="21" t="s">
        <v>30</v>
      </c>
      <c r="B6" s="22"/>
      <c r="C6" s="22"/>
      <c r="D6" s="22"/>
      <c r="E6" s="35"/>
      <c r="F6" s="22"/>
      <c r="G6" s="614"/>
      <c r="H6" s="22"/>
      <c r="I6" s="24">
        <v>0.8</v>
      </c>
      <c r="J6" s="25">
        <f>$B$8*I6</f>
        <v>1834.4</v>
      </c>
      <c r="K6" s="38">
        <v>0</v>
      </c>
      <c r="L6" s="615">
        <f>INT(J6)+K6</f>
        <v>1834</v>
      </c>
      <c r="M6" s="28">
        <f>L6</f>
        <v>1834</v>
      </c>
      <c r="N6" s="616">
        <f>M6/M$33</f>
        <v>0.19598204744603548</v>
      </c>
      <c r="O6" s="41">
        <f>IF(N6&gt;=2%,M6,0)</f>
        <v>1834</v>
      </c>
      <c r="P6" s="31">
        <f>O$33/P$2</f>
        <v>1837</v>
      </c>
      <c r="Q6" s="617">
        <f>O6/P6</f>
        <v>0.99836690255851934</v>
      </c>
      <c r="R6" s="33">
        <f t="shared" ref="R6:R32" si="0">INT(Q6)</f>
        <v>0</v>
      </c>
      <c r="S6" s="34">
        <v>1</v>
      </c>
      <c r="T6" s="32">
        <f t="shared" ref="T6:T33" si="1">SUM(R6:S6)</f>
        <v>1</v>
      </c>
      <c r="V6" s="617">
        <v>0.99836690255851934</v>
      </c>
      <c r="W6" s="617">
        <v>0.99836690255851934</v>
      </c>
    </row>
    <row r="7" spans="1:23" x14ac:dyDescent="0.2">
      <c r="A7" s="21" t="s">
        <v>31</v>
      </c>
      <c r="B7" s="22"/>
      <c r="C7" s="22"/>
      <c r="D7" s="23"/>
      <c r="E7" s="35"/>
      <c r="F7" s="22"/>
      <c r="G7" s="22"/>
      <c r="H7" s="22"/>
      <c r="I7" s="24">
        <v>0.2</v>
      </c>
      <c r="J7" s="25">
        <f>$B$8*I7</f>
        <v>458.6</v>
      </c>
      <c r="K7" s="38">
        <v>1</v>
      </c>
      <c r="L7" s="615">
        <f>INT(J7)+K7</f>
        <v>459</v>
      </c>
      <c r="M7" s="28">
        <f>L7</f>
        <v>459</v>
      </c>
      <c r="N7" s="616">
        <f>M7/M$33</f>
        <v>4.9048942081641379E-2</v>
      </c>
      <c r="O7" s="41">
        <f>IF(N7&gt;=2%,M7,0)</f>
        <v>459</v>
      </c>
      <c r="P7" s="31">
        <f>O$33/P$2</f>
        <v>1837</v>
      </c>
      <c r="Q7" s="617">
        <f>O7/P7</f>
        <v>0.24986390854654328</v>
      </c>
      <c r="R7" s="33">
        <f t="shared" si="0"/>
        <v>0</v>
      </c>
      <c r="S7" s="34">
        <v>0</v>
      </c>
      <c r="T7" s="32">
        <f t="shared" si="1"/>
        <v>0</v>
      </c>
      <c r="V7" s="617">
        <v>0.24986390854654328</v>
      </c>
      <c r="W7" s="650">
        <v>0.66140446379967333</v>
      </c>
    </row>
    <row r="8" spans="1:23" x14ac:dyDescent="0.2">
      <c r="A8" s="618" t="s">
        <v>32</v>
      </c>
      <c r="B8" s="22">
        <v>2293</v>
      </c>
      <c r="C8" s="619"/>
      <c r="D8" s="22"/>
      <c r="E8" s="21"/>
      <c r="F8" s="22"/>
      <c r="G8" s="22"/>
      <c r="H8" s="37"/>
      <c r="I8" s="24"/>
      <c r="J8" s="25"/>
      <c r="K8" s="38"/>
      <c r="L8" s="39"/>
      <c r="M8" s="40"/>
      <c r="N8" s="616"/>
      <c r="O8" s="41"/>
      <c r="P8" s="31">
        <f t="shared" ref="P8:P20" si="2">SUM(N8:O8)</f>
        <v>0</v>
      </c>
      <c r="Q8" s="34"/>
      <c r="R8" s="33">
        <f t="shared" si="0"/>
        <v>0</v>
      </c>
      <c r="S8" s="34">
        <v>0</v>
      </c>
      <c r="T8" s="32">
        <f t="shared" si="1"/>
        <v>0</v>
      </c>
      <c r="V8" s="650">
        <v>1.1099618943930321</v>
      </c>
      <c r="W8" s="658">
        <v>0.32825258573761568</v>
      </c>
    </row>
    <row r="9" spans="1:23" x14ac:dyDescent="0.2">
      <c r="A9" s="42"/>
      <c r="B9" s="80"/>
      <c r="C9" s="80"/>
      <c r="D9" s="44"/>
      <c r="E9" s="13"/>
      <c r="F9" s="43"/>
      <c r="G9" s="80"/>
      <c r="H9" s="43"/>
      <c r="I9" s="46"/>
      <c r="J9" s="47"/>
      <c r="K9" s="48"/>
      <c r="L9" s="49"/>
      <c r="M9" s="50"/>
      <c r="N9" s="51"/>
      <c r="O9" s="52"/>
      <c r="P9" s="647">
        <f t="shared" si="2"/>
        <v>0</v>
      </c>
      <c r="Q9" s="648"/>
      <c r="R9" s="119">
        <f t="shared" si="0"/>
        <v>0</v>
      </c>
      <c r="S9" s="118">
        <v>0</v>
      </c>
      <c r="T9" s="120">
        <f t="shared" si="1"/>
        <v>0</v>
      </c>
      <c r="V9" s="654">
        <v>1.3189983669025585</v>
      </c>
      <c r="W9" s="654">
        <v>0.31899836690256</v>
      </c>
    </row>
    <row r="10" spans="1:23" x14ac:dyDescent="0.2">
      <c r="A10" s="621" t="s">
        <v>39</v>
      </c>
      <c r="B10" s="622">
        <v>2039</v>
      </c>
      <c r="C10" s="622"/>
      <c r="D10" s="623"/>
      <c r="E10" s="624"/>
      <c r="F10" s="606"/>
      <c r="G10" s="622"/>
      <c r="H10" s="606"/>
      <c r="I10" s="607"/>
      <c r="J10" s="608"/>
      <c r="K10" s="609"/>
      <c r="L10" s="610">
        <f>B10</f>
        <v>2039</v>
      </c>
      <c r="M10" s="611">
        <f>L10</f>
        <v>2039</v>
      </c>
      <c r="N10" s="612">
        <f>M10/M$33</f>
        <v>0.21788843770036331</v>
      </c>
      <c r="O10" s="613">
        <f>IF(N10&gt;=2%,M10,0)</f>
        <v>2039</v>
      </c>
      <c r="P10" s="649">
        <f>O$33/P$2</f>
        <v>1837</v>
      </c>
      <c r="Q10" s="650">
        <f>O10/P10</f>
        <v>1.1099618943930321</v>
      </c>
      <c r="R10" s="651">
        <f t="shared" ref="R10:R15" si="3">INT(Q10)</f>
        <v>1</v>
      </c>
      <c r="S10" s="650">
        <v>0</v>
      </c>
      <c r="T10" s="652">
        <f t="shared" ref="T10:T11" si="4">SUM(R10:S10)</f>
        <v>1</v>
      </c>
      <c r="V10" s="96">
        <v>0.20359281437125748</v>
      </c>
      <c r="W10" s="617">
        <v>0.24986390854654328</v>
      </c>
    </row>
    <row r="11" spans="1:23" x14ac:dyDescent="0.2">
      <c r="A11" s="42"/>
      <c r="B11" s="80"/>
      <c r="C11" s="80"/>
      <c r="D11" s="44"/>
      <c r="E11" s="13"/>
      <c r="F11" s="43"/>
      <c r="G11" s="80"/>
      <c r="H11" s="43"/>
      <c r="I11" s="46"/>
      <c r="J11" s="47"/>
      <c r="K11" s="48"/>
      <c r="L11" s="49"/>
      <c r="M11" s="50"/>
      <c r="N11" s="51"/>
      <c r="O11" s="52"/>
      <c r="P11" s="647"/>
      <c r="Q11" s="648"/>
      <c r="R11" s="119">
        <f t="shared" si="3"/>
        <v>0</v>
      </c>
      <c r="S11" s="118">
        <v>0</v>
      </c>
      <c r="T11" s="120">
        <f t="shared" si="4"/>
        <v>0</v>
      </c>
      <c r="V11" s="650">
        <v>0.66140446379967333</v>
      </c>
      <c r="W11" s="96">
        <v>0.20359281437125748</v>
      </c>
    </row>
    <row r="12" spans="1:23" x14ac:dyDescent="0.2">
      <c r="A12" s="625" t="s">
        <v>23</v>
      </c>
      <c r="B12" s="626">
        <v>2423</v>
      </c>
      <c r="C12" s="626"/>
      <c r="D12" s="627"/>
      <c r="E12" s="628"/>
      <c r="F12" s="629"/>
      <c r="G12" s="626"/>
      <c r="H12" s="629"/>
      <c r="I12" s="630"/>
      <c r="J12" s="631"/>
      <c r="K12" s="632"/>
      <c r="L12" s="633">
        <f>B12</f>
        <v>2423</v>
      </c>
      <c r="M12" s="634">
        <f>L12</f>
        <v>2423</v>
      </c>
      <c r="N12" s="635">
        <f>M12/M$33</f>
        <v>0.25892284676212868</v>
      </c>
      <c r="O12" s="636">
        <f>IF(N12&gt;=2%,M12,0)</f>
        <v>2423</v>
      </c>
      <c r="P12" s="653">
        <f>O$33/P$2</f>
        <v>1837</v>
      </c>
      <c r="Q12" s="654">
        <f>O12/P12</f>
        <v>1.3189983669025585</v>
      </c>
      <c r="R12" s="655">
        <f t="shared" si="3"/>
        <v>1</v>
      </c>
      <c r="S12" s="654">
        <v>0</v>
      </c>
      <c r="T12" s="656">
        <f t="shared" ref="T12" si="5">SUM(R12:S12)</f>
        <v>1</v>
      </c>
      <c r="V12" s="658">
        <v>0.32825258573761568</v>
      </c>
      <c r="W12" s="146">
        <v>0.12955906369080022</v>
      </c>
    </row>
    <row r="13" spans="1:23" x14ac:dyDescent="0.2">
      <c r="A13" s="42"/>
      <c r="B13" s="80"/>
      <c r="C13" s="80"/>
      <c r="D13" s="44"/>
      <c r="E13" s="13"/>
      <c r="F13" s="43"/>
      <c r="G13" s="80"/>
      <c r="H13" s="43"/>
      <c r="I13" s="46"/>
      <c r="J13" s="47"/>
      <c r="K13" s="48"/>
      <c r="L13" s="49"/>
      <c r="M13" s="50"/>
      <c r="N13" s="51"/>
      <c r="O13" s="52"/>
      <c r="P13" s="647"/>
      <c r="Q13" s="648"/>
      <c r="R13" s="119">
        <f t="shared" si="3"/>
        <v>0</v>
      </c>
      <c r="S13" s="118">
        <v>0</v>
      </c>
      <c r="T13" s="120">
        <f t="shared" ref="T13" si="6">SUM(R13:S13)</f>
        <v>0</v>
      </c>
      <c r="V13" s="146">
        <v>0.12955906369080022</v>
      </c>
      <c r="W13" s="650">
        <v>0.10996189439303</v>
      </c>
    </row>
    <row r="14" spans="1:23" x14ac:dyDescent="0.2">
      <c r="A14" s="84" t="s">
        <v>41</v>
      </c>
      <c r="B14" s="85">
        <v>118</v>
      </c>
      <c r="C14" s="85">
        <f>$B$17/3</f>
        <v>8.6666666666666661</v>
      </c>
      <c r="D14" s="85">
        <f>B$18/2</f>
        <v>16.5</v>
      </c>
      <c r="E14" s="86">
        <f>B$19/2</f>
        <v>0.5</v>
      </c>
      <c r="F14" s="85"/>
      <c r="G14" s="646">
        <v>2</v>
      </c>
      <c r="H14" s="85">
        <f>B14+INT(C14)+INT(D14)+INT(E14)+INT(F14)+G14</f>
        <v>144</v>
      </c>
      <c r="I14" s="88"/>
      <c r="J14" s="89"/>
      <c r="K14" s="90"/>
      <c r="L14" s="91">
        <f>H14</f>
        <v>144</v>
      </c>
      <c r="M14" s="92">
        <f>L14</f>
        <v>144</v>
      </c>
      <c r="N14" s="93">
        <f>M14/M$33</f>
        <v>1.5387903398162001E-2</v>
      </c>
      <c r="O14" s="94">
        <f>IF(N14&gt;=2%,M14,0)</f>
        <v>0</v>
      </c>
      <c r="P14" s="95">
        <f>O$33/P$2</f>
        <v>1837</v>
      </c>
      <c r="Q14" s="96">
        <f>O14/P14</f>
        <v>0</v>
      </c>
      <c r="R14" s="97">
        <f t="shared" si="3"/>
        <v>0</v>
      </c>
      <c r="S14" s="96">
        <v>0</v>
      </c>
      <c r="T14" s="98">
        <f t="shared" si="1"/>
        <v>0</v>
      </c>
    </row>
    <row r="15" spans="1:23" x14ac:dyDescent="0.2">
      <c r="A15" s="84" t="s">
        <v>42</v>
      </c>
      <c r="B15" s="85">
        <v>345</v>
      </c>
      <c r="C15" s="85">
        <f>$B$17/3</f>
        <v>8.6666666666666661</v>
      </c>
      <c r="D15" s="85">
        <f>B$18/2</f>
        <v>16.5</v>
      </c>
      <c r="E15" s="84"/>
      <c r="F15" s="85">
        <f>B$20/2</f>
        <v>2.5</v>
      </c>
      <c r="G15" s="85">
        <v>3</v>
      </c>
      <c r="H15" s="85">
        <f>B15+INT(C15)+INT(D15)+INT(E15)+INT(F15)+G15</f>
        <v>374</v>
      </c>
      <c r="I15" s="88"/>
      <c r="J15" s="89"/>
      <c r="K15" s="90"/>
      <c r="L15" s="91">
        <f>H15</f>
        <v>374</v>
      </c>
      <c r="M15" s="92">
        <f>L15</f>
        <v>374</v>
      </c>
      <c r="N15" s="93">
        <f>M15/M$33</f>
        <v>3.9965804659115194E-2</v>
      </c>
      <c r="O15" s="94">
        <f>IF(N15&gt;=2%,M15,0)</f>
        <v>374</v>
      </c>
      <c r="P15" s="95">
        <f>O$33/P$2</f>
        <v>1837</v>
      </c>
      <c r="Q15" s="96">
        <f>O15/P15</f>
        <v>0.20359281437125748</v>
      </c>
      <c r="R15" s="97">
        <f t="shared" si="3"/>
        <v>0</v>
      </c>
      <c r="S15" s="96">
        <v>0</v>
      </c>
      <c r="T15" s="98">
        <f t="shared" si="1"/>
        <v>0</v>
      </c>
    </row>
    <row r="16" spans="1:23" x14ac:dyDescent="0.2">
      <c r="A16" s="84" t="s">
        <v>43</v>
      </c>
      <c r="B16" s="85">
        <v>19</v>
      </c>
      <c r="C16" s="85">
        <f>$B$17/3</f>
        <v>8.6666666666666661</v>
      </c>
      <c r="D16" s="85"/>
      <c r="E16" s="86">
        <f>B$19/2</f>
        <v>0.5</v>
      </c>
      <c r="F16" s="85">
        <f>B$20/2</f>
        <v>2.5</v>
      </c>
      <c r="G16" s="85">
        <v>0</v>
      </c>
      <c r="H16" s="85">
        <f>B16+INT(C16)+INT(D16)+INT(E16)+INT(F16)+G16</f>
        <v>29</v>
      </c>
      <c r="I16" s="88"/>
      <c r="J16" s="89"/>
      <c r="K16" s="90"/>
      <c r="L16" s="91">
        <f>H16</f>
        <v>29</v>
      </c>
      <c r="M16" s="92">
        <f>L16</f>
        <v>29</v>
      </c>
      <c r="N16" s="93">
        <f>M16/M$33</f>
        <v>3.098952767685403E-3</v>
      </c>
      <c r="O16" s="94">
        <f>IF(N16&gt;=2%,M16,0)</f>
        <v>0</v>
      </c>
      <c r="P16" s="95">
        <f>O$33/P$2</f>
        <v>1837</v>
      </c>
      <c r="Q16" s="96">
        <f>O16/P16</f>
        <v>0</v>
      </c>
      <c r="R16" s="97">
        <f t="shared" si="0"/>
        <v>0</v>
      </c>
      <c r="S16" s="96">
        <v>0</v>
      </c>
      <c r="T16" s="98">
        <f t="shared" si="1"/>
        <v>0</v>
      </c>
    </row>
    <row r="17" spans="1:22" x14ac:dyDescent="0.2">
      <c r="A17" s="99" t="s">
        <v>44</v>
      </c>
      <c r="B17" s="85">
        <v>26</v>
      </c>
      <c r="C17" s="85"/>
      <c r="D17" s="85"/>
      <c r="E17" s="84"/>
      <c r="F17" s="85"/>
      <c r="G17" s="85"/>
      <c r="H17" s="85"/>
      <c r="I17" s="88"/>
      <c r="J17" s="89"/>
      <c r="K17" s="90"/>
      <c r="L17" s="91"/>
      <c r="M17" s="100"/>
      <c r="N17" s="93"/>
      <c r="O17" s="94"/>
      <c r="P17" s="95"/>
      <c r="Q17" s="96"/>
      <c r="R17" s="97">
        <f t="shared" si="0"/>
        <v>0</v>
      </c>
      <c r="S17" s="96">
        <v>0</v>
      </c>
      <c r="T17" s="98">
        <f t="shared" si="1"/>
        <v>0</v>
      </c>
    </row>
    <row r="18" spans="1:22" x14ac:dyDescent="0.2">
      <c r="A18" s="99" t="s">
        <v>45</v>
      </c>
      <c r="B18" s="85">
        <v>33</v>
      </c>
      <c r="C18" s="85"/>
      <c r="D18" s="85"/>
      <c r="E18" s="84"/>
      <c r="F18" s="85"/>
      <c r="G18" s="85"/>
      <c r="H18" s="85"/>
      <c r="I18" s="88"/>
      <c r="J18" s="89"/>
      <c r="K18" s="90"/>
      <c r="L18" s="91"/>
      <c r="M18" s="100"/>
      <c r="N18" s="93"/>
      <c r="O18" s="94"/>
      <c r="P18" s="95">
        <f t="shared" si="2"/>
        <v>0</v>
      </c>
      <c r="Q18" s="96"/>
      <c r="R18" s="97">
        <f t="shared" si="0"/>
        <v>0</v>
      </c>
      <c r="S18" s="96"/>
      <c r="T18" s="98">
        <f t="shared" si="1"/>
        <v>0</v>
      </c>
    </row>
    <row r="19" spans="1:22" x14ac:dyDescent="0.2">
      <c r="A19" s="99" t="s">
        <v>46</v>
      </c>
      <c r="B19" s="85">
        <v>1</v>
      </c>
      <c r="C19" s="85"/>
      <c r="D19" s="101"/>
      <c r="E19" s="84"/>
      <c r="F19" s="85"/>
      <c r="G19" s="85"/>
      <c r="H19" s="102"/>
      <c r="I19" s="88"/>
      <c r="J19" s="89"/>
      <c r="K19" s="90"/>
      <c r="L19" s="91"/>
      <c r="M19" s="100"/>
      <c r="N19" s="93"/>
      <c r="O19" s="94"/>
      <c r="P19" s="95">
        <f t="shared" si="2"/>
        <v>0</v>
      </c>
      <c r="Q19" s="96"/>
      <c r="R19" s="97">
        <f t="shared" si="0"/>
        <v>0</v>
      </c>
      <c r="S19" s="96"/>
      <c r="T19" s="98">
        <f t="shared" si="1"/>
        <v>0</v>
      </c>
    </row>
    <row r="20" spans="1:22" x14ac:dyDescent="0.2">
      <c r="A20" s="99" t="s">
        <v>47</v>
      </c>
      <c r="B20" s="85">
        <v>5</v>
      </c>
      <c r="C20" s="85"/>
      <c r="D20" s="85"/>
      <c r="E20" s="84"/>
      <c r="F20" s="85"/>
      <c r="G20" s="85"/>
      <c r="H20" s="85"/>
      <c r="I20" s="88"/>
      <c r="J20" s="89"/>
      <c r="K20" s="90"/>
      <c r="L20" s="91"/>
      <c r="M20" s="100"/>
      <c r="N20" s="93"/>
      <c r="O20" s="94"/>
      <c r="P20" s="95">
        <f t="shared" si="2"/>
        <v>0</v>
      </c>
      <c r="Q20" s="96"/>
      <c r="R20" s="97">
        <f t="shared" si="0"/>
        <v>0</v>
      </c>
      <c r="S20" s="96"/>
      <c r="T20" s="98">
        <f t="shared" si="1"/>
        <v>0</v>
      </c>
    </row>
    <row r="21" spans="1:22" x14ac:dyDescent="0.2">
      <c r="A21" s="103" t="s">
        <v>48</v>
      </c>
      <c r="B21" s="85">
        <f>SUM(B14:B20)</f>
        <v>547</v>
      </c>
      <c r="C21" s="85"/>
      <c r="D21" s="85"/>
      <c r="E21" s="84"/>
      <c r="F21" s="85"/>
      <c r="G21" s="85"/>
      <c r="H21" s="85"/>
      <c r="I21" s="88"/>
      <c r="J21" s="89"/>
      <c r="K21" s="90"/>
      <c r="L21" s="91"/>
      <c r="M21" s="100"/>
      <c r="N21" s="93"/>
      <c r="O21" s="94"/>
      <c r="P21" s="95"/>
      <c r="Q21" s="96"/>
      <c r="R21" s="97">
        <f t="shared" si="0"/>
        <v>0</v>
      </c>
      <c r="S21" s="96"/>
      <c r="T21" s="98">
        <f t="shared" si="1"/>
        <v>0</v>
      </c>
    </row>
    <row r="22" spans="1:22" x14ac:dyDescent="0.2">
      <c r="A22" s="42"/>
      <c r="B22" s="104"/>
      <c r="C22" s="43"/>
      <c r="D22" s="43"/>
      <c r="E22" s="45"/>
      <c r="F22" s="43"/>
      <c r="G22" s="43"/>
      <c r="H22" s="43"/>
      <c r="I22" s="46"/>
      <c r="J22" s="47"/>
      <c r="K22" s="48"/>
      <c r="L22" s="49"/>
      <c r="M22" s="50"/>
      <c r="N22" s="51"/>
      <c r="O22" s="52"/>
      <c r="P22" s="647"/>
      <c r="Q22" s="118"/>
      <c r="R22" s="119"/>
      <c r="S22" s="118"/>
      <c r="T22" s="120"/>
      <c r="V22" s="54"/>
    </row>
    <row r="23" spans="1:22" x14ac:dyDescent="0.2">
      <c r="A23" s="605" t="s">
        <v>34</v>
      </c>
      <c r="B23" s="606">
        <v>1215</v>
      </c>
      <c r="C23" s="606"/>
      <c r="D23" s="606"/>
      <c r="E23" s="605"/>
      <c r="F23" s="606"/>
      <c r="G23" s="606"/>
      <c r="H23" s="606"/>
      <c r="I23" s="607"/>
      <c r="J23" s="608"/>
      <c r="K23" s="609"/>
      <c r="L23" s="610">
        <f>B23</f>
        <v>1215</v>
      </c>
      <c r="M23" s="611">
        <f>L23</f>
        <v>1215</v>
      </c>
      <c r="N23" s="612">
        <f>M23/M$33</f>
        <v>0.12983543492199187</v>
      </c>
      <c r="O23" s="613">
        <f>IF(N23&gt;=2%,M23,0)</f>
        <v>1215</v>
      </c>
      <c r="P23" s="649">
        <f>O$33/P$2</f>
        <v>1837</v>
      </c>
      <c r="Q23" s="650">
        <f>O23/P23</f>
        <v>0.66140446379967333</v>
      </c>
      <c r="R23" s="651">
        <f t="shared" si="0"/>
        <v>0</v>
      </c>
      <c r="S23" s="650">
        <v>1</v>
      </c>
      <c r="T23" s="652">
        <f t="shared" si="1"/>
        <v>1</v>
      </c>
    </row>
    <row r="24" spans="1:22" s="54" customFormat="1" x14ac:dyDescent="0.2">
      <c r="A24" s="105"/>
      <c r="B24" s="104"/>
      <c r="C24" s="104"/>
      <c r="D24" s="104"/>
      <c r="E24" s="105"/>
      <c r="F24" s="104"/>
      <c r="G24" s="104"/>
      <c r="H24" s="104"/>
      <c r="I24" s="106"/>
      <c r="J24" s="47"/>
      <c r="K24" s="107"/>
      <c r="L24" s="108"/>
      <c r="M24" s="109"/>
      <c r="N24" s="110"/>
      <c r="O24" s="111"/>
      <c r="P24" s="117"/>
      <c r="Q24" s="118"/>
      <c r="R24" s="119"/>
      <c r="S24" s="118"/>
      <c r="T24" s="120">
        <f t="shared" si="1"/>
        <v>0</v>
      </c>
    </row>
    <row r="25" spans="1:22" x14ac:dyDescent="0.2">
      <c r="A25" s="637" t="s">
        <v>35</v>
      </c>
      <c r="B25" s="638">
        <v>603</v>
      </c>
      <c r="C25" s="638"/>
      <c r="D25" s="638"/>
      <c r="E25" s="637"/>
      <c r="F25" s="638"/>
      <c r="G25" s="638"/>
      <c r="H25" s="638"/>
      <c r="I25" s="639"/>
      <c r="J25" s="640"/>
      <c r="K25" s="641"/>
      <c r="L25" s="642">
        <f>B25</f>
        <v>603</v>
      </c>
      <c r="M25" s="643">
        <f>L25</f>
        <v>603</v>
      </c>
      <c r="N25" s="644">
        <f>M25/M$33</f>
        <v>6.443684547980337E-2</v>
      </c>
      <c r="O25" s="645">
        <f>IF(N25&gt;=2%,M25,0)</f>
        <v>603</v>
      </c>
      <c r="P25" s="657">
        <f>O$33/P$2</f>
        <v>1837</v>
      </c>
      <c r="Q25" s="658">
        <f>O25/P25</f>
        <v>0.32825258573761568</v>
      </c>
      <c r="R25" s="659">
        <f>INT(Q25)</f>
        <v>0</v>
      </c>
      <c r="S25" s="658">
        <v>1</v>
      </c>
      <c r="T25" s="660">
        <f t="shared" si="1"/>
        <v>1</v>
      </c>
      <c r="V25" s="54"/>
    </row>
    <row r="26" spans="1:22" s="54" customFormat="1" x14ac:dyDescent="0.2">
      <c r="A26" s="113"/>
      <c r="B26" s="104"/>
      <c r="C26" s="104"/>
      <c r="D26" s="114"/>
      <c r="E26" s="105"/>
      <c r="F26" s="104"/>
      <c r="G26" s="104"/>
      <c r="H26" s="115"/>
      <c r="I26" s="106"/>
      <c r="J26" s="47"/>
      <c r="K26" s="107"/>
      <c r="L26" s="108"/>
      <c r="M26" s="116"/>
      <c r="N26" s="110"/>
      <c r="O26" s="111"/>
      <c r="P26" s="117"/>
      <c r="Q26" s="118"/>
      <c r="R26" s="119"/>
      <c r="S26" s="118"/>
      <c r="T26" s="120"/>
    </row>
    <row r="27" spans="1:22" s="54" customFormat="1" x14ac:dyDescent="0.2">
      <c r="A27" s="133" t="s">
        <v>36</v>
      </c>
      <c r="B27" s="134">
        <v>238</v>
      </c>
      <c r="C27" s="134"/>
      <c r="D27" s="135"/>
      <c r="E27" s="136"/>
      <c r="F27" s="134"/>
      <c r="G27" s="134"/>
      <c r="H27" s="137"/>
      <c r="I27" s="138"/>
      <c r="J27" s="139"/>
      <c r="K27" s="140"/>
      <c r="L27" s="141">
        <f>B27</f>
        <v>238</v>
      </c>
      <c r="M27" s="142">
        <f>L27</f>
        <v>238</v>
      </c>
      <c r="N27" s="143">
        <f>M27/M$33</f>
        <v>2.5432784783073308E-2</v>
      </c>
      <c r="O27" s="144">
        <f>IF(N27&gt;=2%,M27,0)</f>
        <v>238</v>
      </c>
      <c r="P27" s="145">
        <f>O$33/P$2</f>
        <v>1837</v>
      </c>
      <c r="Q27" s="146">
        <f>O27/P27</f>
        <v>0.12955906369080022</v>
      </c>
      <c r="R27" s="147">
        <f>INT(Q27)</f>
        <v>0</v>
      </c>
      <c r="S27" s="146">
        <v>0</v>
      </c>
      <c r="T27" s="148"/>
      <c r="V27"/>
    </row>
    <row r="28" spans="1:22" s="54" customFormat="1" x14ac:dyDescent="0.2">
      <c r="A28" s="113"/>
      <c r="B28" s="104"/>
      <c r="C28" s="104"/>
      <c r="D28" s="114"/>
      <c r="E28" s="105"/>
      <c r="F28" s="104"/>
      <c r="G28" s="104"/>
      <c r="H28" s="115"/>
      <c r="I28" s="106"/>
      <c r="J28" s="47"/>
      <c r="K28" s="107"/>
      <c r="L28" s="108"/>
      <c r="M28" s="116"/>
      <c r="N28" s="110"/>
      <c r="O28" s="111"/>
      <c r="P28" s="117"/>
      <c r="Q28" s="118"/>
      <c r="R28" s="119"/>
      <c r="S28" s="118"/>
      <c r="T28" s="120"/>
      <c r="V28"/>
    </row>
    <row r="29" spans="1:22" x14ac:dyDescent="0.2">
      <c r="A29" s="166" t="s">
        <v>52</v>
      </c>
      <c r="B29" s="167">
        <v>0</v>
      </c>
      <c r="C29" s="167"/>
      <c r="D29" s="167"/>
      <c r="E29" s="166"/>
      <c r="F29" s="167"/>
      <c r="G29" s="167"/>
      <c r="H29" s="168"/>
      <c r="I29" s="169"/>
      <c r="J29" s="170"/>
      <c r="K29" s="171"/>
      <c r="L29" s="172">
        <f>B29</f>
        <v>0</v>
      </c>
      <c r="M29" s="173">
        <f>L29</f>
        <v>0</v>
      </c>
      <c r="N29" s="174">
        <f t="shared" ref="N29" si="7">M29/M$33</f>
        <v>0</v>
      </c>
      <c r="O29" s="175">
        <f>IF(N29&gt;=2%,M29,0)</f>
        <v>0</v>
      </c>
      <c r="P29" s="176">
        <f>O$33/P$2</f>
        <v>1837</v>
      </c>
      <c r="Q29" s="177">
        <f>O29/P29</f>
        <v>0</v>
      </c>
      <c r="R29" s="178">
        <f t="shared" si="0"/>
        <v>0</v>
      </c>
      <c r="S29" s="177">
        <v>0</v>
      </c>
      <c r="T29" s="179">
        <f t="shared" si="1"/>
        <v>0</v>
      </c>
    </row>
    <row r="30" spans="1:22" x14ac:dyDescent="0.2">
      <c r="A30" s="45"/>
      <c r="B30" s="43"/>
      <c r="C30" s="43"/>
      <c r="D30" s="43"/>
      <c r="E30" s="45"/>
      <c r="F30" s="43"/>
      <c r="G30" s="43"/>
      <c r="H30" s="165"/>
      <c r="I30" s="46"/>
      <c r="J30" s="47"/>
      <c r="K30" s="48"/>
      <c r="L30" s="108"/>
      <c r="M30" s="116"/>
      <c r="N30" s="51"/>
      <c r="O30" s="52"/>
      <c r="P30" s="117"/>
      <c r="Q30" s="118"/>
      <c r="R30" s="119"/>
      <c r="S30" s="118"/>
      <c r="T30" s="120"/>
    </row>
    <row r="31" spans="1:22" x14ac:dyDescent="0.2">
      <c r="A31" s="180" t="s">
        <v>53</v>
      </c>
      <c r="B31" s="181">
        <v>384</v>
      </c>
      <c r="C31" s="181"/>
      <c r="D31" s="181"/>
      <c r="E31" s="180"/>
      <c r="F31" s="181"/>
      <c r="G31" s="181"/>
      <c r="H31" s="182"/>
      <c r="I31" s="183"/>
      <c r="J31" s="184"/>
      <c r="K31" s="185"/>
      <c r="L31" s="186">
        <f>B31</f>
        <v>384</v>
      </c>
      <c r="M31" s="187"/>
      <c r="N31" s="188">
        <v>0</v>
      </c>
      <c r="O31" s="189">
        <f>IF(N31&gt;=2%,M31,0)</f>
        <v>0</v>
      </c>
      <c r="P31" s="190"/>
      <c r="Q31" s="191"/>
      <c r="R31" s="192">
        <f t="shared" si="0"/>
        <v>0</v>
      </c>
      <c r="S31" s="191"/>
      <c r="T31" s="193">
        <f t="shared" si="1"/>
        <v>0</v>
      </c>
    </row>
    <row r="32" spans="1:22" x14ac:dyDescent="0.2">
      <c r="A32" s="45"/>
      <c r="B32" s="43"/>
      <c r="C32" s="43"/>
      <c r="D32" s="43"/>
      <c r="E32" s="45"/>
      <c r="F32" s="43"/>
      <c r="G32" s="43"/>
      <c r="H32" s="43"/>
      <c r="I32" s="46"/>
      <c r="J32" s="194"/>
      <c r="K32" s="48"/>
      <c r="L32" s="195"/>
      <c r="M32" s="50"/>
      <c r="N32" s="51"/>
      <c r="O32" s="52"/>
      <c r="P32" s="196"/>
      <c r="Q32" s="118"/>
      <c r="R32" s="197">
        <f t="shared" si="0"/>
        <v>0</v>
      </c>
      <c r="S32" s="118"/>
      <c r="T32" s="120">
        <f t="shared" si="1"/>
        <v>0</v>
      </c>
    </row>
    <row r="33" spans="1:20" x14ac:dyDescent="0.2">
      <c r="A33" s="45" t="s">
        <v>54</v>
      </c>
      <c r="B33" s="43">
        <f>SUM(B6:B32)-B21</f>
        <v>9742</v>
      </c>
      <c r="C33" s="43"/>
      <c r="D33" s="43"/>
      <c r="E33" s="198"/>
      <c r="F33" s="43"/>
      <c r="G33" s="43">
        <f t="shared" ref="G33:S33" si="8">SUM(G6:G32)</f>
        <v>5</v>
      </c>
      <c r="H33" s="43">
        <f t="shared" si="8"/>
        <v>547</v>
      </c>
      <c r="I33" s="199">
        <f t="shared" si="8"/>
        <v>1</v>
      </c>
      <c r="J33" s="200">
        <f t="shared" si="8"/>
        <v>2293</v>
      </c>
      <c r="K33" s="48">
        <f t="shared" si="8"/>
        <v>1</v>
      </c>
      <c r="L33" s="48">
        <f t="shared" si="8"/>
        <v>9742</v>
      </c>
      <c r="M33" s="48">
        <f t="shared" si="8"/>
        <v>9358</v>
      </c>
      <c r="N33" s="199">
        <f t="shared" si="8"/>
        <v>0.99999999999999989</v>
      </c>
      <c r="O33" s="52">
        <f t="shared" si="8"/>
        <v>9185</v>
      </c>
      <c r="P33" s="196">
        <f t="shared" si="8"/>
        <v>20207</v>
      </c>
      <c r="Q33" s="196">
        <f t="shared" si="8"/>
        <v>5</v>
      </c>
      <c r="R33" s="201">
        <f t="shared" si="8"/>
        <v>2</v>
      </c>
      <c r="S33" s="202">
        <f t="shared" si="8"/>
        <v>3</v>
      </c>
      <c r="T33" s="203">
        <f t="shared" si="1"/>
        <v>5</v>
      </c>
    </row>
    <row r="34" spans="1:20" x14ac:dyDescent="0.2">
      <c r="K34" s="204"/>
      <c r="L34" s="10"/>
      <c r="M34" s="205"/>
      <c r="N34" s="206"/>
      <c r="O34" s="207"/>
      <c r="P34" s="208"/>
    </row>
    <row r="35" spans="1:20" x14ac:dyDescent="0.2">
      <c r="B35" s="209"/>
    </row>
    <row r="36" spans="1:20" x14ac:dyDescent="0.2">
      <c r="A36" s="210"/>
      <c r="B36" s="210"/>
      <c r="C36" s="210"/>
      <c r="D36" s="210"/>
      <c r="E36" s="210"/>
      <c r="F36" s="210"/>
      <c r="G36" s="210"/>
      <c r="H36" s="3"/>
      <c r="K36" s="3"/>
    </row>
  </sheetData>
  <sortState ref="W6:W13">
    <sortCondition descending="1" ref="W6:W13"/>
  </sortState>
  <mergeCells count="5">
    <mergeCell ref="R5:T5"/>
    <mergeCell ref="A1:T1"/>
    <mergeCell ref="H2:I2"/>
    <mergeCell ref="B2:C2"/>
    <mergeCell ref="N2:O2"/>
  </mergeCells>
  <printOptions horizontalCentered="1" verticalCentered="1"/>
  <pageMargins left="0.23622047244094491" right="0.23622047244094491" top="0.51181102362204722" bottom="0.51181102362204722" header="0" footer="0.23622047244094491"/>
  <pageSetup scale="60" fitToHeight="0" pageOrder="overThenDown"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38"/>
  <sheetViews>
    <sheetView zoomScale="64" zoomScaleNormal="64" workbookViewId="0">
      <selection activeCell="H15" sqref="H15"/>
    </sheetView>
  </sheetViews>
  <sheetFormatPr baseColWidth="10" defaultRowHeight="12.75" x14ac:dyDescent="0.2"/>
  <cols>
    <col min="1" max="1" width="38.85546875" bestFit="1" customWidth="1"/>
    <col min="2" max="2" width="12.42578125" bestFit="1" customWidth="1"/>
    <col min="3" max="3" width="14" bestFit="1" customWidth="1"/>
    <col min="4" max="4" width="12.85546875" bestFit="1" customWidth="1"/>
    <col min="5" max="5" width="14" bestFit="1" customWidth="1"/>
    <col min="6" max="6" width="16.28515625" bestFit="1" customWidth="1"/>
    <col min="7" max="7" width="21.42578125" bestFit="1" customWidth="1"/>
    <col min="8" max="8" width="18.85546875" bestFit="1" customWidth="1"/>
    <col min="9" max="9" width="14.42578125" style="1" bestFit="1" customWidth="1"/>
    <col min="10" max="10" width="17.7109375" style="2" bestFit="1" customWidth="1"/>
    <col min="11" max="11" width="13" bestFit="1" customWidth="1"/>
    <col min="12" max="12" width="16.28515625" bestFit="1" customWidth="1"/>
    <col min="13" max="13" width="11" style="3" bestFit="1" customWidth="1"/>
    <col min="14" max="14" width="8.7109375" style="1" bestFit="1" customWidth="1"/>
    <col min="15" max="15" width="16.28515625" customWidth="1"/>
    <col min="16" max="16" width="11.7109375" bestFit="1" customWidth="1"/>
    <col min="17" max="17" width="15.85546875" bestFit="1" customWidth="1"/>
    <col min="18" max="18" width="7.140625" style="4" customWidth="1"/>
    <col min="19" max="19" width="6.5703125" customWidth="1"/>
    <col min="20" max="20" width="7.140625" customWidth="1"/>
  </cols>
  <sheetData>
    <row r="1" spans="1:20" ht="20.25" x14ac:dyDescent="0.3">
      <c r="A1" s="976" t="s">
        <v>0</v>
      </c>
      <c r="B1" s="976"/>
      <c r="C1" s="976"/>
      <c r="D1" s="976"/>
      <c r="E1" s="976"/>
      <c r="F1" s="976"/>
      <c r="G1" s="976"/>
      <c r="H1" s="976"/>
      <c r="I1" s="976"/>
      <c r="J1" s="976"/>
      <c r="K1" s="976"/>
      <c r="L1" s="976"/>
      <c r="M1" s="976"/>
      <c r="N1" s="976"/>
      <c r="O1" s="976"/>
      <c r="P1" s="976"/>
      <c r="Q1" s="976"/>
      <c r="R1" s="976"/>
      <c r="S1" s="976"/>
      <c r="T1" s="976"/>
    </row>
    <row r="2" spans="1:20" ht="20.25" x14ac:dyDescent="0.3">
      <c r="A2" s="922" t="s">
        <v>1</v>
      </c>
      <c r="B2" s="978" t="s">
        <v>105</v>
      </c>
      <c r="C2" s="978"/>
      <c r="D2" s="978"/>
      <c r="E2" s="978"/>
      <c r="F2" s="978"/>
      <c r="G2" s="977" t="str">
        <f>B2</f>
        <v>CERRO DE SAN PEDRO</v>
      </c>
      <c r="H2" s="977"/>
      <c r="I2" s="977"/>
      <c r="J2" s="977"/>
      <c r="K2" s="977"/>
      <c r="L2" s="969"/>
      <c r="M2" s="979" t="s">
        <v>3</v>
      </c>
      <c r="N2" s="979"/>
      <c r="O2" s="979"/>
      <c r="P2" s="920">
        <v>5</v>
      </c>
      <c r="Q2" s="969"/>
      <c r="R2" s="970"/>
      <c r="S2" s="969"/>
      <c r="T2" s="969"/>
    </row>
    <row r="3" spans="1:20" ht="20.25" x14ac:dyDescent="0.3">
      <c r="A3" s="920">
        <v>2018</v>
      </c>
      <c r="B3" s="920"/>
      <c r="C3" s="920"/>
      <c r="D3" s="920"/>
      <c r="E3" s="920"/>
      <c r="F3" s="920"/>
      <c r="G3" s="920"/>
      <c r="H3" s="923"/>
      <c r="I3" s="968"/>
      <c r="J3" s="971"/>
      <c r="K3" s="920"/>
      <c r="L3" s="972"/>
      <c r="M3" s="973"/>
      <c r="N3" s="974"/>
      <c r="O3" s="922"/>
      <c r="P3" s="920"/>
      <c r="Q3" s="969"/>
      <c r="R3" s="970"/>
      <c r="S3" s="969"/>
      <c r="T3" s="969"/>
    </row>
    <row r="4" spans="1:20" ht="20.25" x14ac:dyDescent="0.3">
      <c r="A4" s="920"/>
      <c r="B4" s="920"/>
      <c r="C4" s="920"/>
      <c r="D4" s="920"/>
      <c r="E4" s="920"/>
      <c r="F4" s="920"/>
      <c r="G4" s="920"/>
      <c r="H4" s="923"/>
      <c r="I4" s="968"/>
      <c r="J4" s="971"/>
      <c r="K4" s="920"/>
      <c r="L4" s="972"/>
      <c r="M4" s="973"/>
      <c r="N4" s="974"/>
      <c r="O4" s="922"/>
      <c r="P4" s="920"/>
      <c r="Q4" s="969"/>
      <c r="R4" s="970"/>
      <c r="S4" s="969"/>
      <c r="T4" s="969"/>
    </row>
    <row r="5" spans="1:20" ht="102" x14ac:dyDescent="0.2">
      <c r="A5" s="18" t="s">
        <v>4</v>
      </c>
      <c r="B5" s="18" t="s">
        <v>5</v>
      </c>
      <c r="C5" s="18" t="s">
        <v>6</v>
      </c>
      <c r="D5" s="18" t="s">
        <v>7</v>
      </c>
      <c r="E5" s="18" t="s">
        <v>8</v>
      </c>
      <c r="F5" s="18" t="s">
        <v>9</v>
      </c>
      <c r="G5" s="18" t="s">
        <v>124</v>
      </c>
      <c r="H5" s="18" t="s">
        <v>11</v>
      </c>
      <c r="I5" s="914" t="s">
        <v>12</v>
      </c>
      <c r="J5" s="915" t="s">
        <v>13</v>
      </c>
      <c r="K5" s="18" t="s">
        <v>126</v>
      </c>
      <c r="L5" s="18" t="s">
        <v>15</v>
      </c>
      <c r="M5" s="916" t="s">
        <v>16</v>
      </c>
      <c r="N5" s="17" t="s">
        <v>17</v>
      </c>
      <c r="O5" s="18" t="s">
        <v>18</v>
      </c>
      <c r="P5" s="917" t="s">
        <v>19</v>
      </c>
      <c r="Q5" s="918" t="s">
        <v>20</v>
      </c>
      <c r="R5" s="975" t="s">
        <v>21</v>
      </c>
      <c r="S5" s="975"/>
      <c r="T5" s="975"/>
    </row>
    <row r="6" spans="1:20" x14ac:dyDescent="0.2">
      <c r="A6" s="21" t="s">
        <v>22</v>
      </c>
      <c r="B6" s="22"/>
      <c r="C6" s="22"/>
      <c r="D6" s="22"/>
      <c r="E6" s="35"/>
      <c r="F6" s="22"/>
      <c r="G6" s="614"/>
      <c r="H6" s="22"/>
      <c r="I6" s="24">
        <v>0.98</v>
      </c>
      <c r="J6" s="25">
        <f>$B$8*I6</f>
        <v>1061.3399999999999</v>
      </c>
      <c r="K6" s="38">
        <v>0</v>
      </c>
      <c r="L6" s="615">
        <f>INT(J6)+K6</f>
        <v>1061</v>
      </c>
      <c r="M6" s="28">
        <f>L6</f>
        <v>1061</v>
      </c>
      <c r="N6" s="616">
        <f>M6/M$35</f>
        <v>0.33876117496807151</v>
      </c>
      <c r="O6" s="41">
        <f>IF(N6&gt;=2%,M6,0)</f>
        <v>1061</v>
      </c>
      <c r="P6" s="31">
        <f>O$35/P$2</f>
        <v>610.20000000000005</v>
      </c>
      <c r="Q6" s="617">
        <f>O6/P6</f>
        <v>1.7387741724024908</v>
      </c>
      <c r="R6" s="33">
        <f t="shared" ref="R6:R23" si="0">INT(Q6)</f>
        <v>1</v>
      </c>
      <c r="S6" s="34">
        <v>1</v>
      </c>
      <c r="T6" s="32">
        <f t="shared" ref="T6:T23" si="1">SUM(R6:S6)</f>
        <v>2</v>
      </c>
    </row>
    <row r="7" spans="1:20" x14ac:dyDescent="0.2">
      <c r="A7" s="21" t="s">
        <v>24</v>
      </c>
      <c r="B7" s="22"/>
      <c r="C7" s="22"/>
      <c r="D7" s="23"/>
      <c r="E7" s="35"/>
      <c r="F7" s="22"/>
      <c r="G7" s="22"/>
      <c r="H7" s="22"/>
      <c r="I7" s="24">
        <v>0.02</v>
      </c>
      <c r="J7" s="25">
        <f>$B$8*I7</f>
        <v>21.66</v>
      </c>
      <c r="K7" s="38">
        <v>1</v>
      </c>
      <c r="L7" s="615">
        <f>INT(J7)+K7</f>
        <v>22</v>
      </c>
      <c r="M7" s="28">
        <f>L7</f>
        <v>22</v>
      </c>
      <c r="N7" s="616">
        <f>M7/M$35</f>
        <v>7.0242656449553001E-3</v>
      </c>
      <c r="O7" s="41">
        <f>IF(N7&gt;=2%,M7,0)</f>
        <v>0</v>
      </c>
      <c r="P7" s="31">
        <f>O$35/P$2</f>
        <v>610.20000000000005</v>
      </c>
      <c r="Q7" s="617">
        <f>O7/P7</f>
        <v>0</v>
      </c>
      <c r="R7" s="33">
        <f t="shared" si="0"/>
        <v>0</v>
      </c>
      <c r="S7" s="34">
        <v>0</v>
      </c>
      <c r="T7" s="32">
        <f t="shared" si="1"/>
        <v>0</v>
      </c>
    </row>
    <row r="8" spans="1:20" x14ac:dyDescent="0.2">
      <c r="A8" s="618" t="s">
        <v>59</v>
      </c>
      <c r="B8" s="22">
        <v>1083</v>
      </c>
      <c r="C8" s="619"/>
      <c r="D8" s="22"/>
      <c r="E8" s="21"/>
      <c r="F8" s="22"/>
      <c r="G8" s="22"/>
      <c r="H8" s="37"/>
      <c r="I8" s="24"/>
      <c r="J8" s="25"/>
      <c r="K8" s="38"/>
      <c r="L8" s="39"/>
      <c r="M8" s="40"/>
      <c r="N8" s="616"/>
      <c r="O8" s="41"/>
      <c r="P8" s="31">
        <f>SUM(N8:O8)</f>
        <v>0</v>
      </c>
      <c r="Q8" s="34"/>
      <c r="R8" s="33">
        <f t="shared" si="0"/>
        <v>0</v>
      </c>
      <c r="S8" s="34">
        <v>0</v>
      </c>
      <c r="T8" s="32">
        <f t="shared" si="1"/>
        <v>0</v>
      </c>
    </row>
    <row r="9" spans="1:20" x14ac:dyDescent="0.2">
      <c r="A9" s="42"/>
      <c r="B9" s="80"/>
      <c r="C9" s="80"/>
      <c r="D9" s="44"/>
      <c r="E9" s="13"/>
      <c r="F9" s="43"/>
      <c r="G9" s="80"/>
      <c r="H9" s="43"/>
      <c r="I9" s="46"/>
      <c r="J9" s="47"/>
      <c r="K9" s="48"/>
      <c r="L9" s="49"/>
      <c r="M9" s="50"/>
      <c r="N9" s="51"/>
      <c r="O9" s="52"/>
      <c r="P9" s="53">
        <f>SUM(N9:O9)</f>
        <v>0</v>
      </c>
      <c r="R9" s="81">
        <f t="shared" si="0"/>
        <v>0</v>
      </c>
      <c r="S9" s="82">
        <v>0</v>
      </c>
      <c r="T9" s="83">
        <f t="shared" si="1"/>
        <v>0</v>
      </c>
    </row>
    <row r="10" spans="1:20" x14ac:dyDescent="0.2">
      <c r="A10" s="58" t="s">
        <v>33</v>
      </c>
      <c r="B10" s="59"/>
      <c r="C10" s="59"/>
      <c r="D10" s="59"/>
      <c r="E10" s="60"/>
      <c r="F10" s="59"/>
      <c r="G10" s="61"/>
      <c r="H10" s="59"/>
      <c r="I10" s="62">
        <v>0.85</v>
      </c>
      <c r="J10" s="63">
        <f>B12*I10</f>
        <v>1359.1499999999999</v>
      </c>
      <c r="K10" s="64">
        <v>0</v>
      </c>
      <c r="L10" s="65">
        <f>INT(J10)+K10</f>
        <v>1359</v>
      </c>
      <c r="M10" s="66">
        <f>L10</f>
        <v>1359</v>
      </c>
      <c r="N10" s="67">
        <f>M10/M$35</f>
        <v>0.43390804597701149</v>
      </c>
      <c r="O10" s="68">
        <f>IF(N10&gt;=2%,M10,0)</f>
        <v>1359</v>
      </c>
      <c r="P10" s="69">
        <f>O$35/P$2</f>
        <v>610.20000000000005</v>
      </c>
      <c r="Q10" s="70">
        <f>O10/P10</f>
        <v>2.2271386430678466</v>
      </c>
      <c r="R10" s="71">
        <f t="shared" si="0"/>
        <v>2</v>
      </c>
      <c r="S10" s="72">
        <v>0</v>
      </c>
      <c r="T10" s="73">
        <f t="shared" si="1"/>
        <v>2</v>
      </c>
    </row>
    <row r="11" spans="1:20" x14ac:dyDescent="0.2">
      <c r="A11" s="58" t="s">
        <v>36</v>
      </c>
      <c r="B11" s="59"/>
      <c r="C11" s="59"/>
      <c r="D11" s="74"/>
      <c r="E11" s="60"/>
      <c r="F11" s="59"/>
      <c r="G11" s="59"/>
      <c r="H11" s="59"/>
      <c r="I11" s="62">
        <v>0.15</v>
      </c>
      <c r="J11" s="63">
        <f>B12*I11</f>
        <v>239.85</v>
      </c>
      <c r="K11" s="64">
        <v>1</v>
      </c>
      <c r="L11" s="65">
        <f>INT(J11)+K11</f>
        <v>240</v>
      </c>
      <c r="M11" s="66">
        <f>L11</f>
        <v>240</v>
      </c>
      <c r="N11" s="67">
        <f>M11/M$35</f>
        <v>7.662835249042145E-2</v>
      </c>
      <c r="O11" s="68">
        <f>IF(N11&gt;=2%,M11,0)</f>
        <v>240</v>
      </c>
      <c r="P11" s="69">
        <f>O$35/P$2</f>
        <v>610.20000000000005</v>
      </c>
      <c r="Q11" s="70">
        <f>O11/P11</f>
        <v>0.39331366764995079</v>
      </c>
      <c r="R11" s="71">
        <f t="shared" si="0"/>
        <v>0</v>
      </c>
      <c r="S11" s="72">
        <v>1</v>
      </c>
      <c r="T11" s="73">
        <f t="shared" si="1"/>
        <v>1</v>
      </c>
    </row>
    <row r="12" spans="1:20" x14ac:dyDescent="0.2">
      <c r="A12" s="620" t="s">
        <v>62</v>
      </c>
      <c r="B12" s="59">
        <v>1599</v>
      </c>
      <c r="C12" s="76"/>
      <c r="D12" s="59"/>
      <c r="E12" s="58"/>
      <c r="F12" s="59"/>
      <c r="G12" s="59"/>
      <c r="H12" s="77"/>
      <c r="I12" s="62"/>
      <c r="J12" s="63"/>
      <c r="K12" s="64"/>
      <c r="L12" s="78"/>
      <c r="M12" s="79"/>
      <c r="N12" s="67"/>
      <c r="O12" s="68"/>
      <c r="P12" s="69"/>
      <c r="Q12" s="72"/>
      <c r="R12" s="71">
        <f t="shared" si="0"/>
        <v>0</v>
      </c>
      <c r="S12" s="72">
        <v>0</v>
      </c>
      <c r="T12" s="73">
        <f t="shared" si="1"/>
        <v>0</v>
      </c>
    </row>
    <row r="13" spans="1:20" x14ac:dyDescent="0.2">
      <c r="A13" s="42"/>
      <c r="B13" s="80"/>
      <c r="C13" s="80"/>
      <c r="D13" s="44"/>
      <c r="E13" s="13"/>
      <c r="F13" s="43"/>
      <c r="G13" s="80"/>
      <c r="H13" s="43"/>
      <c r="I13" s="46"/>
      <c r="J13" s="47"/>
      <c r="K13" s="48"/>
      <c r="L13" s="49"/>
      <c r="M13" s="50"/>
      <c r="N13" s="51"/>
      <c r="O13" s="52"/>
      <c r="P13" s="647"/>
      <c r="Q13" s="648"/>
      <c r="R13" s="119">
        <f t="shared" si="0"/>
        <v>0</v>
      </c>
      <c r="S13" s="118">
        <v>0</v>
      </c>
      <c r="T13" s="120">
        <f t="shared" si="1"/>
        <v>0</v>
      </c>
    </row>
    <row r="14" spans="1:20" x14ac:dyDescent="0.2">
      <c r="A14" s="625" t="s">
        <v>23</v>
      </c>
      <c r="B14" s="626">
        <v>21</v>
      </c>
      <c r="C14" s="626"/>
      <c r="D14" s="627"/>
      <c r="E14" s="628"/>
      <c r="F14" s="629"/>
      <c r="G14" s="626"/>
      <c r="H14" s="629"/>
      <c r="I14" s="630"/>
      <c r="J14" s="631"/>
      <c r="K14" s="632"/>
      <c r="L14" s="633">
        <f>B14</f>
        <v>21</v>
      </c>
      <c r="M14" s="634">
        <f>L14</f>
        <v>21</v>
      </c>
      <c r="N14" s="635">
        <f>M14/M$35</f>
        <v>6.7049808429118776E-3</v>
      </c>
      <c r="O14" s="636">
        <f>IF(N14&gt;=2%,M14,0)</f>
        <v>0</v>
      </c>
      <c r="P14" s="653">
        <f>O$35/P$2</f>
        <v>610.20000000000005</v>
      </c>
      <c r="Q14" s="654">
        <f>O14/P14</f>
        <v>0</v>
      </c>
      <c r="R14" s="655">
        <f t="shared" si="0"/>
        <v>0</v>
      </c>
      <c r="S14" s="654">
        <v>0</v>
      </c>
      <c r="T14" s="656">
        <f t="shared" si="1"/>
        <v>0</v>
      </c>
    </row>
    <row r="15" spans="1:20" x14ac:dyDescent="0.2">
      <c r="A15" s="42"/>
      <c r="B15" s="80"/>
      <c r="C15" s="80"/>
      <c r="D15" s="44"/>
      <c r="E15" s="13"/>
      <c r="F15" s="43"/>
      <c r="G15" s="80"/>
      <c r="H15" s="43"/>
      <c r="I15" s="46"/>
      <c r="J15" s="47"/>
      <c r="K15" s="48"/>
      <c r="L15" s="49"/>
      <c r="M15" s="50"/>
      <c r="N15" s="51"/>
      <c r="O15" s="52"/>
      <c r="P15" s="647"/>
      <c r="Q15" s="648"/>
      <c r="R15" s="119">
        <f t="shared" si="0"/>
        <v>0</v>
      </c>
      <c r="S15" s="118">
        <v>0</v>
      </c>
      <c r="T15" s="120">
        <f t="shared" si="1"/>
        <v>0</v>
      </c>
    </row>
    <row r="16" spans="1:20" x14ac:dyDescent="0.2">
      <c r="A16" s="84" t="s">
        <v>41</v>
      </c>
      <c r="B16" s="85">
        <v>13</v>
      </c>
      <c r="C16" s="85">
        <f>$B$19/3</f>
        <v>1.3333333333333333</v>
      </c>
      <c r="D16" s="85">
        <f>B$20/2</f>
        <v>1</v>
      </c>
      <c r="E16" s="86">
        <f>B$21/2</f>
        <v>0</v>
      </c>
      <c r="F16" s="85"/>
      <c r="G16" s="87">
        <v>0</v>
      </c>
      <c r="H16" s="85">
        <f>B16+INT(C16)+INT(D16)+INT(E16)+INT(F16)+G16</f>
        <v>15</v>
      </c>
      <c r="I16" s="88"/>
      <c r="J16" s="89"/>
      <c r="K16" s="90"/>
      <c r="L16" s="91">
        <f>H16</f>
        <v>15</v>
      </c>
      <c r="M16" s="92">
        <f>L16</f>
        <v>15</v>
      </c>
      <c r="N16" s="93">
        <f>M16/M$35</f>
        <v>4.7892720306513406E-3</v>
      </c>
      <c r="O16" s="94">
        <f>IF(N16&gt;=2%,M16,0)</f>
        <v>0</v>
      </c>
      <c r="P16" s="95">
        <f>O$35/P$2</f>
        <v>610.20000000000005</v>
      </c>
      <c r="Q16" s="96">
        <f>O16/P16</f>
        <v>0</v>
      </c>
      <c r="R16" s="97">
        <f t="shared" si="0"/>
        <v>0</v>
      </c>
      <c r="S16" s="96">
        <v>0</v>
      </c>
      <c r="T16" s="98">
        <f t="shared" si="1"/>
        <v>0</v>
      </c>
    </row>
    <row r="17" spans="1:20" x14ac:dyDescent="0.2">
      <c r="A17" s="84" t="s">
        <v>42</v>
      </c>
      <c r="B17" s="85">
        <v>147</v>
      </c>
      <c r="C17" s="85">
        <f>$B$19/3</f>
        <v>1.3333333333333333</v>
      </c>
      <c r="D17" s="85">
        <f>B$20/2</f>
        <v>1</v>
      </c>
      <c r="E17" s="84"/>
      <c r="F17" s="85">
        <f>B$22/2</f>
        <v>0.5</v>
      </c>
      <c r="G17" s="85">
        <v>2</v>
      </c>
      <c r="H17" s="85">
        <f>B17+INT(C17)+INT(D17)+INT(E17)+INT(F17)+G17</f>
        <v>151</v>
      </c>
      <c r="I17" s="88"/>
      <c r="J17" s="89"/>
      <c r="K17" s="90"/>
      <c r="L17" s="91">
        <f>H17</f>
        <v>151</v>
      </c>
      <c r="M17" s="92">
        <f>L17</f>
        <v>151</v>
      </c>
      <c r="N17" s="93">
        <f>M17/M$35</f>
        <v>4.8212005108556832E-2</v>
      </c>
      <c r="O17" s="94">
        <f>IF(N17&gt;=2%,M17,0)</f>
        <v>151</v>
      </c>
      <c r="P17" s="95">
        <f>O$35/P$2</f>
        <v>610.20000000000005</v>
      </c>
      <c r="Q17" s="96">
        <f>O17/P17</f>
        <v>0.24745984922976072</v>
      </c>
      <c r="R17" s="97">
        <f t="shared" si="0"/>
        <v>0</v>
      </c>
      <c r="S17" s="96">
        <v>0</v>
      </c>
      <c r="T17" s="98">
        <f t="shared" si="1"/>
        <v>0</v>
      </c>
    </row>
    <row r="18" spans="1:20" x14ac:dyDescent="0.2">
      <c r="A18" s="84" t="s">
        <v>43</v>
      </c>
      <c r="B18" s="85">
        <v>20</v>
      </c>
      <c r="C18" s="85">
        <f>$B$19/3</f>
        <v>1.3333333333333333</v>
      </c>
      <c r="D18" s="85"/>
      <c r="E18" s="86">
        <f>B$21/2</f>
        <v>0</v>
      </c>
      <c r="F18" s="85">
        <f>B$22/2</f>
        <v>0.5</v>
      </c>
      <c r="G18" s="85">
        <v>0</v>
      </c>
      <c r="H18" s="85">
        <f>B18+INT(C18)+INT(D18)+INT(E18)+INT(F18)+G18</f>
        <v>21</v>
      </c>
      <c r="I18" s="88"/>
      <c r="J18" s="89"/>
      <c r="K18" s="90"/>
      <c r="L18" s="91">
        <f>H18</f>
        <v>21</v>
      </c>
      <c r="M18" s="92">
        <f>L18</f>
        <v>21</v>
      </c>
      <c r="N18" s="93">
        <f>M18/M$35</f>
        <v>6.7049808429118776E-3</v>
      </c>
      <c r="O18" s="94">
        <f>IF(N18&gt;=2%,M18,0)</f>
        <v>0</v>
      </c>
      <c r="P18" s="95">
        <f>O$35/P$2</f>
        <v>610.20000000000005</v>
      </c>
      <c r="Q18" s="96">
        <f>O18/P18</f>
        <v>0</v>
      </c>
      <c r="R18" s="97">
        <f t="shared" si="0"/>
        <v>0</v>
      </c>
      <c r="S18" s="96">
        <v>0</v>
      </c>
      <c r="T18" s="98">
        <f t="shared" si="1"/>
        <v>0</v>
      </c>
    </row>
    <row r="19" spans="1:20" x14ac:dyDescent="0.2">
      <c r="A19" s="99" t="s">
        <v>44</v>
      </c>
      <c r="B19" s="85">
        <v>4</v>
      </c>
      <c r="C19" s="85"/>
      <c r="D19" s="85"/>
      <c r="E19" s="84"/>
      <c r="F19" s="85"/>
      <c r="G19" s="85"/>
      <c r="H19" s="85"/>
      <c r="I19" s="88"/>
      <c r="J19" s="89"/>
      <c r="K19" s="90"/>
      <c r="L19" s="91"/>
      <c r="M19" s="100"/>
      <c r="N19" s="93"/>
      <c r="O19" s="94"/>
      <c r="P19" s="95"/>
      <c r="Q19" s="96"/>
      <c r="R19" s="97">
        <f t="shared" si="0"/>
        <v>0</v>
      </c>
      <c r="S19" s="96">
        <v>0</v>
      </c>
      <c r="T19" s="98">
        <f t="shared" si="1"/>
        <v>0</v>
      </c>
    </row>
    <row r="20" spans="1:20" x14ac:dyDescent="0.2">
      <c r="A20" s="99" t="s">
        <v>45</v>
      </c>
      <c r="B20" s="85">
        <v>2</v>
      </c>
      <c r="C20" s="85"/>
      <c r="D20" s="85"/>
      <c r="E20" s="84"/>
      <c r="F20" s="85"/>
      <c r="G20" s="85"/>
      <c r="H20" s="85"/>
      <c r="I20" s="88"/>
      <c r="J20" s="89"/>
      <c r="K20" s="90"/>
      <c r="L20" s="91"/>
      <c r="M20" s="100"/>
      <c r="N20" s="93"/>
      <c r="O20" s="94"/>
      <c r="P20" s="95">
        <f>SUM(N20:O20)</f>
        <v>0</v>
      </c>
      <c r="Q20" s="96"/>
      <c r="R20" s="97">
        <f t="shared" si="0"/>
        <v>0</v>
      </c>
      <c r="S20" s="96"/>
      <c r="T20" s="98">
        <f t="shared" si="1"/>
        <v>0</v>
      </c>
    </row>
    <row r="21" spans="1:20" x14ac:dyDescent="0.2">
      <c r="A21" s="99" t="s">
        <v>46</v>
      </c>
      <c r="B21" s="85">
        <v>0</v>
      </c>
      <c r="C21" s="85"/>
      <c r="D21" s="101"/>
      <c r="E21" s="84"/>
      <c r="F21" s="85"/>
      <c r="G21" s="85"/>
      <c r="H21" s="102"/>
      <c r="I21" s="88"/>
      <c r="J21" s="89"/>
      <c r="K21" s="90"/>
      <c r="L21" s="91"/>
      <c r="M21" s="100"/>
      <c r="N21" s="93"/>
      <c r="O21" s="94"/>
      <c r="P21" s="95">
        <f>SUM(N21:O21)</f>
        <v>0</v>
      </c>
      <c r="Q21" s="96"/>
      <c r="R21" s="97">
        <f t="shared" si="0"/>
        <v>0</v>
      </c>
      <c r="S21" s="96"/>
      <c r="T21" s="98">
        <f t="shared" si="1"/>
        <v>0</v>
      </c>
    </row>
    <row r="22" spans="1:20" x14ac:dyDescent="0.2">
      <c r="A22" s="99" t="s">
        <v>47</v>
      </c>
      <c r="B22" s="85">
        <v>1</v>
      </c>
      <c r="C22" s="85"/>
      <c r="D22" s="85"/>
      <c r="E22" s="84"/>
      <c r="F22" s="85"/>
      <c r="G22" s="85"/>
      <c r="H22" s="85"/>
      <c r="I22" s="88"/>
      <c r="J22" s="89"/>
      <c r="K22" s="90"/>
      <c r="L22" s="91"/>
      <c r="M22" s="100"/>
      <c r="N22" s="93"/>
      <c r="O22" s="94"/>
      <c r="P22" s="95">
        <f>SUM(N22:O22)</f>
        <v>0</v>
      </c>
      <c r="Q22" s="96"/>
      <c r="R22" s="97">
        <f t="shared" si="0"/>
        <v>0</v>
      </c>
      <c r="S22" s="96"/>
      <c r="T22" s="98">
        <f t="shared" si="1"/>
        <v>0</v>
      </c>
    </row>
    <row r="23" spans="1:20" x14ac:dyDescent="0.2">
      <c r="A23" s="103" t="s">
        <v>48</v>
      </c>
      <c r="B23" s="85">
        <f>SUM(B16:B22)</f>
        <v>187</v>
      </c>
      <c r="C23" s="85"/>
      <c r="D23" s="85"/>
      <c r="E23" s="84"/>
      <c r="F23" s="85"/>
      <c r="G23" s="85"/>
      <c r="H23" s="85"/>
      <c r="I23" s="88"/>
      <c r="J23" s="89"/>
      <c r="K23" s="90"/>
      <c r="L23" s="91"/>
      <c r="M23" s="100"/>
      <c r="N23" s="93"/>
      <c r="O23" s="94"/>
      <c r="P23" s="95"/>
      <c r="Q23" s="96"/>
      <c r="R23" s="97">
        <f t="shared" si="0"/>
        <v>0</v>
      </c>
      <c r="S23" s="96"/>
      <c r="T23" s="98">
        <f t="shared" si="1"/>
        <v>0</v>
      </c>
    </row>
    <row r="24" spans="1:20" x14ac:dyDescent="0.2">
      <c r="A24" s="42"/>
      <c r="B24" s="104"/>
      <c r="C24" s="43"/>
      <c r="D24" s="43"/>
      <c r="E24" s="45"/>
      <c r="F24" s="43"/>
      <c r="G24" s="43"/>
      <c r="H24" s="43"/>
      <c r="I24" s="46"/>
      <c r="J24" s="47"/>
      <c r="K24" s="48"/>
      <c r="L24" s="49"/>
      <c r="M24" s="50"/>
      <c r="N24" s="51"/>
      <c r="O24" s="52"/>
      <c r="P24" s="647"/>
      <c r="Q24" s="118"/>
      <c r="R24" s="119"/>
      <c r="S24" s="118"/>
      <c r="T24" s="120"/>
    </row>
    <row r="25" spans="1:20" x14ac:dyDescent="0.2">
      <c r="A25" s="605" t="s">
        <v>34</v>
      </c>
      <c r="B25" s="606">
        <v>150</v>
      </c>
      <c r="C25" s="606"/>
      <c r="D25" s="606"/>
      <c r="E25" s="605"/>
      <c r="F25" s="606"/>
      <c r="G25" s="606"/>
      <c r="H25" s="606"/>
      <c r="I25" s="607"/>
      <c r="J25" s="608"/>
      <c r="K25" s="609"/>
      <c r="L25" s="610">
        <f>B25</f>
        <v>150</v>
      </c>
      <c r="M25" s="611">
        <f>L25</f>
        <v>150</v>
      </c>
      <c r="N25" s="612">
        <f>M25/M$35</f>
        <v>4.7892720306513412E-2</v>
      </c>
      <c r="O25" s="613">
        <f>IF(N25&gt;=2%,M25,0)</f>
        <v>150</v>
      </c>
      <c r="P25" s="649">
        <f>O$35/P$2</f>
        <v>610.20000000000005</v>
      </c>
      <c r="Q25" s="650">
        <f>O25/P25</f>
        <v>0.24582104228121926</v>
      </c>
      <c r="R25" s="651">
        <f>INT(Q25)</f>
        <v>0</v>
      </c>
      <c r="S25" s="650">
        <v>0</v>
      </c>
      <c r="T25" s="652">
        <f t="shared" ref="T25:T31" si="2">SUM(R25:S25)</f>
        <v>0</v>
      </c>
    </row>
    <row r="26" spans="1:20" s="54" customFormat="1" x14ac:dyDescent="0.2">
      <c r="A26" s="105"/>
      <c r="B26" s="104"/>
      <c r="C26" s="104"/>
      <c r="D26" s="104"/>
      <c r="E26" s="105"/>
      <c r="F26" s="104"/>
      <c r="G26" s="104"/>
      <c r="H26" s="104"/>
      <c r="I26" s="106"/>
      <c r="J26" s="47"/>
      <c r="K26" s="107"/>
      <c r="L26" s="108"/>
      <c r="M26" s="109"/>
      <c r="N26" s="110"/>
      <c r="O26" s="111"/>
      <c r="P26" s="117"/>
      <c r="Q26" s="118"/>
      <c r="R26" s="119"/>
      <c r="S26" s="118"/>
      <c r="T26" s="120">
        <f t="shared" si="2"/>
        <v>0</v>
      </c>
    </row>
    <row r="27" spans="1:20" x14ac:dyDescent="0.2">
      <c r="A27" s="637" t="s">
        <v>35</v>
      </c>
      <c r="B27" s="638">
        <v>90</v>
      </c>
      <c r="C27" s="638"/>
      <c r="D27" s="638"/>
      <c r="E27" s="637"/>
      <c r="F27" s="638"/>
      <c r="G27" s="638"/>
      <c r="H27" s="638"/>
      <c r="I27" s="639"/>
      <c r="J27" s="640"/>
      <c r="K27" s="641"/>
      <c r="L27" s="642">
        <f>B27</f>
        <v>90</v>
      </c>
      <c r="M27" s="643">
        <f>L27</f>
        <v>90</v>
      </c>
      <c r="N27" s="644">
        <f>M27/M$35</f>
        <v>2.8735632183908046E-2</v>
      </c>
      <c r="O27" s="645">
        <f>IF(N27&gt;=2%,M27,0)</f>
        <v>90</v>
      </c>
      <c r="P27" s="657">
        <f>O$35/P$2</f>
        <v>610.20000000000005</v>
      </c>
      <c r="Q27" s="658">
        <f>O27/P27</f>
        <v>0.14749262536873156</v>
      </c>
      <c r="R27" s="659">
        <f>INT(Q27)</f>
        <v>0</v>
      </c>
      <c r="S27" s="658">
        <v>0</v>
      </c>
      <c r="T27" s="660">
        <f t="shared" si="2"/>
        <v>0</v>
      </c>
    </row>
    <row r="28" spans="1:20" s="54" customFormat="1" x14ac:dyDescent="0.2">
      <c r="A28" s="113"/>
      <c r="B28" s="104"/>
      <c r="C28" s="104"/>
      <c r="D28" s="114"/>
      <c r="E28" s="105"/>
      <c r="F28" s="104"/>
      <c r="G28" s="104"/>
      <c r="H28" s="115"/>
      <c r="I28" s="106"/>
      <c r="J28" s="47"/>
      <c r="K28" s="107"/>
      <c r="L28" s="108"/>
      <c r="M28" s="116"/>
      <c r="N28" s="110"/>
      <c r="O28" s="111"/>
      <c r="P28" s="117"/>
      <c r="Q28" s="118"/>
      <c r="R28" s="119">
        <f>INT(Q28)</f>
        <v>0</v>
      </c>
      <c r="S28" s="118"/>
      <c r="T28" s="120">
        <f t="shared" si="2"/>
        <v>0</v>
      </c>
    </row>
    <row r="29" spans="1:20" s="54" customFormat="1" x14ac:dyDescent="0.2">
      <c r="A29" s="149" t="s">
        <v>50</v>
      </c>
      <c r="B29" s="150">
        <v>0</v>
      </c>
      <c r="C29" s="150"/>
      <c r="D29" s="151"/>
      <c r="E29" s="152"/>
      <c r="F29" s="150"/>
      <c r="G29" s="150"/>
      <c r="H29" s="153"/>
      <c r="I29" s="154"/>
      <c r="J29" s="155"/>
      <c r="K29" s="156"/>
      <c r="L29" s="157">
        <f>B29</f>
        <v>0</v>
      </c>
      <c r="M29" s="158">
        <f>L29</f>
        <v>0</v>
      </c>
      <c r="N29" s="159">
        <f>M29/M$35</f>
        <v>0</v>
      </c>
      <c r="O29" s="160">
        <f>IF(N29&gt;=2%,M29,0)</f>
        <v>0</v>
      </c>
      <c r="P29" s="161">
        <f>O$35/P$2</f>
        <v>610.20000000000005</v>
      </c>
      <c r="Q29" s="162">
        <f>O29/P29</f>
        <v>0</v>
      </c>
      <c r="R29" s="163">
        <f>INT(Q29)</f>
        <v>0</v>
      </c>
      <c r="S29" s="162">
        <v>0</v>
      </c>
      <c r="T29" s="164">
        <f t="shared" si="2"/>
        <v>0</v>
      </c>
    </row>
    <row r="30" spans="1:20" x14ac:dyDescent="0.2">
      <c r="A30" s="45"/>
      <c r="B30" s="43"/>
      <c r="C30" s="43"/>
      <c r="D30" s="44"/>
      <c r="E30" s="45"/>
      <c r="F30" s="43"/>
      <c r="G30" s="43"/>
      <c r="H30" s="165" t="s">
        <v>51</v>
      </c>
      <c r="I30" s="46"/>
      <c r="J30" s="47"/>
      <c r="K30" s="48"/>
      <c r="L30" s="108"/>
      <c r="M30" s="116"/>
      <c r="N30" s="51"/>
      <c r="O30" s="52"/>
      <c r="P30" s="117"/>
      <c r="Q30" s="118"/>
      <c r="R30" s="119">
        <f>INT(Q30)</f>
        <v>0</v>
      </c>
      <c r="S30" s="118"/>
      <c r="T30" s="120">
        <f t="shared" si="2"/>
        <v>0</v>
      </c>
    </row>
    <row r="31" spans="1:20" x14ac:dyDescent="0.2">
      <c r="A31" s="166" t="s">
        <v>52</v>
      </c>
      <c r="B31" s="167">
        <v>2</v>
      </c>
      <c r="C31" s="167"/>
      <c r="D31" s="167"/>
      <c r="E31" s="166"/>
      <c r="F31" s="167"/>
      <c r="G31" s="167"/>
      <c r="H31" s="168"/>
      <c r="I31" s="169"/>
      <c r="J31" s="170"/>
      <c r="K31" s="171"/>
      <c r="L31" s="172">
        <f>B31</f>
        <v>2</v>
      </c>
      <c r="M31" s="173">
        <f>L31</f>
        <v>2</v>
      </c>
      <c r="N31" s="174">
        <f>M31/M$35</f>
        <v>6.3856960408684551E-4</v>
      </c>
      <c r="O31" s="175">
        <f>IF(N31&gt;=2%,M31,0)</f>
        <v>0</v>
      </c>
      <c r="P31" s="176">
        <f>O$35/P$2</f>
        <v>610.20000000000005</v>
      </c>
      <c r="Q31" s="177">
        <f>O31/P31</f>
        <v>0</v>
      </c>
      <c r="R31" s="178">
        <f>INT(Q31)</f>
        <v>0</v>
      </c>
      <c r="S31" s="177">
        <v>0</v>
      </c>
      <c r="T31" s="179">
        <f t="shared" si="2"/>
        <v>0</v>
      </c>
    </row>
    <row r="32" spans="1:20" x14ac:dyDescent="0.2">
      <c r="A32" s="45"/>
      <c r="B32" s="43"/>
      <c r="C32" s="43"/>
      <c r="D32" s="43"/>
      <c r="E32" s="45"/>
      <c r="F32" s="43"/>
      <c r="G32" s="43"/>
      <c r="H32" s="165"/>
      <c r="I32" s="46"/>
      <c r="J32" s="47"/>
      <c r="K32" s="48"/>
      <c r="L32" s="108"/>
      <c r="M32" s="116"/>
      <c r="N32" s="51"/>
      <c r="O32" s="52"/>
      <c r="P32" s="117"/>
      <c r="Q32" s="118"/>
      <c r="R32" s="119"/>
      <c r="S32" s="118"/>
      <c r="T32" s="120"/>
    </row>
    <row r="33" spans="1:20" x14ac:dyDescent="0.2">
      <c r="A33" s="180" t="s">
        <v>53</v>
      </c>
      <c r="B33" s="181">
        <v>94</v>
      </c>
      <c r="C33" s="181"/>
      <c r="D33" s="181"/>
      <c r="E33" s="180"/>
      <c r="F33" s="181"/>
      <c r="G33" s="181"/>
      <c r="H33" s="182"/>
      <c r="I33" s="183"/>
      <c r="J33" s="184"/>
      <c r="K33" s="185"/>
      <c r="L33" s="186">
        <f>B33</f>
        <v>94</v>
      </c>
      <c r="M33" s="187"/>
      <c r="N33" s="188">
        <v>0</v>
      </c>
      <c r="O33" s="189">
        <f>IF(N33&gt;=2%,M33,0)</f>
        <v>0</v>
      </c>
      <c r="P33" s="190"/>
      <c r="Q33" s="191"/>
      <c r="R33" s="192">
        <f>INT(Q33)</f>
        <v>0</v>
      </c>
      <c r="S33" s="191"/>
      <c r="T33" s="193">
        <f>SUM(R33:S33)</f>
        <v>0</v>
      </c>
    </row>
    <row r="34" spans="1:20" x14ac:dyDescent="0.2">
      <c r="A34" s="45"/>
      <c r="B34" s="43"/>
      <c r="C34" s="43"/>
      <c r="D34" s="43"/>
      <c r="E34" s="45"/>
      <c r="F34" s="43"/>
      <c r="G34" s="43"/>
      <c r="H34" s="43"/>
      <c r="I34" s="46"/>
      <c r="J34" s="194"/>
      <c r="K34" s="48"/>
      <c r="L34" s="195"/>
      <c r="M34" s="50"/>
      <c r="N34" s="51"/>
      <c r="O34" s="52"/>
      <c r="P34" s="196"/>
      <c r="Q34" s="118"/>
      <c r="R34" s="197">
        <f>INT(Q34)</f>
        <v>0</v>
      </c>
      <c r="S34" s="118"/>
      <c r="T34" s="120">
        <f>SUM(R34:S34)</f>
        <v>0</v>
      </c>
    </row>
    <row r="35" spans="1:20" x14ac:dyDescent="0.2">
      <c r="A35" s="45" t="s">
        <v>54</v>
      </c>
      <c r="B35" s="43">
        <f>SUM(B6:B34)-B23</f>
        <v>3226</v>
      </c>
      <c r="C35" s="43"/>
      <c r="D35" s="43"/>
      <c r="E35" s="198"/>
      <c r="F35" s="43"/>
      <c r="G35" s="43">
        <f t="shared" ref="G35:S35" si="3">SUM(G6:G34)</f>
        <v>2</v>
      </c>
      <c r="H35" s="43">
        <f t="shared" si="3"/>
        <v>187</v>
      </c>
      <c r="I35" s="199">
        <f t="shared" si="3"/>
        <v>2</v>
      </c>
      <c r="J35" s="200">
        <f t="shared" si="3"/>
        <v>2681.9999999999995</v>
      </c>
      <c r="K35" s="48">
        <f t="shared" si="3"/>
        <v>2</v>
      </c>
      <c r="L35" s="48">
        <f t="shared" si="3"/>
        <v>3226</v>
      </c>
      <c r="M35" s="48">
        <f t="shared" si="3"/>
        <v>3132</v>
      </c>
      <c r="N35" s="199">
        <f t="shared" si="3"/>
        <v>0.99999999999999978</v>
      </c>
      <c r="O35" s="52">
        <f t="shared" si="3"/>
        <v>3051</v>
      </c>
      <c r="P35" s="196">
        <f t="shared" si="3"/>
        <v>7322.3999999999987</v>
      </c>
      <c r="Q35" s="196">
        <f t="shared" si="3"/>
        <v>4.9999999999999991</v>
      </c>
      <c r="R35" s="201">
        <f t="shared" si="3"/>
        <v>3</v>
      </c>
      <c r="S35" s="202">
        <f t="shared" si="3"/>
        <v>2</v>
      </c>
      <c r="T35" s="203">
        <f>SUM(R35:S35)</f>
        <v>5</v>
      </c>
    </row>
    <row r="36" spans="1:20" x14ac:dyDescent="0.2">
      <c r="K36" s="204"/>
      <c r="L36" s="10"/>
      <c r="M36" s="205"/>
      <c r="N36" s="206"/>
      <c r="O36" s="207"/>
      <c r="P36" s="208"/>
    </row>
    <row r="38" spans="1:20" x14ac:dyDescent="0.2">
      <c r="A38" s="210"/>
      <c r="B38" s="210"/>
      <c r="C38" s="210"/>
      <c r="D38" s="210"/>
      <c r="E38" s="210"/>
      <c r="F38" s="210"/>
      <c r="G38" s="210"/>
      <c r="H38" s="3"/>
      <c r="K38" s="3"/>
    </row>
  </sheetData>
  <mergeCells count="5">
    <mergeCell ref="R5:T5"/>
    <mergeCell ref="A1:T1"/>
    <mergeCell ref="B2:F2"/>
    <mergeCell ref="G2:K2"/>
    <mergeCell ref="M2:O2"/>
  </mergeCells>
  <printOptions horizontalCentered="1" verticalCentered="1"/>
  <pageMargins left="0.23622047244094491" right="0.23622047244094491" top="0.51181102362204722" bottom="0.51181102362204722" header="0" footer="0.23622047244094491"/>
  <pageSetup paperSize="5" scale="59" fitToHeight="0" pageOrder="overThenDown" orientation="landscape" r:id="rId1"/>
  <headerFooter alignWithMargins="0">
    <oddFooter>&amp;L&amp;"Calibri,Cursiva"&amp;9Aprobado en Sesión de Cómputo, dom 14-jun-2015.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U39"/>
  <sheetViews>
    <sheetView zoomScale="74" zoomScaleNormal="74" workbookViewId="0">
      <selection activeCell="M22" sqref="M22"/>
    </sheetView>
  </sheetViews>
  <sheetFormatPr baseColWidth="10" defaultRowHeight="12.75" x14ac:dyDescent="0.2"/>
  <cols>
    <col min="1" max="1" width="33.140625" style="211" customWidth="1"/>
    <col min="2" max="2" width="11.42578125" style="211" bestFit="1" customWidth="1"/>
    <col min="3" max="3" width="12.140625" style="211" bestFit="1" customWidth="1"/>
    <col min="4" max="4" width="13.5703125" style="211" bestFit="1" customWidth="1"/>
    <col min="5" max="5" width="12.85546875" style="211" bestFit="1" customWidth="1"/>
    <col min="6" max="6" width="15.140625" style="211" bestFit="1" customWidth="1"/>
    <col min="7" max="7" width="18.140625" style="211" bestFit="1" customWidth="1"/>
    <col min="8" max="8" width="15.140625" style="211" bestFit="1" customWidth="1"/>
    <col min="9" max="9" width="13" style="212" bestFit="1" customWidth="1"/>
    <col min="10" max="10" width="14.5703125" style="213" bestFit="1" customWidth="1"/>
    <col min="11" max="11" width="12" style="211" bestFit="1" customWidth="1"/>
    <col min="12" max="12" width="15.140625" style="211" bestFit="1" customWidth="1"/>
    <col min="13" max="13" width="9.85546875" style="214" bestFit="1" customWidth="1"/>
    <col min="14" max="14" width="8.85546875" style="212" bestFit="1" customWidth="1"/>
    <col min="15" max="15" width="10.140625" style="211" bestFit="1" customWidth="1"/>
    <col min="16" max="16" width="10.5703125" style="211" bestFit="1" customWidth="1"/>
    <col min="17" max="17" width="11.42578125" style="211" customWidth="1"/>
    <col min="18" max="18" width="7.140625" style="215" customWidth="1"/>
    <col min="19" max="19" width="6.5703125" style="211" customWidth="1"/>
    <col min="20" max="20" width="7.140625" style="211" customWidth="1"/>
    <col min="21" max="16384" width="11.42578125" style="211"/>
  </cols>
  <sheetData>
    <row r="1" spans="1:21" ht="20.25" x14ac:dyDescent="0.3">
      <c r="A1" s="981" t="s">
        <v>0</v>
      </c>
      <c r="B1" s="981"/>
      <c r="C1" s="981"/>
      <c r="D1" s="981"/>
      <c r="E1" s="981"/>
      <c r="F1" s="981"/>
      <c r="G1" s="981"/>
      <c r="H1" s="981"/>
      <c r="I1" s="981"/>
      <c r="J1" s="981"/>
      <c r="K1" s="981"/>
      <c r="L1" s="981"/>
      <c r="M1" s="981"/>
      <c r="N1" s="981"/>
      <c r="O1" s="981"/>
      <c r="P1" s="981"/>
      <c r="Q1" s="981"/>
      <c r="R1" s="981"/>
      <c r="S1" s="981"/>
      <c r="T1" s="981"/>
    </row>
    <row r="2" spans="1:21" ht="20.25" x14ac:dyDescent="0.3">
      <c r="A2" s="927" t="s">
        <v>1</v>
      </c>
      <c r="B2" s="983" t="s">
        <v>64</v>
      </c>
      <c r="C2" s="983"/>
      <c r="D2" s="983"/>
      <c r="E2" s="983"/>
      <c r="F2" s="929"/>
      <c r="G2" s="982" t="str">
        <f>B2</f>
        <v>COXCATLAN</v>
      </c>
      <c r="H2" s="982"/>
      <c r="I2" s="982"/>
      <c r="J2" s="982"/>
      <c r="K2" s="982"/>
      <c r="L2" s="984" t="s">
        <v>3</v>
      </c>
      <c r="M2" s="984"/>
      <c r="N2" s="984"/>
      <c r="O2" s="984"/>
      <c r="P2" s="929">
        <v>5</v>
      </c>
      <c r="Q2" s="946"/>
      <c r="R2" s="947"/>
      <c r="S2" s="946"/>
      <c r="T2" s="946"/>
    </row>
    <row r="3" spans="1:21" ht="20.25" x14ac:dyDescent="0.3">
      <c r="A3" s="929">
        <v>2018</v>
      </c>
      <c r="B3" s="929"/>
      <c r="C3" s="929"/>
      <c r="D3" s="929"/>
      <c r="E3" s="929"/>
      <c r="F3" s="929"/>
      <c r="G3" s="929"/>
      <c r="H3" s="928"/>
      <c r="I3" s="948"/>
      <c r="J3" s="949"/>
      <c r="K3" s="929"/>
      <c r="L3" s="950"/>
      <c r="M3" s="951"/>
      <c r="N3" s="952"/>
      <c r="O3" s="927"/>
      <c r="P3" s="929"/>
      <c r="Q3" s="946"/>
      <c r="R3" s="947"/>
      <c r="S3" s="946"/>
      <c r="T3" s="946"/>
    </row>
    <row r="4" spans="1:21" ht="20.25" x14ac:dyDescent="0.3">
      <c r="A4" s="929"/>
      <c r="B4" s="929"/>
      <c r="C4" s="929"/>
      <c r="D4" s="929"/>
      <c r="E4" s="929"/>
      <c r="F4" s="929"/>
      <c r="G4" s="929"/>
      <c r="H4" s="928"/>
      <c r="I4" s="948"/>
      <c r="J4" s="949"/>
      <c r="K4" s="929"/>
      <c r="L4" s="950"/>
      <c r="M4" s="951"/>
      <c r="N4" s="952"/>
      <c r="O4" s="927"/>
      <c r="P4" s="929"/>
      <c r="Q4" s="946"/>
      <c r="R4" s="947"/>
      <c r="S4" s="946"/>
      <c r="T4" s="946"/>
    </row>
    <row r="5" spans="1:21" ht="102" x14ac:dyDescent="0.2">
      <c r="A5" s="232" t="s">
        <v>4</v>
      </c>
      <c r="B5" s="232" t="s">
        <v>5</v>
      </c>
      <c r="C5" s="232" t="s">
        <v>6</v>
      </c>
      <c r="D5" s="232" t="s">
        <v>7</v>
      </c>
      <c r="E5" s="232" t="s">
        <v>8</v>
      </c>
      <c r="F5" s="232" t="s">
        <v>9</v>
      </c>
      <c r="G5" s="232" t="s">
        <v>124</v>
      </c>
      <c r="H5" s="232" t="s">
        <v>11</v>
      </c>
      <c r="I5" s="931" t="s">
        <v>12</v>
      </c>
      <c r="J5" s="932" t="s">
        <v>13</v>
      </c>
      <c r="K5" s="232" t="s">
        <v>126</v>
      </c>
      <c r="L5" s="232" t="s">
        <v>15</v>
      </c>
      <c r="M5" s="933" t="s">
        <v>16</v>
      </c>
      <c r="N5" s="231" t="s">
        <v>17</v>
      </c>
      <c r="O5" s="232" t="s">
        <v>18</v>
      </c>
      <c r="P5" s="934" t="s">
        <v>19</v>
      </c>
      <c r="Q5" s="935" t="s">
        <v>20</v>
      </c>
      <c r="R5" s="980" t="s">
        <v>21</v>
      </c>
      <c r="S5" s="980"/>
      <c r="T5" s="980"/>
    </row>
    <row r="6" spans="1:21" x14ac:dyDescent="0.2">
      <c r="A6" s="235" t="s">
        <v>22</v>
      </c>
      <c r="B6" s="236">
        <v>1221</v>
      </c>
      <c r="C6" s="236">
        <f>$B$9/3</f>
        <v>107.33333333333333</v>
      </c>
      <c r="D6" s="237">
        <f>B10/2</f>
        <v>18</v>
      </c>
      <c r="E6" s="236">
        <f>B$11/2</f>
        <v>34.5</v>
      </c>
      <c r="F6" s="236"/>
      <c r="G6" s="236">
        <v>2</v>
      </c>
      <c r="H6" s="236">
        <f>B6+INT(C6)+INT(D6)+INT(E6)+INT(F6)+INT(G6)</f>
        <v>1382</v>
      </c>
      <c r="I6" s="238"/>
      <c r="J6" s="239"/>
      <c r="K6" s="240"/>
      <c r="L6" s="241">
        <f>H6</f>
        <v>1382</v>
      </c>
      <c r="M6" s="242">
        <f>L6</f>
        <v>1382</v>
      </c>
      <c r="N6" s="243">
        <f>M6/M$36</f>
        <v>0.17620808364146373</v>
      </c>
      <c r="O6" s="244">
        <f>IF(N6&gt;=2%,M6,0)</f>
        <v>1382</v>
      </c>
      <c r="P6" s="245">
        <f>O$36/P$2</f>
        <v>1563.4</v>
      </c>
      <c r="Q6" s="246">
        <f>O6/P6</f>
        <v>0.88397083280030697</v>
      </c>
      <c r="R6" s="247">
        <f>INT(Q6)</f>
        <v>0</v>
      </c>
      <c r="S6" s="248">
        <v>1</v>
      </c>
      <c r="T6" s="246">
        <f>SUM(R6:S6)</f>
        <v>1</v>
      </c>
    </row>
    <row r="7" spans="1:21" x14ac:dyDescent="0.2">
      <c r="A7" s="235" t="s">
        <v>23</v>
      </c>
      <c r="B7" s="236">
        <v>206</v>
      </c>
      <c r="C7" s="236">
        <f>$B$9/3</f>
        <v>107.33333333333333</v>
      </c>
      <c r="D7" s="237">
        <f>B10/2</f>
        <v>18</v>
      </c>
      <c r="E7" s="236"/>
      <c r="F7" s="236">
        <f>B$12/2</f>
        <v>15.5</v>
      </c>
      <c r="G7" s="236">
        <v>0</v>
      </c>
      <c r="H7" s="236">
        <f>B7+INT(C7)+INT(D7)+INT(E7)+INT(F7)+INT(G7)</f>
        <v>346</v>
      </c>
      <c r="I7" s="238"/>
      <c r="J7" s="239"/>
      <c r="K7" s="240"/>
      <c r="L7" s="241">
        <f>H7</f>
        <v>346</v>
      </c>
      <c r="M7" s="242">
        <f>L7</f>
        <v>346</v>
      </c>
      <c r="N7" s="243">
        <f>M7/M$36</f>
        <v>4.4115772026010455E-2</v>
      </c>
      <c r="O7" s="244">
        <f>IF(N7&gt;=2%,M7,0)</f>
        <v>346</v>
      </c>
      <c r="P7" s="245">
        <f>O$36/P$2</f>
        <v>1563.4</v>
      </c>
      <c r="Q7" s="246">
        <f>O7/P7</f>
        <v>0.22131252398618395</v>
      </c>
      <c r="R7" s="247">
        <f>INT(Q7)</f>
        <v>0</v>
      </c>
      <c r="S7" s="248">
        <v>0</v>
      </c>
      <c r="T7" s="246">
        <f>SUM(R7:S7)</f>
        <v>0</v>
      </c>
    </row>
    <row r="8" spans="1:21" x14ac:dyDescent="0.2">
      <c r="A8" s="235" t="s">
        <v>24</v>
      </c>
      <c r="B8" s="236">
        <v>1602</v>
      </c>
      <c r="C8" s="236">
        <f>$B$9/3</f>
        <v>107.33333333333333</v>
      </c>
      <c r="D8" s="237"/>
      <c r="E8" s="236">
        <f>B$11/2</f>
        <v>34.5</v>
      </c>
      <c r="F8" s="236">
        <f>B$12/2</f>
        <v>15.5</v>
      </c>
      <c r="G8" s="236">
        <v>1</v>
      </c>
      <c r="H8" s="236">
        <f>B8+INT(C8)+INT(D8)+INT(E8)+INT(F8)+INT(G8)</f>
        <v>1759</v>
      </c>
      <c r="I8" s="238"/>
      <c r="J8" s="239"/>
      <c r="K8" s="240"/>
      <c r="L8" s="241">
        <f>H8</f>
        <v>1759</v>
      </c>
      <c r="M8" s="242">
        <f>L8</f>
        <v>1759</v>
      </c>
      <c r="N8" s="243">
        <f>M8/M$36</f>
        <v>0.22427642483743465</v>
      </c>
      <c r="O8" s="244">
        <f>IF(N8&gt;=2%,M8,0)</f>
        <v>1759</v>
      </c>
      <c r="P8" s="245">
        <f>O$36/P$2</f>
        <v>1563.4</v>
      </c>
      <c r="Q8" s="246">
        <f>O8/P8</f>
        <v>1.1251119355251376</v>
      </c>
      <c r="R8" s="247">
        <f>INT(Q8)</f>
        <v>1</v>
      </c>
      <c r="S8" s="248">
        <v>0</v>
      </c>
      <c r="T8" s="246">
        <f>SUM(R8:S8)</f>
        <v>1</v>
      </c>
    </row>
    <row r="9" spans="1:21" x14ac:dyDescent="0.2">
      <c r="A9" s="235" t="s">
        <v>25</v>
      </c>
      <c r="B9" s="236">
        <v>322</v>
      </c>
      <c r="C9" s="236"/>
      <c r="D9" s="237"/>
      <c r="E9" s="236"/>
      <c r="F9" s="236"/>
      <c r="G9" s="236"/>
      <c r="H9" s="236"/>
      <c r="I9" s="238"/>
      <c r="J9" s="239"/>
      <c r="K9" s="240"/>
      <c r="L9" s="241"/>
      <c r="M9" s="242"/>
      <c r="N9" s="243"/>
      <c r="O9" s="244"/>
      <c r="P9" s="245"/>
      <c r="Q9" s="246"/>
      <c r="R9" s="247"/>
      <c r="S9" s="248">
        <v>0</v>
      </c>
      <c r="T9" s="246"/>
    </row>
    <row r="10" spans="1:21" x14ac:dyDescent="0.2">
      <c r="A10" s="235" t="s">
        <v>26</v>
      </c>
      <c r="B10" s="236">
        <v>36</v>
      </c>
      <c r="C10" s="236"/>
      <c r="D10" s="237"/>
      <c r="E10" s="236"/>
      <c r="F10" s="236"/>
      <c r="G10" s="236"/>
      <c r="H10" s="236"/>
      <c r="I10" s="238"/>
      <c r="J10" s="239"/>
      <c r="K10" s="240"/>
      <c r="L10" s="241"/>
      <c r="M10" s="242"/>
      <c r="N10" s="243"/>
      <c r="O10" s="244"/>
      <c r="P10" s="245"/>
      <c r="Q10" s="246"/>
      <c r="R10" s="247"/>
      <c r="S10" s="248">
        <v>0</v>
      </c>
      <c r="T10" s="246"/>
    </row>
    <row r="11" spans="1:21" x14ac:dyDescent="0.2">
      <c r="A11" s="235" t="s">
        <v>27</v>
      </c>
      <c r="B11" s="236">
        <v>69</v>
      </c>
      <c r="C11" s="236"/>
      <c r="D11" s="237"/>
      <c r="E11" s="236"/>
      <c r="F11" s="236"/>
      <c r="G11" s="236"/>
      <c r="H11" s="236"/>
      <c r="I11" s="238"/>
      <c r="J11" s="239"/>
      <c r="K11" s="240"/>
      <c r="L11" s="241"/>
      <c r="M11" s="242"/>
      <c r="N11" s="243"/>
      <c r="O11" s="244"/>
      <c r="P11" s="245"/>
      <c r="Q11" s="246"/>
      <c r="R11" s="247"/>
      <c r="S11" s="248">
        <v>0</v>
      </c>
      <c r="T11" s="246"/>
    </row>
    <row r="12" spans="1:21" x14ac:dyDescent="0.2">
      <c r="A12" s="235" t="s">
        <v>28</v>
      </c>
      <c r="B12" s="236">
        <v>31</v>
      </c>
      <c r="C12" s="236"/>
      <c r="D12" s="237"/>
      <c r="E12" s="249"/>
      <c r="F12" s="236"/>
      <c r="G12" s="236"/>
      <c r="H12" s="236"/>
      <c r="I12" s="238"/>
      <c r="J12" s="239"/>
      <c r="K12" s="240"/>
      <c r="L12" s="241"/>
      <c r="M12" s="242"/>
      <c r="N12" s="243"/>
      <c r="O12" s="244"/>
      <c r="P12" s="245"/>
      <c r="Q12" s="246"/>
      <c r="R12" s="247"/>
      <c r="S12" s="248">
        <v>0</v>
      </c>
      <c r="T12" s="246"/>
    </row>
    <row r="13" spans="1:21" x14ac:dyDescent="0.2">
      <c r="A13" s="250" t="s">
        <v>29</v>
      </c>
      <c r="B13" s="236">
        <f>SUM(B6:B12)</f>
        <v>3487</v>
      </c>
      <c r="C13" s="236"/>
      <c r="D13" s="237"/>
      <c r="E13" s="235"/>
      <c r="F13" s="236"/>
      <c r="G13" s="236"/>
      <c r="H13" s="251"/>
      <c r="I13" s="238"/>
      <c r="J13" s="239"/>
      <c r="K13" s="252"/>
      <c r="L13" s="253"/>
      <c r="M13" s="254"/>
      <c r="N13" s="243"/>
      <c r="O13" s="255"/>
      <c r="P13" s="245">
        <f>SUM(N13:O13)</f>
        <v>0</v>
      </c>
      <c r="Q13" s="248"/>
      <c r="R13" s="247">
        <f t="shared" ref="R13:R18" si="0">INT(Q13)</f>
        <v>0</v>
      </c>
      <c r="S13" s="248">
        <v>0</v>
      </c>
      <c r="T13" s="246">
        <f t="shared" ref="T13:T18" si="1">SUM(R13:S13)</f>
        <v>0</v>
      </c>
    </row>
    <row r="14" spans="1:21" x14ac:dyDescent="0.2">
      <c r="A14" s="256"/>
      <c r="B14" s="259"/>
      <c r="C14" s="259"/>
      <c r="D14" s="258"/>
      <c r="E14" s="344"/>
      <c r="F14" s="259"/>
      <c r="G14" s="259"/>
      <c r="H14" s="259"/>
      <c r="I14" s="260"/>
      <c r="J14" s="261"/>
      <c r="K14" s="262"/>
      <c r="L14" s="263"/>
      <c r="M14" s="264"/>
      <c r="N14" s="265"/>
      <c r="O14" s="266"/>
      <c r="P14" s="267">
        <f>SUM(N14:O14)</f>
        <v>0</v>
      </c>
      <c r="Q14" s="327"/>
      <c r="R14" s="477">
        <f t="shared" si="0"/>
        <v>0</v>
      </c>
      <c r="S14" s="476">
        <v>0</v>
      </c>
      <c r="T14" s="475">
        <f t="shared" si="1"/>
        <v>0</v>
      </c>
      <c r="U14" s="327"/>
    </row>
    <row r="15" spans="1:21" x14ac:dyDescent="0.2">
      <c r="A15" s="271" t="s">
        <v>33</v>
      </c>
      <c r="B15" s="272"/>
      <c r="C15" s="272"/>
      <c r="D15" s="272"/>
      <c r="E15" s="273"/>
      <c r="F15" s="272"/>
      <c r="G15" s="274"/>
      <c r="H15" s="272"/>
      <c r="I15" s="275">
        <v>0.75</v>
      </c>
      <c r="J15" s="276">
        <f>$B$18*I15</f>
        <v>1952.25</v>
      </c>
      <c r="K15" s="277">
        <v>0</v>
      </c>
      <c r="L15" s="278">
        <f>INT(J15)+K15</f>
        <v>1952</v>
      </c>
      <c r="M15" s="279">
        <f>L15</f>
        <v>1952</v>
      </c>
      <c r="N15" s="280">
        <f>M15/M$36</f>
        <v>0.24888435547622084</v>
      </c>
      <c r="O15" s="281">
        <f>IF(N15&gt;=2%,M15,0)</f>
        <v>1952</v>
      </c>
      <c r="P15" s="282">
        <f>O$36/P$2</f>
        <v>1563.4</v>
      </c>
      <c r="Q15" s="283">
        <f>O15/P15</f>
        <v>1.2485608289625174</v>
      </c>
      <c r="R15" s="284">
        <f t="shared" si="0"/>
        <v>1</v>
      </c>
      <c r="S15" s="285">
        <v>0</v>
      </c>
      <c r="T15" s="286">
        <f t="shared" si="1"/>
        <v>1</v>
      </c>
    </row>
    <row r="16" spans="1:21" x14ac:dyDescent="0.2">
      <c r="A16" s="271" t="s">
        <v>34</v>
      </c>
      <c r="B16" s="272"/>
      <c r="C16" s="272"/>
      <c r="D16" s="272"/>
      <c r="E16" s="273"/>
      <c r="F16" s="272"/>
      <c r="G16" s="274"/>
      <c r="H16" s="272"/>
      <c r="I16" s="275">
        <v>0.01</v>
      </c>
      <c r="J16" s="276">
        <f t="shared" ref="J16:J17" si="2">$B$18*I16</f>
        <v>26.03</v>
      </c>
      <c r="K16" s="277">
        <v>0</v>
      </c>
      <c r="L16" s="278">
        <f>INT(J16)+K16</f>
        <v>26</v>
      </c>
      <c r="M16" s="279">
        <f>L16</f>
        <v>26</v>
      </c>
      <c r="N16" s="280">
        <f>M16/M$36</f>
        <v>3.3150580135152363E-3</v>
      </c>
      <c r="O16" s="281">
        <f>IF(N16&gt;=2%,M16,0)</f>
        <v>0</v>
      </c>
      <c r="P16" s="282">
        <f>O$36/P$2</f>
        <v>1563.4</v>
      </c>
      <c r="Q16" s="283">
        <f>O16/P16</f>
        <v>0</v>
      </c>
      <c r="R16" s="284">
        <f t="shared" si="0"/>
        <v>0</v>
      </c>
      <c r="S16" s="285">
        <v>0</v>
      </c>
      <c r="T16" s="286">
        <f t="shared" si="1"/>
        <v>0</v>
      </c>
    </row>
    <row r="17" spans="1:20" x14ac:dyDescent="0.2">
      <c r="A17" s="271" t="s">
        <v>36</v>
      </c>
      <c r="B17" s="272"/>
      <c r="C17" s="272"/>
      <c r="D17" s="390"/>
      <c r="E17" s="273"/>
      <c r="F17" s="272"/>
      <c r="G17" s="272"/>
      <c r="H17" s="272"/>
      <c r="I17" s="275">
        <v>0.24</v>
      </c>
      <c r="J17" s="276">
        <f t="shared" si="2"/>
        <v>624.72</v>
      </c>
      <c r="K17" s="277">
        <v>1</v>
      </c>
      <c r="L17" s="278">
        <f>INT(J17)+K17</f>
        <v>625</v>
      </c>
      <c r="M17" s="279">
        <f>L17</f>
        <v>625</v>
      </c>
      <c r="N17" s="280">
        <f>M17/M$36</f>
        <v>7.9688894555654727E-2</v>
      </c>
      <c r="O17" s="281">
        <f>IF(N17&gt;=2%,M17,0)</f>
        <v>625</v>
      </c>
      <c r="P17" s="282">
        <f>O$36/P$2</f>
        <v>1563.4</v>
      </c>
      <c r="Q17" s="283">
        <f>O17/P17</f>
        <v>0.39976973263400278</v>
      </c>
      <c r="R17" s="284">
        <f t="shared" si="0"/>
        <v>0</v>
      </c>
      <c r="S17" s="285">
        <v>0</v>
      </c>
      <c r="T17" s="286">
        <f t="shared" si="1"/>
        <v>0</v>
      </c>
    </row>
    <row r="18" spans="1:20" x14ac:dyDescent="0.2">
      <c r="A18" s="287" t="s">
        <v>63</v>
      </c>
      <c r="B18" s="272">
        <v>2603</v>
      </c>
      <c r="C18" s="288"/>
      <c r="D18" s="272"/>
      <c r="E18" s="271"/>
      <c r="F18" s="272"/>
      <c r="G18" s="272"/>
      <c r="H18" s="289"/>
      <c r="I18" s="275"/>
      <c r="J18" s="276"/>
      <c r="K18" s="277"/>
      <c r="L18" s="290"/>
      <c r="M18" s="291"/>
      <c r="N18" s="280"/>
      <c r="O18" s="281"/>
      <c r="P18" s="282"/>
      <c r="Q18" s="285"/>
      <c r="R18" s="284">
        <f t="shared" si="0"/>
        <v>0</v>
      </c>
      <c r="S18" s="285">
        <v>0</v>
      </c>
      <c r="T18" s="286">
        <f t="shared" si="1"/>
        <v>0</v>
      </c>
    </row>
    <row r="19" spans="1:20" x14ac:dyDescent="0.2">
      <c r="A19" s="256"/>
      <c r="B19" s="257"/>
      <c r="C19" s="257"/>
      <c r="D19" s="258"/>
      <c r="E19" s="227"/>
      <c r="F19" s="259"/>
      <c r="G19" s="257"/>
      <c r="H19" s="259"/>
      <c r="I19" s="260"/>
      <c r="J19" s="261"/>
      <c r="K19" s="262"/>
      <c r="L19" s="263"/>
      <c r="M19" s="264"/>
      <c r="N19" s="265"/>
      <c r="O19" s="266"/>
      <c r="P19" s="267"/>
      <c r="R19" s="268"/>
      <c r="S19" s="269">
        <v>0</v>
      </c>
      <c r="T19" s="270"/>
    </row>
    <row r="20" spans="1:20" x14ac:dyDescent="0.2">
      <c r="A20" s="292" t="s">
        <v>41</v>
      </c>
      <c r="B20" s="293">
        <v>575</v>
      </c>
      <c r="C20" s="293">
        <f>$B$23/3</f>
        <v>78.333333333333329</v>
      </c>
      <c r="D20" s="293">
        <f>B$24/2</f>
        <v>30.5</v>
      </c>
      <c r="E20" s="294">
        <f>B$25/2</f>
        <v>5.5</v>
      </c>
      <c r="F20" s="293"/>
      <c r="G20" s="295">
        <v>1</v>
      </c>
      <c r="H20" s="293">
        <f>B20+INT(C20)+INT(D20)+INT(E20)+INT(F20)+G20</f>
        <v>689</v>
      </c>
      <c r="I20" s="296"/>
      <c r="J20" s="297"/>
      <c r="K20" s="298"/>
      <c r="L20" s="299">
        <f>H20</f>
        <v>689</v>
      </c>
      <c r="M20" s="300">
        <f>L20</f>
        <v>689</v>
      </c>
      <c r="N20" s="301">
        <f>M20/M$36</f>
        <v>8.7849037358153761E-2</v>
      </c>
      <c r="O20" s="302">
        <f>IF(N20&gt;=2%,M20,0)</f>
        <v>689</v>
      </c>
      <c r="P20" s="303">
        <f>O$36/P$2</f>
        <v>1563.4</v>
      </c>
      <c r="Q20" s="304">
        <f>O20/P20</f>
        <v>0.44070615325572465</v>
      </c>
      <c r="R20" s="305">
        <f t="shared" ref="R20:R28" si="3">INT(Q20)</f>
        <v>0</v>
      </c>
      <c r="S20" s="304">
        <v>1</v>
      </c>
      <c r="T20" s="306">
        <f t="shared" ref="T20:T28" si="4">SUM(R20:S20)</f>
        <v>1</v>
      </c>
    </row>
    <row r="21" spans="1:20" x14ac:dyDescent="0.2">
      <c r="A21" s="292" t="s">
        <v>42</v>
      </c>
      <c r="B21" s="293">
        <v>778</v>
      </c>
      <c r="C21" s="293">
        <f>$B$23/3</f>
        <v>78.333333333333329</v>
      </c>
      <c r="D21" s="293">
        <f>B$24/2</f>
        <v>30.5</v>
      </c>
      <c r="E21" s="292"/>
      <c r="F21" s="293">
        <f>B$26/2</f>
        <v>10.5</v>
      </c>
      <c r="G21" s="293">
        <v>3</v>
      </c>
      <c r="H21" s="293">
        <f>B21+INT(C21)+INT(D21)+INT(E21)+INT(F21)+G21</f>
        <v>899</v>
      </c>
      <c r="I21" s="296"/>
      <c r="J21" s="297"/>
      <c r="K21" s="298"/>
      <c r="L21" s="299">
        <f>H21</f>
        <v>899</v>
      </c>
      <c r="M21" s="300">
        <f>L21</f>
        <v>899</v>
      </c>
      <c r="N21" s="301">
        <f>M21/M$36</f>
        <v>0.11462450592885376</v>
      </c>
      <c r="O21" s="302">
        <f>IF(N21&gt;=2%,M21,0)</f>
        <v>899</v>
      </c>
      <c r="P21" s="303">
        <f>O$36/P$2</f>
        <v>1563.4</v>
      </c>
      <c r="Q21" s="304">
        <f>O21/P21</f>
        <v>0.57502878342074959</v>
      </c>
      <c r="R21" s="305">
        <f t="shared" si="3"/>
        <v>0</v>
      </c>
      <c r="S21" s="304">
        <v>1</v>
      </c>
      <c r="T21" s="306">
        <f t="shared" si="4"/>
        <v>1</v>
      </c>
    </row>
    <row r="22" spans="1:20" x14ac:dyDescent="0.2">
      <c r="A22" s="292" t="s">
        <v>43</v>
      </c>
      <c r="B22" s="293">
        <v>72</v>
      </c>
      <c r="C22" s="293">
        <f>$B$23/3</f>
        <v>78.333333333333329</v>
      </c>
      <c r="D22" s="293"/>
      <c r="E22" s="294">
        <f>B$25/2</f>
        <v>5.5</v>
      </c>
      <c r="F22" s="293">
        <f>B$26/2</f>
        <v>10.5</v>
      </c>
      <c r="G22" s="293">
        <v>0</v>
      </c>
      <c r="H22" s="293">
        <f>B22+INT(C22)+INT(D22)+INT(E22)+INT(F22)+G22</f>
        <v>165</v>
      </c>
      <c r="I22" s="296"/>
      <c r="J22" s="297"/>
      <c r="K22" s="298"/>
      <c r="L22" s="299">
        <f>H22</f>
        <v>165</v>
      </c>
      <c r="M22" s="300">
        <f>L22</f>
        <v>165</v>
      </c>
      <c r="N22" s="301">
        <f>M22/M$36</f>
        <v>2.1037868162692847E-2</v>
      </c>
      <c r="O22" s="302">
        <f>IF(N22&gt;=2%,M22,0)</f>
        <v>165</v>
      </c>
      <c r="P22" s="303">
        <f>O$36/P$2</f>
        <v>1563.4</v>
      </c>
      <c r="Q22" s="304">
        <f>O22/P22</f>
        <v>0.10553920941537674</v>
      </c>
      <c r="R22" s="305">
        <f t="shared" si="3"/>
        <v>0</v>
      </c>
      <c r="S22" s="304">
        <v>0</v>
      </c>
      <c r="T22" s="306">
        <f t="shared" si="4"/>
        <v>0</v>
      </c>
    </row>
    <row r="23" spans="1:20" x14ac:dyDescent="0.2">
      <c r="A23" s="307" t="s">
        <v>44</v>
      </c>
      <c r="B23" s="293">
        <v>235</v>
      </c>
      <c r="C23" s="293"/>
      <c r="D23" s="293"/>
      <c r="E23" s="292"/>
      <c r="F23" s="293"/>
      <c r="G23" s="293"/>
      <c r="H23" s="293"/>
      <c r="I23" s="296"/>
      <c r="J23" s="297"/>
      <c r="K23" s="298"/>
      <c r="L23" s="299"/>
      <c r="M23" s="308"/>
      <c r="N23" s="301"/>
      <c r="O23" s="302"/>
      <c r="P23" s="303"/>
      <c r="Q23" s="304"/>
      <c r="R23" s="305">
        <f t="shared" si="3"/>
        <v>0</v>
      </c>
      <c r="S23" s="304">
        <v>0</v>
      </c>
      <c r="T23" s="306">
        <f t="shared" si="4"/>
        <v>0</v>
      </c>
    </row>
    <row r="24" spans="1:20" x14ac:dyDescent="0.2">
      <c r="A24" s="307" t="s">
        <v>45</v>
      </c>
      <c r="B24" s="293">
        <v>61</v>
      </c>
      <c r="C24" s="293"/>
      <c r="D24" s="293"/>
      <c r="E24" s="292"/>
      <c r="F24" s="293"/>
      <c r="G24" s="293"/>
      <c r="H24" s="293"/>
      <c r="I24" s="296"/>
      <c r="J24" s="297"/>
      <c r="K24" s="298"/>
      <c r="L24" s="299"/>
      <c r="M24" s="308"/>
      <c r="N24" s="301"/>
      <c r="O24" s="302"/>
      <c r="P24" s="303">
        <f>SUM(N24:O24)</f>
        <v>0</v>
      </c>
      <c r="Q24" s="304"/>
      <c r="R24" s="305">
        <f t="shared" si="3"/>
        <v>0</v>
      </c>
      <c r="S24" s="304"/>
      <c r="T24" s="306">
        <f t="shared" si="4"/>
        <v>0</v>
      </c>
    </row>
    <row r="25" spans="1:20" x14ac:dyDescent="0.2">
      <c r="A25" s="307" t="s">
        <v>46</v>
      </c>
      <c r="B25" s="293">
        <v>11</v>
      </c>
      <c r="C25" s="293"/>
      <c r="D25" s="309"/>
      <c r="E25" s="292"/>
      <c r="F25" s="293"/>
      <c r="G25" s="293"/>
      <c r="H25" s="310"/>
      <c r="I25" s="296"/>
      <c r="J25" s="297"/>
      <c r="K25" s="298"/>
      <c r="L25" s="299"/>
      <c r="M25" s="308"/>
      <c r="N25" s="301"/>
      <c r="O25" s="302"/>
      <c r="P25" s="303">
        <f>SUM(N25:O25)</f>
        <v>0</v>
      </c>
      <c r="Q25" s="304"/>
      <c r="R25" s="305">
        <f t="shared" si="3"/>
        <v>0</v>
      </c>
      <c r="S25" s="304"/>
      <c r="T25" s="306">
        <f t="shared" si="4"/>
        <v>0</v>
      </c>
    </row>
    <row r="26" spans="1:20" x14ac:dyDescent="0.2">
      <c r="A26" s="307" t="s">
        <v>47</v>
      </c>
      <c r="B26" s="293">
        <v>21</v>
      </c>
      <c r="C26" s="293"/>
      <c r="D26" s="293"/>
      <c r="E26" s="292"/>
      <c r="F26" s="293"/>
      <c r="G26" s="293"/>
      <c r="H26" s="293"/>
      <c r="I26" s="296"/>
      <c r="J26" s="297"/>
      <c r="K26" s="298"/>
      <c r="L26" s="299"/>
      <c r="M26" s="308"/>
      <c r="N26" s="301"/>
      <c r="O26" s="302"/>
      <c r="P26" s="303">
        <f>SUM(N26:O26)</f>
        <v>0</v>
      </c>
      <c r="Q26" s="304"/>
      <c r="R26" s="305">
        <f t="shared" si="3"/>
        <v>0</v>
      </c>
      <c r="S26" s="304"/>
      <c r="T26" s="306">
        <f t="shared" si="4"/>
        <v>0</v>
      </c>
    </row>
    <row r="27" spans="1:20" x14ac:dyDescent="0.2">
      <c r="A27" s="311" t="s">
        <v>48</v>
      </c>
      <c r="B27" s="293">
        <f>SUM(B20:B26)</f>
        <v>1753</v>
      </c>
      <c r="C27" s="293"/>
      <c r="D27" s="293"/>
      <c r="E27" s="292"/>
      <c r="F27" s="293"/>
      <c r="G27" s="293"/>
      <c r="H27" s="293"/>
      <c r="I27" s="296"/>
      <c r="J27" s="297"/>
      <c r="K27" s="298"/>
      <c r="L27" s="299"/>
      <c r="M27" s="308"/>
      <c r="N27" s="301"/>
      <c r="O27" s="302"/>
      <c r="P27" s="303"/>
      <c r="Q27" s="304"/>
      <c r="R27" s="305">
        <f t="shared" si="3"/>
        <v>0</v>
      </c>
      <c r="S27" s="304"/>
      <c r="T27" s="306">
        <f t="shared" si="4"/>
        <v>0</v>
      </c>
    </row>
    <row r="28" spans="1:20" x14ac:dyDescent="0.2">
      <c r="A28" s="256"/>
      <c r="B28" s="313"/>
      <c r="C28" s="259"/>
      <c r="D28" s="259"/>
      <c r="E28" s="344"/>
      <c r="F28" s="259"/>
      <c r="G28" s="259"/>
      <c r="H28" s="259"/>
      <c r="I28" s="260"/>
      <c r="J28" s="261"/>
      <c r="K28" s="262"/>
      <c r="L28" s="263"/>
      <c r="M28" s="264"/>
      <c r="N28" s="265"/>
      <c r="O28" s="266"/>
      <c r="P28" s="267"/>
      <c r="Q28" s="327"/>
      <c r="R28" s="268">
        <f t="shared" si="3"/>
        <v>0</v>
      </c>
      <c r="S28" s="269"/>
      <c r="T28" s="270">
        <f t="shared" si="4"/>
        <v>0</v>
      </c>
    </row>
    <row r="29" spans="1:20" s="327" customFormat="1" x14ac:dyDescent="0.2">
      <c r="A29" s="312"/>
      <c r="B29" s="313"/>
      <c r="C29" s="313"/>
      <c r="D29" s="314"/>
      <c r="E29" s="315"/>
      <c r="F29" s="313"/>
      <c r="G29" s="313"/>
      <c r="H29" s="316"/>
      <c r="I29" s="317"/>
      <c r="J29" s="261"/>
      <c r="K29" s="318"/>
      <c r="L29" s="319"/>
      <c r="M29" s="320"/>
      <c r="N29" s="321"/>
      <c r="O29" s="322"/>
      <c r="P29" s="323"/>
      <c r="Q29" s="324"/>
      <c r="R29" s="325"/>
      <c r="S29" s="324"/>
      <c r="T29" s="326"/>
    </row>
    <row r="30" spans="1:20" s="327" customFormat="1" x14ac:dyDescent="0.2">
      <c r="A30" s="328" t="s">
        <v>50</v>
      </c>
      <c r="B30" s="329">
        <v>0</v>
      </c>
      <c r="C30" s="329"/>
      <c r="D30" s="330"/>
      <c r="E30" s="331"/>
      <c r="F30" s="329"/>
      <c r="G30" s="329"/>
      <c r="H30" s="332"/>
      <c r="I30" s="333"/>
      <c r="J30" s="334"/>
      <c r="K30" s="335"/>
      <c r="L30" s="336">
        <f>B30</f>
        <v>0</v>
      </c>
      <c r="M30" s="337">
        <f>L30</f>
        <v>0</v>
      </c>
      <c r="N30" s="338">
        <f>M30/M$36</f>
        <v>0</v>
      </c>
      <c r="O30" s="339">
        <f>IF(N30&gt;=2%,M30,0)</f>
        <v>0</v>
      </c>
      <c r="P30" s="340">
        <f>O$36/P$2</f>
        <v>1563.4</v>
      </c>
      <c r="Q30" s="341">
        <f>O30/P30</f>
        <v>0</v>
      </c>
      <c r="R30" s="342">
        <f>INT(Q30)</f>
        <v>0</v>
      </c>
      <c r="S30" s="341">
        <v>0</v>
      </c>
      <c r="T30" s="343">
        <f>SUM(R30:S30)</f>
        <v>0</v>
      </c>
    </row>
    <row r="31" spans="1:20" x14ac:dyDescent="0.2">
      <c r="A31" s="344"/>
      <c r="B31" s="259"/>
      <c r="C31" s="259"/>
      <c r="D31" s="258"/>
      <c r="E31" s="344"/>
      <c r="F31" s="259"/>
      <c r="G31" s="259"/>
      <c r="H31" s="345" t="s">
        <v>51</v>
      </c>
      <c r="I31" s="260"/>
      <c r="J31" s="261"/>
      <c r="K31" s="262"/>
      <c r="L31" s="319"/>
      <c r="M31" s="320"/>
      <c r="N31" s="265"/>
      <c r="O31" s="266"/>
      <c r="P31" s="323"/>
      <c r="Q31" s="324"/>
      <c r="R31" s="325">
        <f>INT(Q31)</f>
        <v>0</v>
      </c>
      <c r="S31" s="324"/>
      <c r="T31" s="326">
        <f>SUM(R31:S31)</f>
        <v>0</v>
      </c>
    </row>
    <row r="32" spans="1:20" x14ac:dyDescent="0.2">
      <c r="A32" s="346" t="s">
        <v>52</v>
      </c>
      <c r="B32" s="347">
        <v>0</v>
      </c>
      <c r="C32" s="347"/>
      <c r="D32" s="347"/>
      <c r="E32" s="346"/>
      <c r="F32" s="347"/>
      <c r="G32" s="347"/>
      <c r="H32" s="348"/>
      <c r="I32" s="349"/>
      <c r="J32" s="350"/>
      <c r="K32" s="351"/>
      <c r="L32" s="352">
        <f>B32</f>
        <v>0</v>
      </c>
      <c r="M32" s="353">
        <f>L32</f>
        <v>0</v>
      </c>
      <c r="N32" s="354">
        <f>M32/M$36</f>
        <v>0</v>
      </c>
      <c r="O32" s="355">
        <f>IF(N32&gt;=2%,M32,0)</f>
        <v>0</v>
      </c>
      <c r="P32" s="356">
        <f>O$36/P$2</f>
        <v>1563.4</v>
      </c>
      <c r="Q32" s="357">
        <f>O32/P32</f>
        <v>0</v>
      </c>
      <c r="R32" s="358">
        <f>INT(Q32)</f>
        <v>0</v>
      </c>
      <c r="S32" s="357">
        <v>0</v>
      </c>
      <c r="T32" s="359">
        <f>SUM(R32:S32)</f>
        <v>0</v>
      </c>
    </row>
    <row r="33" spans="1:20" x14ac:dyDescent="0.2">
      <c r="A33" s="344"/>
      <c r="B33" s="259"/>
      <c r="C33" s="259"/>
      <c r="D33" s="259"/>
      <c r="E33" s="344"/>
      <c r="F33" s="259"/>
      <c r="G33" s="259"/>
      <c r="H33" s="345"/>
      <c r="I33" s="260"/>
      <c r="J33" s="261"/>
      <c r="K33" s="262"/>
      <c r="L33" s="319"/>
      <c r="M33" s="320"/>
      <c r="N33" s="265"/>
      <c r="O33" s="266"/>
      <c r="P33" s="323"/>
      <c r="Q33" s="324"/>
      <c r="R33" s="325"/>
      <c r="S33" s="324"/>
      <c r="T33" s="326"/>
    </row>
    <row r="34" spans="1:20" x14ac:dyDescent="0.2">
      <c r="A34" s="360" t="s">
        <v>53</v>
      </c>
      <c r="B34" s="361">
        <v>521</v>
      </c>
      <c r="C34" s="361"/>
      <c r="D34" s="361"/>
      <c r="E34" s="360"/>
      <c r="F34" s="361"/>
      <c r="G34" s="361"/>
      <c r="H34" s="362"/>
      <c r="I34" s="363"/>
      <c r="J34" s="364"/>
      <c r="K34" s="365"/>
      <c r="L34" s="366">
        <f>B34</f>
        <v>521</v>
      </c>
      <c r="M34" s="367"/>
      <c r="N34" s="368">
        <v>0</v>
      </c>
      <c r="O34" s="369">
        <f>IF(N34&gt;=2%,M34,0)</f>
        <v>0</v>
      </c>
      <c r="P34" s="370"/>
      <c r="Q34" s="371"/>
      <c r="R34" s="372">
        <f>INT(Q34)</f>
        <v>0</v>
      </c>
      <c r="S34" s="371"/>
      <c r="T34" s="373">
        <f>SUM(R34:S34)</f>
        <v>0</v>
      </c>
    </row>
    <row r="35" spans="1:20" x14ac:dyDescent="0.2">
      <c r="A35" s="344"/>
      <c r="B35" s="259"/>
      <c r="C35" s="259"/>
      <c r="D35" s="259"/>
      <c r="E35" s="344"/>
      <c r="F35" s="259"/>
      <c r="G35" s="259"/>
      <c r="H35" s="259"/>
      <c r="I35" s="260"/>
      <c r="J35" s="374"/>
      <c r="K35" s="262"/>
      <c r="L35" s="375"/>
      <c r="M35" s="264"/>
      <c r="N35" s="265"/>
      <c r="O35" s="266"/>
      <c r="P35" s="376"/>
      <c r="Q35" s="324"/>
      <c r="R35" s="377">
        <f>INT(Q35)</f>
        <v>0</v>
      </c>
      <c r="S35" s="324"/>
      <c r="T35" s="326">
        <f>SUM(R35:S35)</f>
        <v>0</v>
      </c>
    </row>
    <row r="36" spans="1:20" x14ac:dyDescent="0.2">
      <c r="A36" s="344" t="s">
        <v>54</v>
      </c>
      <c r="B36" s="259">
        <f>SUM(B6:B35)-B13-B27</f>
        <v>8364</v>
      </c>
      <c r="C36" s="259"/>
      <c r="D36" s="259"/>
      <c r="E36" s="378"/>
      <c r="F36" s="259"/>
      <c r="G36" s="259">
        <f t="shared" ref="G36:S36" si="5">SUM(G6:G35)</f>
        <v>7</v>
      </c>
      <c r="H36" s="259">
        <f t="shared" si="5"/>
        <v>5240</v>
      </c>
      <c r="I36" s="379">
        <f t="shared" si="5"/>
        <v>1</v>
      </c>
      <c r="J36" s="380">
        <f t="shared" si="5"/>
        <v>2603</v>
      </c>
      <c r="K36" s="262">
        <f t="shared" si="5"/>
        <v>1</v>
      </c>
      <c r="L36" s="262">
        <f t="shared" si="5"/>
        <v>8364</v>
      </c>
      <c r="M36" s="262">
        <f t="shared" si="5"/>
        <v>7843</v>
      </c>
      <c r="N36" s="379">
        <f t="shared" si="5"/>
        <v>1.0000000000000002</v>
      </c>
      <c r="O36" s="266">
        <f t="shared" si="5"/>
        <v>7817</v>
      </c>
      <c r="P36" s="376">
        <f t="shared" si="5"/>
        <v>17197.399999999998</v>
      </c>
      <c r="Q36" s="376">
        <f t="shared" si="5"/>
        <v>5</v>
      </c>
      <c r="R36" s="381">
        <f t="shared" si="5"/>
        <v>2</v>
      </c>
      <c r="S36" s="382">
        <f t="shared" si="5"/>
        <v>3</v>
      </c>
      <c r="T36" s="383">
        <f>SUM(R36:S36)</f>
        <v>5</v>
      </c>
    </row>
    <row r="37" spans="1:20" x14ac:dyDescent="0.2">
      <c r="K37" s="384"/>
      <c r="L37" s="223"/>
      <c r="M37" s="385"/>
      <c r="N37" s="386"/>
      <c r="O37" s="387"/>
      <c r="P37" s="388"/>
    </row>
    <row r="39" spans="1:20" x14ac:dyDescent="0.2">
      <c r="A39" s="389"/>
      <c r="B39" s="389"/>
      <c r="C39" s="389"/>
      <c r="D39" s="389"/>
      <c r="E39" s="389"/>
      <c r="F39" s="389"/>
      <c r="G39" s="389"/>
      <c r="H39" s="214"/>
      <c r="K39" s="214"/>
    </row>
  </sheetData>
  <mergeCells count="5">
    <mergeCell ref="R5:T5"/>
    <mergeCell ref="A1:T1"/>
    <mergeCell ref="B2:E2"/>
    <mergeCell ref="G2:K2"/>
    <mergeCell ref="L2:O2"/>
  </mergeCells>
  <printOptions horizontalCentered="1" verticalCentered="1"/>
  <pageMargins left="0.23622047244094491" right="0.23622047244094491" top="0.51181102362204722" bottom="0.51181102362204722" header="0" footer="0.23622047244094491"/>
  <pageSetup paperSize="5" scale="77" fitToHeight="0" pageOrder="overThenDown" orientation="landscape" r:id="rId1"/>
  <headerFooter alignWithMargins="0">
    <oddFooter>&amp;L&amp;"Calibri,Cursiva"&amp;9Aprobado en Sesión de Cómputo, dom 14-jun-2015.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41"/>
  <sheetViews>
    <sheetView zoomScale="70" zoomScaleNormal="70" workbookViewId="0">
      <selection activeCell="L22" sqref="L22"/>
    </sheetView>
  </sheetViews>
  <sheetFormatPr baseColWidth="10" defaultRowHeight="12.75" x14ac:dyDescent="0.2"/>
  <cols>
    <col min="1" max="1" width="43.42578125" style="211" bestFit="1" customWidth="1"/>
    <col min="2" max="2" width="11.42578125" style="211" bestFit="1" customWidth="1"/>
    <col min="3" max="3" width="13.5703125" style="211" bestFit="1" customWidth="1"/>
    <col min="4" max="4" width="12.140625" style="211" bestFit="1" customWidth="1"/>
    <col min="5" max="5" width="13.5703125" style="211" bestFit="1" customWidth="1"/>
    <col min="6" max="6" width="15.140625" style="211" bestFit="1" customWidth="1"/>
    <col min="7" max="7" width="20" style="211" bestFit="1" customWidth="1"/>
    <col min="8" max="8" width="13.28515625" style="211" customWidth="1"/>
    <col min="9" max="9" width="10.5703125" style="212" customWidth="1"/>
    <col min="10" max="10" width="12.7109375" style="213" bestFit="1" customWidth="1"/>
    <col min="11" max="11" width="12.140625" style="211" bestFit="1" customWidth="1"/>
    <col min="12" max="12" width="15.140625" style="211" bestFit="1" customWidth="1"/>
    <col min="13" max="13" width="9.85546875" style="214" bestFit="1" customWidth="1"/>
    <col min="14" max="14" width="8.85546875" style="212" bestFit="1" customWidth="1"/>
    <col min="15" max="15" width="11.7109375" style="211" customWidth="1"/>
    <col min="16" max="16" width="10.5703125" style="211" bestFit="1" customWidth="1"/>
    <col min="17" max="17" width="12.42578125" style="211" bestFit="1" customWidth="1"/>
    <col min="18" max="18" width="7.140625" style="215" customWidth="1"/>
    <col min="19" max="19" width="6.5703125" style="211" customWidth="1"/>
    <col min="20" max="20" width="7.140625" style="211" customWidth="1"/>
    <col min="21" max="16384" width="11.42578125" style="211"/>
  </cols>
  <sheetData>
    <row r="1" spans="1:20" ht="20.25" x14ac:dyDescent="0.3">
      <c r="A1" s="981" t="s">
        <v>0</v>
      </c>
      <c r="B1" s="981"/>
      <c r="C1" s="981"/>
      <c r="D1" s="981"/>
      <c r="E1" s="981"/>
      <c r="F1" s="981"/>
      <c r="G1" s="981"/>
      <c r="H1" s="981"/>
      <c r="I1" s="981"/>
      <c r="J1" s="981"/>
      <c r="K1" s="981"/>
      <c r="L1" s="981"/>
      <c r="M1" s="981"/>
      <c r="N1" s="981"/>
      <c r="O1" s="981"/>
      <c r="P1" s="981"/>
      <c r="Q1" s="981"/>
      <c r="R1" s="981"/>
      <c r="S1" s="981"/>
      <c r="T1" s="981"/>
    </row>
    <row r="2" spans="1:20" ht="20.25" x14ac:dyDescent="0.3">
      <c r="A2" s="927" t="s">
        <v>1</v>
      </c>
      <c r="B2" s="983" t="s">
        <v>65</v>
      </c>
      <c r="C2" s="983"/>
      <c r="D2" s="983"/>
      <c r="E2" s="983"/>
      <c r="F2" s="929"/>
      <c r="G2" s="982" t="str">
        <f>B2</f>
        <v>CIUDAD DEL MAÍZ</v>
      </c>
      <c r="H2" s="982"/>
      <c r="I2" s="982"/>
      <c r="J2" s="982"/>
      <c r="K2" s="982"/>
      <c r="L2" s="982"/>
      <c r="M2" s="984" t="s">
        <v>3</v>
      </c>
      <c r="N2" s="984"/>
      <c r="O2" s="984"/>
      <c r="P2" s="929">
        <v>5</v>
      </c>
      <c r="Q2" s="946"/>
      <c r="R2" s="947"/>
      <c r="S2" s="946"/>
      <c r="T2" s="946"/>
    </row>
    <row r="3" spans="1:20" ht="20.25" x14ac:dyDescent="0.3">
      <c r="A3" s="929">
        <v>2018</v>
      </c>
      <c r="B3" s="929"/>
      <c r="C3" s="929"/>
      <c r="D3" s="929"/>
      <c r="E3" s="929"/>
      <c r="F3" s="929"/>
      <c r="G3" s="929"/>
      <c r="H3" s="928"/>
      <c r="I3" s="948"/>
      <c r="J3" s="949"/>
      <c r="K3" s="929"/>
      <c r="L3" s="950"/>
      <c r="M3" s="951"/>
      <c r="N3" s="952"/>
      <c r="O3" s="927"/>
      <c r="P3" s="929"/>
      <c r="Q3" s="946"/>
      <c r="R3" s="947"/>
      <c r="S3" s="946"/>
      <c r="T3" s="946"/>
    </row>
    <row r="4" spans="1:20" x14ac:dyDescent="0.2">
      <c r="A4" s="219"/>
      <c r="B4" s="219"/>
      <c r="C4" s="219"/>
      <c r="D4" s="219"/>
      <c r="E4" s="219"/>
      <c r="F4" s="219"/>
      <c r="G4" s="219"/>
      <c r="H4" s="220"/>
      <c r="I4" s="221"/>
      <c r="J4" s="941"/>
      <c r="K4" s="219"/>
      <c r="L4" s="942"/>
      <c r="M4" s="943"/>
      <c r="N4" s="944"/>
      <c r="O4" s="938"/>
      <c r="P4" s="219"/>
      <c r="Q4" s="939"/>
      <c r="R4" s="940"/>
      <c r="S4" s="939"/>
      <c r="T4" s="939"/>
    </row>
    <row r="5" spans="1:20" ht="102" x14ac:dyDescent="0.2">
      <c r="A5" s="232" t="s">
        <v>4</v>
      </c>
      <c r="B5" s="232" t="s">
        <v>5</v>
      </c>
      <c r="C5" s="232" t="s">
        <v>6</v>
      </c>
      <c r="D5" s="232" t="s">
        <v>7</v>
      </c>
      <c r="E5" s="232" t="s">
        <v>8</v>
      </c>
      <c r="F5" s="232" t="s">
        <v>9</v>
      </c>
      <c r="G5" s="232" t="s">
        <v>124</v>
      </c>
      <c r="H5" s="232" t="s">
        <v>11</v>
      </c>
      <c r="I5" s="931" t="s">
        <v>12</v>
      </c>
      <c r="J5" s="932" t="s">
        <v>13</v>
      </c>
      <c r="K5" s="232" t="s">
        <v>126</v>
      </c>
      <c r="L5" s="232" t="s">
        <v>15</v>
      </c>
      <c r="M5" s="933" t="s">
        <v>16</v>
      </c>
      <c r="N5" s="231" t="s">
        <v>17</v>
      </c>
      <c r="O5" s="232" t="s">
        <v>18</v>
      </c>
      <c r="P5" s="934" t="s">
        <v>19</v>
      </c>
      <c r="Q5" s="935" t="s">
        <v>20</v>
      </c>
      <c r="R5" s="980" t="s">
        <v>21</v>
      </c>
      <c r="S5" s="980"/>
      <c r="T5" s="980"/>
    </row>
    <row r="6" spans="1:20" x14ac:dyDescent="0.2">
      <c r="A6" s="235" t="s">
        <v>22</v>
      </c>
      <c r="B6" s="236">
        <v>6431</v>
      </c>
      <c r="C6" s="236">
        <f>$B$9/3</f>
        <v>134.33333333333334</v>
      </c>
      <c r="D6" s="237">
        <f>B10/2</f>
        <v>82</v>
      </c>
      <c r="E6" s="236">
        <f>B$11/2</f>
        <v>38.5</v>
      </c>
      <c r="F6" s="236"/>
      <c r="G6" s="236">
        <v>2</v>
      </c>
      <c r="H6" s="236">
        <f>B6+INT(C6)+INT(D6)+INT(E6)+INT(F6)+INT(G6)</f>
        <v>6687</v>
      </c>
      <c r="I6" s="238"/>
      <c r="J6" s="239"/>
      <c r="K6" s="240"/>
      <c r="L6" s="241">
        <f>H6</f>
        <v>6687</v>
      </c>
      <c r="M6" s="242">
        <f>L6</f>
        <v>6687</v>
      </c>
      <c r="N6" s="243">
        <f>M6/M$38</f>
        <v>0.47171275395033863</v>
      </c>
      <c r="O6" s="244">
        <f>IF(N6&gt;=2%,M6,0)</f>
        <v>6687</v>
      </c>
      <c r="P6" s="245">
        <f>O$38/P$2</f>
        <v>2783.8</v>
      </c>
      <c r="Q6" s="246">
        <f>O6/P6</f>
        <v>2.4021122207055101</v>
      </c>
      <c r="R6" s="247">
        <f>INT(Q6)</f>
        <v>2</v>
      </c>
      <c r="S6" s="248">
        <v>0</v>
      </c>
      <c r="T6" s="246">
        <f>SUM(R6:S6)</f>
        <v>2</v>
      </c>
    </row>
    <row r="7" spans="1:20" x14ac:dyDescent="0.2">
      <c r="A7" s="235" t="s">
        <v>23</v>
      </c>
      <c r="B7" s="236">
        <v>459</v>
      </c>
      <c r="C7" s="236">
        <f>$B$9/3</f>
        <v>134.33333333333334</v>
      </c>
      <c r="D7" s="237">
        <f>B10/2</f>
        <v>82</v>
      </c>
      <c r="E7" s="236"/>
      <c r="F7" s="236">
        <f>B$12/2</f>
        <v>2.5</v>
      </c>
      <c r="G7" s="236">
        <v>1</v>
      </c>
      <c r="H7" s="236">
        <f>B7+INT(C7)+INT(D7)+INT(E7)+INT(F7)+INT(G7)</f>
        <v>678</v>
      </c>
      <c r="I7" s="238"/>
      <c r="J7" s="239"/>
      <c r="K7" s="240"/>
      <c r="L7" s="241">
        <f>H7</f>
        <v>678</v>
      </c>
      <c r="M7" s="242">
        <f>L7</f>
        <v>678</v>
      </c>
      <c r="N7" s="243">
        <f>M7/M$38</f>
        <v>4.7827313769751696E-2</v>
      </c>
      <c r="O7" s="244">
        <f>IF(N7&gt;=2%,M7,0)</f>
        <v>678</v>
      </c>
      <c r="P7" s="245">
        <f>O$38/P$2</f>
        <v>2783.8</v>
      </c>
      <c r="Q7" s="246">
        <f>O7/P7</f>
        <v>0.24355197930885839</v>
      </c>
      <c r="R7" s="247">
        <f>INT(Q7)</f>
        <v>0</v>
      </c>
      <c r="S7" s="248">
        <v>0</v>
      </c>
      <c r="T7" s="246">
        <f>SUM(R7:S7)</f>
        <v>0</v>
      </c>
    </row>
    <row r="8" spans="1:20" x14ac:dyDescent="0.2">
      <c r="A8" s="235" t="s">
        <v>24</v>
      </c>
      <c r="B8" s="236">
        <v>270</v>
      </c>
      <c r="C8" s="236">
        <f>$B$9/3</f>
        <v>134.33333333333334</v>
      </c>
      <c r="D8" s="237"/>
      <c r="E8" s="236">
        <f>B$11/2</f>
        <v>38.5</v>
      </c>
      <c r="F8" s="236">
        <f>B$12/2</f>
        <v>2.5</v>
      </c>
      <c r="G8" s="236">
        <v>0</v>
      </c>
      <c r="H8" s="236">
        <f>B8+INT(C8)+INT(D8)+INT(E8)+INT(F8)+INT(G8)</f>
        <v>444</v>
      </c>
      <c r="I8" s="238"/>
      <c r="J8" s="239"/>
      <c r="K8" s="240"/>
      <c r="L8" s="241">
        <f>H8</f>
        <v>444</v>
      </c>
      <c r="M8" s="242">
        <f>L8</f>
        <v>444</v>
      </c>
      <c r="N8" s="243">
        <f>M8/M$38</f>
        <v>3.1320541760722347E-2</v>
      </c>
      <c r="O8" s="244">
        <f>IF(N8&gt;=2%,M8,0)</f>
        <v>444</v>
      </c>
      <c r="P8" s="245">
        <f>O$38/P$2</f>
        <v>2783.8</v>
      </c>
      <c r="Q8" s="246">
        <f>O8/P8</f>
        <v>0.15949421653854443</v>
      </c>
      <c r="R8" s="247">
        <f>INT(Q8)</f>
        <v>0</v>
      </c>
      <c r="S8" s="248">
        <v>0</v>
      </c>
      <c r="T8" s="246">
        <f>SUM(R8:S8)</f>
        <v>0</v>
      </c>
    </row>
    <row r="9" spans="1:20" x14ac:dyDescent="0.2">
      <c r="A9" s="235" t="s">
        <v>25</v>
      </c>
      <c r="B9" s="236">
        <v>403</v>
      </c>
      <c r="C9" s="236"/>
      <c r="D9" s="237"/>
      <c r="E9" s="236"/>
      <c r="F9" s="236"/>
      <c r="G9" s="236"/>
      <c r="H9" s="236"/>
      <c r="I9" s="238"/>
      <c r="J9" s="239"/>
      <c r="K9" s="240"/>
      <c r="L9" s="241"/>
      <c r="M9" s="242"/>
      <c r="N9" s="243"/>
      <c r="O9" s="244"/>
      <c r="P9" s="245"/>
      <c r="Q9" s="246"/>
      <c r="R9" s="247"/>
      <c r="S9" s="248">
        <v>0</v>
      </c>
      <c r="T9" s="246"/>
    </row>
    <row r="10" spans="1:20" x14ac:dyDescent="0.2">
      <c r="A10" s="235" t="s">
        <v>26</v>
      </c>
      <c r="B10" s="236">
        <v>164</v>
      </c>
      <c r="C10" s="236"/>
      <c r="D10" s="237"/>
      <c r="E10" s="236"/>
      <c r="F10" s="236"/>
      <c r="G10" s="236"/>
      <c r="H10" s="236"/>
      <c r="I10" s="238"/>
      <c r="J10" s="239"/>
      <c r="K10" s="240"/>
      <c r="L10" s="241"/>
      <c r="M10" s="242"/>
      <c r="N10" s="243"/>
      <c r="O10" s="244"/>
      <c r="P10" s="245"/>
      <c r="Q10" s="246"/>
      <c r="R10" s="247"/>
      <c r="S10" s="248">
        <v>0</v>
      </c>
      <c r="T10" s="246"/>
    </row>
    <row r="11" spans="1:20" x14ac:dyDescent="0.2">
      <c r="A11" s="235" t="s">
        <v>27</v>
      </c>
      <c r="B11" s="236">
        <v>77</v>
      </c>
      <c r="C11" s="236"/>
      <c r="D11" s="237"/>
      <c r="E11" s="236"/>
      <c r="F11" s="236"/>
      <c r="G11" s="236"/>
      <c r="H11" s="236"/>
      <c r="I11" s="238"/>
      <c r="J11" s="239"/>
      <c r="K11" s="240"/>
      <c r="L11" s="241"/>
      <c r="M11" s="242"/>
      <c r="N11" s="243"/>
      <c r="O11" s="244"/>
      <c r="P11" s="245"/>
      <c r="Q11" s="246"/>
      <c r="R11" s="247"/>
      <c r="S11" s="248">
        <v>0</v>
      </c>
      <c r="T11" s="246"/>
    </row>
    <row r="12" spans="1:20" x14ac:dyDescent="0.2">
      <c r="A12" s="235" t="s">
        <v>28</v>
      </c>
      <c r="B12" s="236">
        <v>5</v>
      </c>
      <c r="C12" s="236"/>
      <c r="D12" s="237"/>
      <c r="E12" s="249"/>
      <c r="F12" s="236"/>
      <c r="G12" s="236"/>
      <c r="H12" s="236"/>
      <c r="I12" s="238"/>
      <c r="J12" s="239"/>
      <c r="K12" s="240"/>
      <c r="L12" s="241"/>
      <c r="M12" s="242"/>
      <c r="N12" s="243"/>
      <c r="O12" s="244"/>
      <c r="P12" s="245"/>
      <c r="Q12" s="246"/>
      <c r="R12" s="247"/>
      <c r="S12" s="248">
        <v>0</v>
      </c>
      <c r="T12" s="246"/>
    </row>
    <row r="13" spans="1:20" x14ac:dyDescent="0.2">
      <c r="A13" s="250" t="s">
        <v>29</v>
      </c>
      <c r="B13" s="236">
        <f>SUM(B6:B12)</f>
        <v>7809</v>
      </c>
      <c r="C13" s="236"/>
      <c r="D13" s="237"/>
      <c r="E13" s="235"/>
      <c r="F13" s="236"/>
      <c r="G13" s="236"/>
      <c r="H13" s="251"/>
      <c r="I13" s="238"/>
      <c r="J13" s="239"/>
      <c r="K13" s="252"/>
      <c r="L13" s="253"/>
      <c r="M13" s="254"/>
      <c r="N13" s="243"/>
      <c r="O13" s="255"/>
      <c r="P13" s="245">
        <f>SUM(N13:O13)</f>
        <v>0</v>
      </c>
      <c r="Q13" s="248"/>
      <c r="R13" s="247">
        <f t="shared" ref="R13:R26" si="0">INT(Q13)</f>
        <v>0</v>
      </c>
      <c r="S13" s="248">
        <v>0</v>
      </c>
      <c r="T13" s="246">
        <f t="shared" ref="T13:T28" si="1">SUM(R13:S13)</f>
        <v>0</v>
      </c>
    </row>
    <row r="14" spans="1:20" x14ac:dyDescent="0.2">
      <c r="A14" s="256"/>
      <c r="B14" s="257"/>
      <c r="C14" s="257"/>
      <c r="D14" s="258"/>
      <c r="E14" s="227"/>
      <c r="F14" s="259"/>
      <c r="G14" s="257"/>
      <c r="H14" s="259"/>
      <c r="I14" s="260"/>
      <c r="J14" s="261"/>
      <c r="K14" s="262"/>
      <c r="L14" s="263"/>
      <c r="M14" s="264"/>
      <c r="N14" s="265"/>
      <c r="O14" s="266"/>
      <c r="P14" s="267">
        <f>SUM(N14:O14)</f>
        <v>0</v>
      </c>
      <c r="R14" s="268">
        <f t="shared" si="0"/>
        <v>0</v>
      </c>
      <c r="S14" s="269">
        <v>0</v>
      </c>
      <c r="T14" s="270">
        <f t="shared" si="1"/>
        <v>0</v>
      </c>
    </row>
    <row r="15" spans="1:20" x14ac:dyDescent="0.2">
      <c r="A15" s="271" t="s">
        <v>33</v>
      </c>
      <c r="B15" s="272"/>
      <c r="C15" s="272"/>
      <c r="D15" s="272"/>
      <c r="E15" s="273"/>
      <c r="F15" s="272"/>
      <c r="G15" s="274"/>
      <c r="H15" s="272"/>
      <c r="I15" s="275">
        <v>0.75</v>
      </c>
      <c r="J15" s="276">
        <f>B$17*I15</f>
        <v>4340.25</v>
      </c>
      <c r="K15" s="277">
        <v>0</v>
      </c>
      <c r="L15" s="278">
        <f>INT(J15)+K15</f>
        <v>4340</v>
      </c>
      <c r="M15" s="279">
        <f>L15</f>
        <v>4340</v>
      </c>
      <c r="N15" s="280">
        <f>M15/M$38</f>
        <v>0.30615124153498874</v>
      </c>
      <c r="O15" s="281">
        <f>IF(N15&gt;=2%,M15,0)</f>
        <v>4340</v>
      </c>
      <c r="P15" s="282">
        <f>O$38/P$2</f>
        <v>2783.8</v>
      </c>
      <c r="Q15" s="283">
        <f>O15/P15</f>
        <v>1.5590200445434297</v>
      </c>
      <c r="R15" s="284">
        <f t="shared" si="0"/>
        <v>1</v>
      </c>
      <c r="S15" s="285">
        <v>1</v>
      </c>
      <c r="T15" s="286">
        <f t="shared" si="1"/>
        <v>2</v>
      </c>
    </row>
    <row r="16" spans="1:20" x14ac:dyDescent="0.2">
      <c r="A16" s="271" t="s">
        <v>34</v>
      </c>
      <c r="B16" s="272"/>
      <c r="C16" s="272"/>
      <c r="D16" s="272"/>
      <c r="E16" s="273"/>
      <c r="F16" s="272"/>
      <c r="G16" s="274"/>
      <c r="H16" s="272"/>
      <c r="I16" s="275">
        <v>0.25</v>
      </c>
      <c r="J16" s="276">
        <f>B$17*I16</f>
        <v>1446.75</v>
      </c>
      <c r="K16" s="277">
        <v>1</v>
      </c>
      <c r="L16" s="278">
        <f>INT(J16)+K16</f>
        <v>1447</v>
      </c>
      <c r="M16" s="279">
        <f>L16</f>
        <v>1447</v>
      </c>
      <c r="N16" s="280">
        <f>M16/M$38</f>
        <v>0.10207392776523702</v>
      </c>
      <c r="O16" s="281">
        <f>IF(N16&gt;=2%,M16,0)</f>
        <v>1447</v>
      </c>
      <c r="P16" s="282">
        <f>O$38/P$2</f>
        <v>2783.8</v>
      </c>
      <c r="Q16" s="283">
        <f>O16/P16</f>
        <v>0.51979308858395001</v>
      </c>
      <c r="R16" s="284">
        <f t="shared" si="0"/>
        <v>0</v>
      </c>
      <c r="S16" s="285">
        <v>1</v>
      </c>
      <c r="T16" s="286">
        <f t="shared" si="1"/>
        <v>1</v>
      </c>
    </row>
    <row r="17" spans="1:20" x14ac:dyDescent="0.2">
      <c r="A17" s="287" t="s">
        <v>37</v>
      </c>
      <c r="B17" s="272">
        <v>5787</v>
      </c>
      <c r="C17" s="288"/>
      <c r="D17" s="272"/>
      <c r="E17" s="271"/>
      <c r="F17" s="272"/>
      <c r="G17" s="272"/>
      <c r="H17" s="289"/>
      <c r="I17" s="275"/>
      <c r="J17" s="276"/>
      <c r="K17" s="277"/>
      <c r="L17" s="290"/>
      <c r="M17" s="291"/>
      <c r="N17" s="280"/>
      <c r="O17" s="281"/>
      <c r="P17" s="282"/>
      <c r="Q17" s="285"/>
      <c r="R17" s="284">
        <f t="shared" si="0"/>
        <v>0</v>
      </c>
      <c r="S17" s="285">
        <v>0</v>
      </c>
      <c r="T17" s="286">
        <f t="shared" si="1"/>
        <v>0</v>
      </c>
    </row>
    <row r="18" spans="1:20" x14ac:dyDescent="0.2">
      <c r="A18" s="256"/>
      <c r="B18" s="257"/>
      <c r="C18" s="257"/>
      <c r="D18" s="258"/>
      <c r="E18" s="227"/>
      <c r="F18" s="259"/>
      <c r="G18" s="257"/>
      <c r="H18" s="259"/>
      <c r="I18" s="260"/>
      <c r="J18" s="261"/>
      <c r="K18" s="262"/>
      <c r="L18" s="263"/>
      <c r="M18" s="264"/>
      <c r="N18" s="265"/>
      <c r="O18" s="266"/>
      <c r="P18" s="267"/>
      <c r="R18" s="268">
        <f t="shared" si="0"/>
        <v>0</v>
      </c>
      <c r="S18" s="269">
        <v>0</v>
      </c>
      <c r="T18" s="270">
        <f t="shared" si="1"/>
        <v>0</v>
      </c>
    </row>
    <row r="19" spans="1:20" x14ac:dyDescent="0.2">
      <c r="A19" s="292" t="s">
        <v>41</v>
      </c>
      <c r="B19" s="293">
        <v>43</v>
      </c>
      <c r="C19" s="293">
        <f>$B$22/3</f>
        <v>5.333333333333333</v>
      </c>
      <c r="D19" s="293">
        <f>B$23/2</f>
        <v>3</v>
      </c>
      <c r="E19" s="294">
        <f>B$24/2</f>
        <v>5</v>
      </c>
      <c r="F19" s="293"/>
      <c r="G19" s="295">
        <v>0</v>
      </c>
      <c r="H19" s="293">
        <f>B19+INT(C19)+INT(D19)+INT(E19)+INT(F19)+G19</f>
        <v>56</v>
      </c>
      <c r="I19" s="296"/>
      <c r="J19" s="297"/>
      <c r="K19" s="298"/>
      <c r="L19" s="299">
        <f>H19</f>
        <v>56</v>
      </c>
      <c r="M19" s="300">
        <f>L19</f>
        <v>56</v>
      </c>
      <c r="N19" s="301">
        <f>M19/M$38</f>
        <v>3.9503386004514675E-3</v>
      </c>
      <c r="O19" s="302">
        <f>IF(N19&gt;=2%,M19,0)</f>
        <v>0</v>
      </c>
      <c r="P19" s="303">
        <f>O$38/P$2</f>
        <v>2783.8</v>
      </c>
      <c r="Q19" s="304">
        <f>O19/P19</f>
        <v>0</v>
      </c>
      <c r="R19" s="305">
        <f t="shared" si="0"/>
        <v>0</v>
      </c>
      <c r="S19" s="304">
        <v>0</v>
      </c>
      <c r="T19" s="306">
        <f t="shared" si="1"/>
        <v>0</v>
      </c>
    </row>
    <row r="20" spans="1:20" x14ac:dyDescent="0.2">
      <c r="A20" s="292" t="s">
        <v>42</v>
      </c>
      <c r="B20" s="293">
        <v>313</v>
      </c>
      <c r="C20" s="293">
        <f>$B$22/3</f>
        <v>5.333333333333333</v>
      </c>
      <c r="D20" s="293">
        <f>B$23/2</f>
        <v>3</v>
      </c>
      <c r="E20" s="292"/>
      <c r="F20" s="293">
        <f>B$25/2</f>
        <v>0.5</v>
      </c>
      <c r="G20" s="293">
        <v>2</v>
      </c>
      <c r="H20" s="293">
        <f>B20+INT(C20)+INT(D20)+INT(E20)+INT(F20)+G20</f>
        <v>323</v>
      </c>
      <c r="I20" s="296"/>
      <c r="J20" s="297"/>
      <c r="K20" s="298"/>
      <c r="L20" s="299">
        <f>H20</f>
        <v>323</v>
      </c>
      <c r="M20" s="300">
        <f>L20</f>
        <v>323</v>
      </c>
      <c r="N20" s="301">
        <f>M20/M$38</f>
        <v>2.2784988713318285E-2</v>
      </c>
      <c r="O20" s="302">
        <f>IF(N20&gt;=2%,M20,0)</f>
        <v>323</v>
      </c>
      <c r="P20" s="303">
        <f>O$38/P$2</f>
        <v>2783.8</v>
      </c>
      <c r="Q20" s="304">
        <f>O20/P20</f>
        <v>0.11602845031970686</v>
      </c>
      <c r="R20" s="305">
        <f t="shared" si="0"/>
        <v>0</v>
      </c>
      <c r="S20" s="304">
        <v>0</v>
      </c>
      <c r="T20" s="306">
        <f t="shared" si="1"/>
        <v>0</v>
      </c>
    </row>
    <row r="21" spans="1:20" x14ac:dyDescent="0.2">
      <c r="A21" s="292" t="s">
        <v>43</v>
      </c>
      <c r="B21" s="293">
        <v>7</v>
      </c>
      <c r="C21" s="293">
        <f>$B$22/3</f>
        <v>5.333333333333333</v>
      </c>
      <c r="D21" s="293"/>
      <c r="E21" s="294">
        <f>B$24/2</f>
        <v>5</v>
      </c>
      <c r="F21" s="293">
        <f>B$25/2</f>
        <v>0.5</v>
      </c>
      <c r="G21" s="293">
        <v>0</v>
      </c>
      <c r="H21" s="293">
        <f>B21+INT(C21)+INT(D21)+INT(E21)+INT(F21)+G21</f>
        <v>17</v>
      </c>
      <c r="I21" s="296"/>
      <c r="J21" s="297"/>
      <c r="K21" s="298"/>
      <c r="L21" s="299">
        <f>H21</f>
        <v>17</v>
      </c>
      <c r="M21" s="300">
        <f>L21</f>
        <v>17</v>
      </c>
      <c r="N21" s="301">
        <f>M21/M$38</f>
        <v>1.1992099322799096E-3</v>
      </c>
      <c r="O21" s="302">
        <f>IF(N21&gt;=2%,M21,0)</f>
        <v>0</v>
      </c>
      <c r="P21" s="303">
        <f>O$38/P$2</f>
        <v>2783.8</v>
      </c>
      <c r="Q21" s="304">
        <f>O21/P21</f>
        <v>0</v>
      </c>
      <c r="R21" s="305">
        <f t="shared" si="0"/>
        <v>0</v>
      </c>
      <c r="S21" s="304">
        <v>0</v>
      </c>
      <c r="T21" s="306">
        <f t="shared" si="1"/>
        <v>0</v>
      </c>
    </row>
    <row r="22" spans="1:20" x14ac:dyDescent="0.2">
      <c r="A22" s="307" t="s">
        <v>44</v>
      </c>
      <c r="B22" s="293">
        <v>16</v>
      </c>
      <c r="C22" s="293"/>
      <c r="D22" s="293"/>
      <c r="E22" s="292"/>
      <c r="F22" s="293"/>
      <c r="G22" s="293"/>
      <c r="H22" s="293"/>
      <c r="I22" s="296"/>
      <c r="J22" s="297"/>
      <c r="K22" s="298"/>
      <c r="L22" s="299"/>
      <c r="M22" s="308"/>
      <c r="N22" s="301"/>
      <c r="O22" s="302"/>
      <c r="P22" s="303"/>
      <c r="Q22" s="304"/>
      <c r="R22" s="305">
        <f t="shared" si="0"/>
        <v>0</v>
      </c>
      <c r="S22" s="304">
        <v>0</v>
      </c>
      <c r="T22" s="306">
        <f t="shared" si="1"/>
        <v>0</v>
      </c>
    </row>
    <row r="23" spans="1:20" x14ac:dyDescent="0.2">
      <c r="A23" s="307" t="s">
        <v>45</v>
      </c>
      <c r="B23" s="293">
        <v>6</v>
      </c>
      <c r="C23" s="293"/>
      <c r="D23" s="293"/>
      <c r="E23" s="292"/>
      <c r="F23" s="293"/>
      <c r="G23" s="293"/>
      <c r="H23" s="293"/>
      <c r="I23" s="296"/>
      <c r="J23" s="297"/>
      <c r="K23" s="298"/>
      <c r="L23" s="299"/>
      <c r="M23" s="308"/>
      <c r="N23" s="301"/>
      <c r="O23" s="302"/>
      <c r="P23" s="303">
        <f>SUM(N23:O23)</f>
        <v>0</v>
      </c>
      <c r="Q23" s="304"/>
      <c r="R23" s="305">
        <f t="shared" si="0"/>
        <v>0</v>
      </c>
      <c r="S23" s="304"/>
      <c r="T23" s="306">
        <f t="shared" si="1"/>
        <v>0</v>
      </c>
    </row>
    <row r="24" spans="1:20" x14ac:dyDescent="0.2">
      <c r="A24" s="307" t="s">
        <v>46</v>
      </c>
      <c r="B24" s="293">
        <v>10</v>
      </c>
      <c r="C24" s="293"/>
      <c r="D24" s="309"/>
      <c r="E24" s="292"/>
      <c r="F24" s="293"/>
      <c r="G24" s="293"/>
      <c r="H24" s="310"/>
      <c r="I24" s="296"/>
      <c r="J24" s="297"/>
      <c r="K24" s="298"/>
      <c r="L24" s="299"/>
      <c r="M24" s="308"/>
      <c r="N24" s="301"/>
      <c r="O24" s="302"/>
      <c r="P24" s="303">
        <f>SUM(N24:O24)</f>
        <v>0</v>
      </c>
      <c r="Q24" s="304"/>
      <c r="R24" s="305">
        <f t="shared" si="0"/>
        <v>0</v>
      </c>
      <c r="S24" s="304"/>
      <c r="T24" s="306">
        <f t="shared" si="1"/>
        <v>0</v>
      </c>
    </row>
    <row r="25" spans="1:20" x14ac:dyDescent="0.2">
      <c r="A25" s="307" t="s">
        <v>47</v>
      </c>
      <c r="B25" s="293">
        <v>1</v>
      </c>
      <c r="C25" s="293"/>
      <c r="D25" s="293"/>
      <c r="E25" s="292"/>
      <c r="F25" s="293"/>
      <c r="G25" s="293"/>
      <c r="H25" s="293"/>
      <c r="I25" s="296"/>
      <c r="J25" s="297"/>
      <c r="K25" s="298"/>
      <c r="L25" s="299"/>
      <c r="M25" s="308"/>
      <c r="N25" s="301"/>
      <c r="O25" s="302"/>
      <c r="P25" s="303">
        <f>SUM(N25:O25)</f>
        <v>0</v>
      </c>
      <c r="Q25" s="304"/>
      <c r="R25" s="305">
        <f t="shared" si="0"/>
        <v>0</v>
      </c>
      <c r="S25" s="304"/>
      <c r="T25" s="306">
        <f t="shared" si="1"/>
        <v>0</v>
      </c>
    </row>
    <row r="26" spans="1:20" x14ac:dyDescent="0.2">
      <c r="A26" s="311" t="s">
        <v>48</v>
      </c>
      <c r="B26" s="293">
        <f>SUM(B19:B25)</f>
        <v>396</v>
      </c>
      <c r="C26" s="293"/>
      <c r="D26" s="293"/>
      <c r="E26" s="292"/>
      <c r="F26" s="293"/>
      <c r="G26" s="293"/>
      <c r="H26" s="293"/>
      <c r="I26" s="296"/>
      <c r="J26" s="297"/>
      <c r="K26" s="298"/>
      <c r="L26" s="299"/>
      <c r="M26" s="308"/>
      <c r="N26" s="301"/>
      <c r="O26" s="302"/>
      <c r="P26" s="303"/>
      <c r="Q26" s="304"/>
      <c r="R26" s="305">
        <f t="shared" si="0"/>
        <v>0</v>
      </c>
      <c r="S26" s="304"/>
      <c r="T26" s="306">
        <f t="shared" si="1"/>
        <v>0</v>
      </c>
    </row>
    <row r="27" spans="1:20" s="327" customFormat="1" x14ac:dyDescent="0.2">
      <c r="A27" s="315"/>
      <c r="B27" s="313"/>
      <c r="C27" s="313"/>
      <c r="D27" s="313"/>
      <c r="E27" s="315"/>
      <c r="F27" s="313"/>
      <c r="G27" s="313"/>
      <c r="H27" s="313"/>
      <c r="I27" s="317"/>
      <c r="J27" s="261"/>
      <c r="K27" s="318"/>
      <c r="L27" s="319"/>
      <c r="M27" s="412"/>
      <c r="N27" s="321"/>
      <c r="O27" s="322"/>
      <c r="P27" s="413"/>
      <c r="R27" s="268"/>
      <c r="S27" s="269"/>
      <c r="T27" s="270">
        <f t="shared" si="1"/>
        <v>0</v>
      </c>
    </row>
    <row r="28" spans="1:20" x14ac:dyDescent="0.2">
      <c r="A28" s="414" t="s">
        <v>35</v>
      </c>
      <c r="B28" s="415">
        <v>18</v>
      </c>
      <c r="C28" s="415"/>
      <c r="D28" s="415"/>
      <c r="E28" s="414"/>
      <c r="F28" s="415"/>
      <c r="G28" s="415"/>
      <c r="H28" s="415"/>
      <c r="I28" s="416"/>
      <c r="J28" s="417"/>
      <c r="K28" s="418"/>
      <c r="L28" s="419">
        <f>B28</f>
        <v>18</v>
      </c>
      <c r="M28" s="420">
        <f>L28</f>
        <v>18</v>
      </c>
      <c r="N28" s="421">
        <f>M28/M$38</f>
        <v>1.2697516930022573E-3</v>
      </c>
      <c r="O28" s="422">
        <f>IF(N28&gt;=2%,M28,0)</f>
        <v>0</v>
      </c>
      <c r="P28" s="423">
        <f>O$38/P$2</f>
        <v>2783.8</v>
      </c>
      <c r="Q28" s="424">
        <f>O28/P28</f>
        <v>0</v>
      </c>
      <c r="R28" s="425">
        <f>INT(Q28)</f>
        <v>0</v>
      </c>
      <c r="S28" s="426">
        <v>0</v>
      </c>
      <c r="T28" s="427">
        <f t="shared" si="1"/>
        <v>0</v>
      </c>
    </row>
    <row r="29" spans="1:20" s="327" customFormat="1" x14ac:dyDescent="0.2">
      <c r="A29" s="312"/>
      <c r="B29" s="313"/>
      <c r="C29" s="313"/>
      <c r="D29" s="314"/>
      <c r="E29" s="315"/>
      <c r="F29" s="313"/>
      <c r="G29" s="313"/>
      <c r="H29" s="316"/>
      <c r="I29" s="317"/>
      <c r="J29" s="261"/>
      <c r="K29" s="318"/>
      <c r="L29" s="319"/>
      <c r="M29" s="320"/>
      <c r="N29" s="321"/>
      <c r="O29" s="322"/>
      <c r="P29" s="323"/>
      <c r="Q29" s="324"/>
      <c r="R29" s="325"/>
      <c r="S29" s="324"/>
      <c r="T29" s="326"/>
    </row>
    <row r="30" spans="1:20" s="327" customFormat="1" x14ac:dyDescent="0.2">
      <c r="A30" s="443" t="s">
        <v>36</v>
      </c>
      <c r="B30" s="440">
        <v>95</v>
      </c>
      <c r="C30" s="440"/>
      <c r="D30" s="442"/>
      <c r="E30" s="441"/>
      <c r="F30" s="440"/>
      <c r="G30" s="440"/>
      <c r="H30" s="439"/>
      <c r="I30" s="438"/>
      <c r="J30" s="437"/>
      <c r="K30" s="436"/>
      <c r="L30" s="435">
        <f>B30</f>
        <v>95</v>
      </c>
      <c r="M30" s="434">
        <f>L30</f>
        <v>95</v>
      </c>
      <c r="N30" s="433">
        <f>M30/M$38</f>
        <v>6.7014672686230249E-3</v>
      </c>
      <c r="O30" s="432">
        <f>IF(N30&gt;=2%,M30,0)</f>
        <v>0</v>
      </c>
      <c r="P30" s="431">
        <f>O$38/P$2</f>
        <v>2783.8</v>
      </c>
      <c r="Q30" s="429">
        <f>O30/P30</f>
        <v>0</v>
      </c>
      <c r="R30" s="430">
        <f>INT(Q30)</f>
        <v>0</v>
      </c>
      <c r="S30" s="429">
        <v>0</v>
      </c>
      <c r="T30" s="428"/>
    </row>
    <row r="31" spans="1:20" s="327" customFormat="1" x14ac:dyDescent="0.2">
      <c r="A31" s="312"/>
      <c r="B31" s="313"/>
      <c r="C31" s="313"/>
      <c r="D31" s="314"/>
      <c r="E31" s="315"/>
      <c r="F31" s="313"/>
      <c r="G31" s="313"/>
      <c r="H31" s="316"/>
      <c r="I31" s="317"/>
      <c r="J31" s="261"/>
      <c r="K31" s="318"/>
      <c r="L31" s="319"/>
      <c r="M31" s="320"/>
      <c r="N31" s="321"/>
      <c r="O31" s="322"/>
      <c r="P31" s="323"/>
      <c r="Q31" s="324"/>
      <c r="R31" s="325"/>
      <c r="S31" s="324"/>
      <c r="T31" s="326"/>
    </row>
    <row r="32" spans="1:20" s="327" customFormat="1" x14ac:dyDescent="0.2">
      <c r="A32" s="328" t="s">
        <v>50</v>
      </c>
      <c r="B32" s="329">
        <v>0</v>
      </c>
      <c r="C32" s="329"/>
      <c r="D32" s="330"/>
      <c r="E32" s="331"/>
      <c r="F32" s="329"/>
      <c r="G32" s="329"/>
      <c r="H32" s="332"/>
      <c r="I32" s="333"/>
      <c r="J32" s="334"/>
      <c r="K32" s="335"/>
      <c r="L32" s="336">
        <f>B32</f>
        <v>0</v>
      </c>
      <c r="M32" s="337">
        <f>L32</f>
        <v>0</v>
      </c>
      <c r="N32" s="338">
        <f>M32/M$38</f>
        <v>0</v>
      </c>
      <c r="O32" s="339">
        <f>IF(N32&gt;=2%,M32,0)</f>
        <v>0</v>
      </c>
      <c r="P32" s="340">
        <f>O$38/P$2</f>
        <v>2783.8</v>
      </c>
      <c r="Q32" s="341">
        <f>O32/P32</f>
        <v>0</v>
      </c>
      <c r="R32" s="342">
        <f>INT(Q32)</f>
        <v>0</v>
      </c>
      <c r="S32" s="341">
        <v>0</v>
      </c>
      <c r="T32" s="343">
        <f>SUM(R32:S32)</f>
        <v>0</v>
      </c>
    </row>
    <row r="33" spans="1:20" x14ac:dyDescent="0.2">
      <c r="A33" s="344"/>
      <c r="B33" s="259"/>
      <c r="C33" s="259"/>
      <c r="D33" s="258"/>
      <c r="E33" s="344"/>
      <c r="F33" s="259"/>
      <c r="G33" s="259"/>
      <c r="H33" s="345" t="s">
        <v>51</v>
      </c>
      <c r="I33" s="260"/>
      <c r="J33" s="261"/>
      <c r="K33" s="262"/>
      <c r="L33" s="319"/>
      <c r="M33" s="320"/>
      <c r="N33" s="265"/>
      <c r="O33" s="266"/>
      <c r="P33" s="323"/>
      <c r="Q33" s="324"/>
      <c r="R33" s="325">
        <f>INT(Q33)</f>
        <v>0</v>
      </c>
      <c r="S33" s="324"/>
      <c r="T33" s="326">
        <f>SUM(R33:S33)</f>
        <v>0</v>
      </c>
    </row>
    <row r="34" spans="1:20" x14ac:dyDescent="0.2">
      <c r="A34" s="346" t="s">
        <v>52</v>
      </c>
      <c r="B34" s="347">
        <v>71</v>
      </c>
      <c r="C34" s="347"/>
      <c r="D34" s="347"/>
      <c r="E34" s="346"/>
      <c r="F34" s="347"/>
      <c r="G34" s="347"/>
      <c r="H34" s="348"/>
      <c r="I34" s="349"/>
      <c r="J34" s="350"/>
      <c r="K34" s="351"/>
      <c r="L34" s="352">
        <f>B34</f>
        <v>71</v>
      </c>
      <c r="M34" s="353">
        <f>L34</f>
        <v>71</v>
      </c>
      <c r="N34" s="354">
        <f>M34/M$38</f>
        <v>5.0084650112866818E-3</v>
      </c>
      <c r="O34" s="355">
        <f>IF(N34&gt;=2%,M34,0)</f>
        <v>0</v>
      </c>
      <c r="P34" s="356">
        <f>O$38/P$2</f>
        <v>2783.8</v>
      </c>
      <c r="Q34" s="357">
        <f>O34/P34</f>
        <v>0</v>
      </c>
      <c r="R34" s="358">
        <f>INT(Q34)</f>
        <v>0</v>
      </c>
      <c r="S34" s="357">
        <v>0</v>
      </c>
      <c r="T34" s="359">
        <f>SUM(R34:S34)</f>
        <v>0</v>
      </c>
    </row>
    <row r="35" spans="1:20" x14ac:dyDescent="0.2">
      <c r="A35" s="344"/>
      <c r="B35" s="259"/>
      <c r="C35" s="259"/>
      <c r="D35" s="259"/>
      <c r="E35" s="344"/>
      <c r="F35" s="259"/>
      <c r="G35" s="259"/>
      <c r="H35" s="345"/>
      <c r="I35" s="260"/>
      <c r="J35" s="261"/>
      <c r="K35" s="262"/>
      <c r="L35" s="319"/>
      <c r="M35" s="320"/>
      <c r="N35" s="265"/>
      <c r="O35" s="266"/>
      <c r="P35" s="323"/>
      <c r="Q35" s="324"/>
      <c r="R35" s="325"/>
      <c r="S35" s="324"/>
      <c r="T35" s="326"/>
    </row>
    <row r="36" spans="1:20" x14ac:dyDescent="0.2">
      <c r="A36" s="360" t="s">
        <v>53</v>
      </c>
      <c r="B36" s="361">
        <v>522</v>
      </c>
      <c r="C36" s="361"/>
      <c r="D36" s="361"/>
      <c r="E36" s="360"/>
      <c r="F36" s="361"/>
      <c r="G36" s="361"/>
      <c r="H36" s="362"/>
      <c r="I36" s="363"/>
      <c r="J36" s="364"/>
      <c r="K36" s="365"/>
      <c r="L36" s="366">
        <f>B36</f>
        <v>522</v>
      </c>
      <c r="M36" s="367"/>
      <c r="N36" s="368">
        <v>0</v>
      </c>
      <c r="O36" s="369">
        <f>IF(N36&gt;=2%,M36,0)</f>
        <v>0</v>
      </c>
      <c r="P36" s="370"/>
      <c r="Q36" s="371"/>
      <c r="R36" s="372">
        <f>INT(Q36)</f>
        <v>0</v>
      </c>
      <c r="S36" s="371"/>
      <c r="T36" s="373">
        <f>SUM(R36:S36)</f>
        <v>0</v>
      </c>
    </row>
    <row r="37" spans="1:20" x14ac:dyDescent="0.2">
      <c r="A37" s="344"/>
      <c r="B37" s="259"/>
      <c r="C37" s="259"/>
      <c r="D37" s="259"/>
      <c r="E37" s="344"/>
      <c r="F37" s="259"/>
      <c r="G37" s="259"/>
      <c r="H37" s="259"/>
      <c r="I37" s="260"/>
      <c r="J37" s="374"/>
      <c r="K37" s="262"/>
      <c r="L37" s="375"/>
      <c r="M37" s="264"/>
      <c r="N37" s="265"/>
      <c r="O37" s="266"/>
      <c r="P37" s="376"/>
      <c r="Q37" s="324"/>
      <c r="R37" s="377">
        <f>INT(Q37)</f>
        <v>0</v>
      </c>
      <c r="S37" s="324"/>
      <c r="T37" s="326">
        <f>SUM(R37:S37)</f>
        <v>0</v>
      </c>
    </row>
    <row r="38" spans="1:20" x14ac:dyDescent="0.2">
      <c r="A38" s="344" t="s">
        <v>54</v>
      </c>
      <c r="B38" s="259">
        <f>SUM(B6:B37)-B13-B26</f>
        <v>14698</v>
      </c>
      <c r="C38" s="259"/>
      <c r="D38" s="259"/>
      <c r="E38" s="378"/>
      <c r="F38" s="259"/>
      <c r="G38" s="259">
        <f t="shared" ref="G38:S38" si="2">SUM(G6:G37)</f>
        <v>5</v>
      </c>
      <c r="H38" s="259">
        <f t="shared" si="2"/>
        <v>8205</v>
      </c>
      <c r="I38" s="379">
        <f t="shared" si="2"/>
        <v>1</v>
      </c>
      <c r="J38" s="380">
        <f t="shared" si="2"/>
        <v>5787</v>
      </c>
      <c r="K38" s="262">
        <f t="shared" si="2"/>
        <v>1</v>
      </c>
      <c r="L38" s="262">
        <f t="shared" si="2"/>
        <v>14698</v>
      </c>
      <c r="M38" s="262">
        <f t="shared" si="2"/>
        <v>14176</v>
      </c>
      <c r="N38" s="379">
        <f t="shared" si="2"/>
        <v>1</v>
      </c>
      <c r="O38" s="266">
        <f t="shared" si="2"/>
        <v>13919</v>
      </c>
      <c r="P38" s="376">
        <f t="shared" si="2"/>
        <v>33405.599999999999</v>
      </c>
      <c r="Q38" s="376">
        <f t="shared" si="2"/>
        <v>4.9999999999999991</v>
      </c>
      <c r="R38" s="381">
        <f t="shared" si="2"/>
        <v>3</v>
      </c>
      <c r="S38" s="382">
        <f t="shared" si="2"/>
        <v>2</v>
      </c>
      <c r="T38" s="383">
        <f>SUM(R38:S38)</f>
        <v>5</v>
      </c>
    </row>
    <row r="39" spans="1:20" x14ac:dyDescent="0.2">
      <c r="K39" s="384"/>
      <c r="L39" s="223"/>
      <c r="M39" s="385"/>
      <c r="N39" s="386"/>
      <c r="O39" s="387"/>
      <c r="P39" s="388"/>
    </row>
    <row r="41" spans="1:20" x14ac:dyDescent="0.2">
      <c r="A41" s="389"/>
      <c r="B41" s="389"/>
      <c r="C41" s="389"/>
      <c r="D41" s="389"/>
      <c r="E41" s="389"/>
      <c r="F41" s="389"/>
      <c r="G41" s="389"/>
      <c r="H41" s="214"/>
      <c r="K41" s="214"/>
    </row>
  </sheetData>
  <mergeCells count="5">
    <mergeCell ref="R5:T5"/>
    <mergeCell ref="B2:E2"/>
    <mergeCell ref="G2:L2"/>
    <mergeCell ref="A1:T1"/>
    <mergeCell ref="M2:O2"/>
  </mergeCells>
  <printOptions horizontalCentered="1" verticalCentered="1"/>
  <pageMargins left="0.23622047244094491" right="0.23622047244094491" top="0.51181102362204722" bottom="0.51181102362204722" header="0" footer="0.23622047244094491"/>
  <pageSetup paperSize="5" scale="74" fitToHeight="0" pageOrder="overThenDown" orientation="landscape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  <pageSetUpPr fitToPage="1"/>
  </sheetPr>
  <dimension ref="A1:V39"/>
  <sheetViews>
    <sheetView zoomScale="60" zoomScaleNormal="60" workbookViewId="0">
      <selection sqref="A1:T1"/>
    </sheetView>
  </sheetViews>
  <sheetFormatPr baseColWidth="10" defaultRowHeight="12.75" x14ac:dyDescent="0.2"/>
  <cols>
    <col min="1" max="1" width="38.42578125" style="211" customWidth="1"/>
    <col min="2" max="8" width="16.7109375" style="211" customWidth="1"/>
    <col min="9" max="9" width="16.7109375" style="212" customWidth="1"/>
    <col min="10" max="10" width="16.7109375" style="213" customWidth="1"/>
    <col min="11" max="12" width="16.7109375" style="211" customWidth="1"/>
    <col min="13" max="13" width="16.7109375" style="214" customWidth="1"/>
    <col min="14" max="14" width="16.7109375" style="212" customWidth="1"/>
    <col min="15" max="17" width="16.7109375" style="211" customWidth="1"/>
    <col min="18" max="18" width="6.140625" style="215" bestFit="1" customWidth="1"/>
    <col min="19" max="19" width="4.140625" style="211" bestFit="1" customWidth="1"/>
    <col min="20" max="20" width="7" style="211" bestFit="1" customWidth="1"/>
    <col min="21" max="16384" width="11.42578125" style="211"/>
  </cols>
  <sheetData>
    <row r="1" spans="1:22" ht="20.25" x14ac:dyDescent="0.3">
      <c r="A1" s="981" t="s">
        <v>0</v>
      </c>
      <c r="B1" s="981"/>
      <c r="C1" s="981"/>
      <c r="D1" s="981"/>
      <c r="E1" s="981"/>
      <c r="F1" s="981"/>
      <c r="G1" s="981"/>
      <c r="H1" s="981"/>
      <c r="I1" s="981"/>
      <c r="J1" s="981"/>
      <c r="K1" s="981"/>
      <c r="L1" s="981"/>
      <c r="M1" s="981"/>
      <c r="N1" s="981"/>
      <c r="O1" s="981"/>
      <c r="P1" s="981"/>
      <c r="Q1" s="981"/>
      <c r="R1" s="981"/>
      <c r="S1" s="981"/>
      <c r="T1" s="981"/>
    </row>
    <row r="2" spans="1:22" ht="20.25" x14ac:dyDescent="0.3">
      <c r="A2" s="937" t="s">
        <v>1</v>
      </c>
      <c r="B2" s="983" t="s">
        <v>66</v>
      </c>
      <c r="C2" s="983"/>
      <c r="D2" s="983"/>
      <c r="E2" s="983"/>
      <c r="F2" s="929"/>
      <c r="G2" s="982" t="str">
        <f>B2</f>
        <v xml:space="preserve">CIUDAD VALLES </v>
      </c>
      <c r="H2" s="982"/>
      <c r="I2" s="982"/>
      <c r="J2" s="982"/>
      <c r="K2" s="982"/>
      <c r="L2" s="984" t="s">
        <v>3</v>
      </c>
      <c r="M2" s="984"/>
      <c r="N2" s="984"/>
      <c r="O2" s="984"/>
      <c r="P2" s="929">
        <v>11</v>
      </c>
      <c r="Q2" s="946"/>
      <c r="R2" s="947"/>
      <c r="S2" s="946"/>
    </row>
    <row r="3" spans="1:22" ht="20.25" x14ac:dyDescent="0.3">
      <c r="A3" s="929">
        <v>2018</v>
      </c>
      <c r="B3" s="929"/>
      <c r="C3" s="929"/>
      <c r="D3" s="929"/>
      <c r="E3" s="929"/>
      <c r="F3" s="929"/>
      <c r="G3" s="929"/>
      <c r="H3" s="928"/>
      <c r="I3" s="948"/>
      <c r="J3" s="949"/>
      <c r="K3" s="929"/>
      <c r="L3" s="950"/>
      <c r="M3" s="951"/>
      <c r="N3" s="952"/>
      <c r="O3" s="937"/>
      <c r="P3" s="929"/>
      <c r="Q3" s="946"/>
      <c r="R3" s="947"/>
      <c r="S3" s="946"/>
    </row>
    <row r="4" spans="1:22" ht="20.25" x14ac:dyDescent="0.3">
      <c r="A4" s="929"/>
      <c r="B4" s="929"/>
      <c r="C4" s="929"/>
      <c r="D4" s="929"/>
      <c r="E4" s="929"/>
      <c r="F4" s="929"/>
      <c r="G4" s="929"/>
      <c r="H4" s="928"/>
      <c r="I4" s="948"/>
      <c r="J4" s="949"/>
      <c r="K4" s="929"/>
      <c r="L4" s="950"/>
      <c r="M4" s="951"/>
      <c r="N4" s="952"/>
      <c r="O4" s="937"/>
      <c r="P4" s="929"/>
      <c r="Q4" s="946"/>
      <c r="R4" s="947"/>
      <c r="S4" s="946"/>
    </row>
    <row r="5" spans="1:22" ht="89.25" x14ac:dyDescent="0.2">
      <c r="A5" s="936" t="s">
        <v>4</v>
      </c>
      <c r="B5" s="936" t="s">
        <v>5</v>
      </c>
      <c r="C5" s="936" t="s">
        <v>6</v>
      </c>
      <c r="D5" s="936" t="s">
        <v>7</v>
      </c>
      <c r="E5" s="936" t="s">
        <v>8</v>
      </c>
      <c r="F5" s="936" t="s">
        <v>9</v>
      </c>
      <c r="G5" s="936" t="s">
        <v>124</v>
      </c>
      <c r="H5" s="936" t="s">
        <v>11</v>
      </c>
      <c r="I5" s="931" t="s">
        <v>12</v>
      </c>
      <c r="J5" s="932" t="s">
        <v>13</v>
      </c>
      <c r="K5" s="936" t="s">
        <v>126</v>
      </c>
      <c r="L5" s="936" t="s">
        <v>15</v>
      </c>
      <c r="M5" s="933" t="s">
        <v>16</v>
      </c>
      <c r="N5" s="231" t="s">
        <v>17</v>
      </c>
      <c r="O5" s="936" t="s">
        <v>18</v>
      </c>
      <c r="P5" s="934" t="s">
        <v>19</v>
      </c>
      <c r="Q5" s="935" t="s">
        <v>20</v>
      </c>
      <c r="R5" s="980" t="s">
        <v>21</v>
      </c>
      <c r="S5" s="980"/>
      <c r="T5" s="980"/>
    </row>
    <row r="6" spans="1:22" x14ac:dyDescent="0.2">
      <c r="A6" s="235" t="s">
        <v>38</v>
      </c>
      <c r="B6" s="236">
        <v>18639</v>
      </c>
      <c r="C6" s="236">
        <f>$B$9/3</f>
        <v>377</v>
      </c>
      <c r="D6" s="237">
        <f>B10/2</f>
        <v>180.5</v>
      </c>
      <c r="E6" s="236">
        <f>B$11/2</f>
        <v>81</v>
      </c>
      <c r="F6" s="236"/>
      <c r="G6" s="236">
        <v>1</v>
      </c>
      <c r="H6" s="236">
        <f>B6+INT(C6)+INT(D6)+INT(E6)+INT(F6)+INT(G6)</f>
        <v>19278</v>
      </c>
      <c r="I6" s="238"/>
      <c r="J6" s="239"/>
      <c r="K6" s="240"/>
      <c r="L6" s="241">
        <f>H6</f>
        <v>19278</v>
      </c>
      <c r="M6" s="242">
        <f>L6</f>
        <v>19278</v>
      </c>
      <c r="N6" s="243">
        <f>M6/M$36</f>
        <v>0.25338450619068897</v>
      </c>
      <c r="O6" s="244">
        <f>IF(N6&gt;=2%,M6,0)</f>
        <v>19278</v>
      </c>
      <c r="P6" s="711">
        <f>O$36/P$2</f>
        <v>6755.636363636364</v>
      </c>
      <c r="Q6" s="246">
        <f>O6/P6</f>
        <v>2.8536171816126599</v>
      </c>
      <c r="R6" s="247">
        <f>INT(Q6)</f>
        <v>2</v>
      </c>
      <c r="S6" s="248">
        <v>1</v>
      </c>
      <c r="T6" s="246">
        <f>SUM(R6:S6)</f>
        <v>3</v>
      </c>
    </row>
    <row r="7" spans="1:22" x14ac:dyDescent="0.2">
      <c r="A7" s="235" t="s">
        <v>23</v>
      </c>
      <c r="B7" s="236">
        <v>1771</v>
      </c>
      <c r="C7" s="236">
        <f>$B$9/3</f>
        <v>377</v>
      </c>
      <c r="D7" s="237">
        <f>B10/2</f>
        <v>180.5</v>
      </c>
      <c r="E7" s="236"/>
      <c r="F7" s="236">
        <f>B$12/2</f>
        <v>26</v>
      </c>
      <c r="G7" s="236">
        <v>0</v>
      </c>
      <c r="H7" s="236">
        <f>B7+INT(C7)+INT(D7)+INT(E7)+INT(F7)+INT(G7)</f>
        <v>2354</v>
      </c>
      <c r="I7" s="238"/>
      <c r="J7" s="239"/>
      <c r="K7" s="240"/>
      <c r="L7" s="241">
        <f>H7</f>
        <v>2354</v>
      </c>
      <c r="M7" s="242">
        <f>L7</f>
        <v>2354</v>
      </c>
      <c r="N7" s="243">
        <f>M7/M$36</f>
        <v>3.0940301253910254E-2</v>
      </c>
      <c r="O7" s="244">
        <f>IF(N7&gt;=2%,M7,0)</f>
        <v>2354</v>
      </c>
      <c r="P7" s="245">
        <f>O$36/P$2</f>
        <v>6755.636363636364</v>
      </c>
      <c r="Q7" s="246">
        <f>O7/P7</f>
        <v>0.3484497793088599</v>
      </c>
      <c r="R7" s="247">
        <f>INT(Q7)</f>
        <v>0</v>
      </c>
      <c r="S7" s="248">
        <v>1</v>
      </c>
      <c r="T7" s="246">
        <f>SUM(R7:S7)</f>
        <v>1</v>
      </c>
    </row>
    <row r="8" spans="1:22" x14ac:dyDescent="0.2">
      <c r="A8" s="235" t="s">
        <v>24</v>
      </c>
      <c r="B8" s="236">
        <v>4672</v>
      </c>
      <c r="C8" s="236">
        <f>$B$9/3</f>
        <v>377</v>
      </c>
      <c r="D8" s="237"/>
      <c r="E8" s="236">
        <f>B$11/2</f>
        <v>81</v>
      </c>
      <c r="F8" s="236">
        <f>B$12/2</f>
        <v>26</v>
      </c>
      <c r="G8" s="236">
        <v>0</v>
      </c>
      <c r="H8" s="236">
        <f>B8+INT(C8)+INT(D8)+INT(E8)+INT(F8)+INT(G8)</f>
        <v>5156</v>
      </c>
      <c r="I8" s="238"/>
      <c r="J8" s="239"/>
      <c r="K8" s="240"/>
      <c r="L8" s="241">
        <f>H8</f>
        <v>5156</v>
      </c>
      <c r="M8" s="242">
        <f>L8</f>
        <v>5156</v>
      </c>
      <c r="N8" s="243">
        <f>M8/M$36</f>
        <v>6.7768986093951267E-2</v>
      </c>
      <c r="O8" s="244">
        <f>IF(N8&gt;=2%,M8,0)</f>
        <v>5156</v>
      </c>
      <c r="P8" s="245">
        <f>O$36/P$2</f>
        <v>6755.636363636364</v>
      </c>
      <c r="Q8" s="246">
        <f>O8/P8</f>
        <v>0.76321455484982237</v>
      </c>
      <c r="R8" s="247">
        <f>INT(Q8)</f>
        <v>0</v>
      </c>
      <c r="S8" s="248">
        <v>1</v>
      </c>
      <c r="T8" s="246">
        <f>SUM(R8:S8)</f>
        <v>1</v>
      </c>
      <c r="V8" s="304">
        <v>0.90457799547852291</v>
      </c>
    </row>
    <row r="9" spans="1:22" x14ac:dyDescent="0.2">
      <c r="A9" s="235" t="s">
        <v>25</v>
      </c>
      <c r="B9" s="236">
        <v>1131</v>
      </c>
      <c r="C9" s="236"/>
      <c r="D9" s="237"/>
      <c r="E9" s="236"/>
      <c r="F9" s="236"/>
      <c r="G9" s="236"/>
      <c r="H9" s="236"/>
      <c r="I9" s="238"/>
      <c r="J9" s="239"/>
      <c r="K9" s="240"/>
      <c r="L9" s="241"/>
      <c r="M9" s="242"/>
      <c r="N9" s="243"/>
      <c r="O9" s="244"/>
      <c r="P9" s="245"/>
      <c r="Q9" s="246"/>
      <c r="R9" s="247"/>
      <c r="S9" s="248">
        <v>0</v>
      </c>
      <c r="T9" s="246"/>
      <c r="V9" s="246">
        <v>0.85361718161265998</v>
      </c>
    </row>
    <row r="10" spans="1:22" x14ac:dyDescent="0.2">
      <c r="A10" s="235" t="s">
        <v>26</v>
      </c>
      <c r="B10" s="236">
        <v>361</v>
      </c>
      <c r="C10" s="236"/>
      <c r="D10" s="237"/>
      <c r="E10" s="236"/>
      <c r="F10" s="236"/>
      <c r="G10" s="236"/>
      <c r="H10" s="236"/>
      <c r="I10" s="238"/>
      <c r="J10" s="239"/>
      <c r="K10" s="240"/>
      <c r="L10" s="241"/>
      <c r="M10" s="242"/>
      <c r="N10" s="243"/>
      <c r="O10" s="244"/>
      <c r="P10" s="245"/>
      <c r="Q10" s="246"/>
      <c r="R10" s="247"/>
      <c r="S10" s="248">
        <v>0</v>
      </c>
      <c r="T10" s="246"/>
      <c r="V10" s="246">
        <v>0.76321455484982237</v>
      </c>
    </row>
    <row r="11" spans="1:22" x14ac:dyDescent="0.2">
      <c r="A11" s="235" t="s">
        <v>27</v>
      </c>
      <c r="B11" s="236">
        <v>162</v>
      </c>
      <c r="C11" s="236"/>
      <c r="D11" s="237"/>
      <c r="E11" s="236"/>
      <c r="F11" s="236"/>
      <c r="G11" s="236"/>
      <c r="H11" s="236"/>
      <c r="I11" s="238"/>
      <c r="J11" s="239"/>
      <c r="K11" s="240"/>
      <c r="L11" s="241"/>
      <c r="M11" s="242"/>
      <c r="N11" s="243"/>
      <c r="O11" s="244"/>
      <c r="P11" s="245"/>
      <c r="Q11" s="246"/>
      <c r="R11" s="247"/>
      <c r="S11" s="248">
        <v>0</v>
      </c>
      <c r="T11" s="246"/>
      <c r="V11" s="246">
        <v>0.3484497793088599</v>
      </c>
    </row>
    <row r="12" spans="1:22" x14ac:dyDescent="0.2">
      <c r="A12" s="235" t="s">
        <v>28</v>
      </c>
      <c r="B12" s="236">
        <v>52</v>
      </c>
      <c r="C12" s="236"/>
      <c r="D12" s="237"/>
      <c r="E12" s="249"/>
      <c r="F12" s="236"/>
      <c r="G12" s="236"/>
      <c r="H12" s="236"/>
      <c r="I12" s="238"/>
      <c r="J12" s="239"/>
      <c r="K12" s="240"/>
      <c r="L12" s="241"/>
      <c r="M12" s="242"/>
      <c r="N12" s="243"/>
      <c r="O12" s="244"/>
      <c r="P12" s="245"/>
      <c r="Q12" s="246"/>
      <c r="R12" s="247"/>
      <c r="S12" s="248">
        <v>0</v>
      </c>
      <c r="T12" s="246"/>
      <c r="V12" s="283">
        <v>0.32852029281945999</v>
      </c>
    </row>
    <row r="13" spans="1:22" x14ac:dyDescent="0.2">
      <c r="A13" s="250" t="s">
        <v>29</v>
      </c>
      <c r="B13" s="236">
        <f>SUM(B6:B12)</f>
        <v>26788</v>
      </c>
      <c r="C13" s="236"/>
      <c r="D13" s="237"/>
      <c r="E13" s="235"/>
      <c r="F13" s="236"/>
      <c r="G13" s="236"/>
      <c r="H13" s="251"/>
      <c r="I13" s="238"/>
      <c r="J13" s="239"/>
      <c r="K13" s="252"/>
      <c r="L13" s="253"/>
      <c r="M13" s="254"/>
      <c r="N13" s="243"/>
      <c r="O13" s="255"/>
      <c r="P13" s="245">
        <f>SUM(N13:O13)</f>
        <v>0</v>
      </c>
      <c r="Q13" s="248"/>
      <c r="R13" s="247">
        <f t="shared" ref="R13:R28" si="0">INT(Q13)</f>
        <v>0</v>
      </c>
      <c r="S13" s="248">
        <v>0</v>
      </c>
      <c r="T13" s="246">
        <f t="shared" ref="T13:T28" si="1">SUM(R13:S13)</f>
        <v>0</v>
      </c>
      <c r="V13" s="283">
        <v>0.30803907847992246</v>
      </c>
    </row>
    <row r="14" spans="1:22" x14ac:dyDescent="0.2">
      <c r="A14" s="256"/>
      <c r="B14" s="257"/>
      <c r="C14" s="257"/>
      <c r="D14" s="258"/>
      <c r="E14" s="227"/>
      <c r="F14" s="259"/>
      <c r="G14" s="257"/>
      <c r="H14" s="259"/>
      <c r="I14" s="260"/>
      <c r="J14" s="261"/>
      <c r="K14" s="262"/>
      <c r="L14" s="263"/>
      <c r="M14" s="264"/>
      <c r="N14" s="265"/>
      <c r="O14" s="266"/>
      <c r="P14" s="267">
        <f>SUM(N14:O14)</f>
        <v>0</v>
      </c>
      <c r="R14" s="268">
        <f t="shared" si="0"/>
        <v>0</v>
      </c>
      <c r="S14" s="269">
        <v>0</v>
      </c>
      <c r="T14" s="270">
        <f t="shared" si="1"/>
        <v>0</v>
      </c>
      <c r="V14" s="283">
        <v>0.2695526967380773</v>
      </c>
    </row>
    <row r="15" spans="1:22" x14ac:dyDescent="0.2">
      <c r="A15" s="271" t="s">
        <v>33</v>
      </c>
      <c r="B15" s="272"/>
      <c r="C15" s="272"/>
      <c r="D15" s="272"/>
      <c r="E15" s="273"/>
      <c r="F15" s="272"/>
      <c r="G15" s="274"/>
      <c r="H15" s="272"/>
      <c r="I15" s="275">
        <v>0.69</v>
      </c>
      <c r="J15" s="276">
        <f>$B$19*I15</f>
        <v>8974.83</v>
      </c>
      <c r="K15" s="277">
        <v>1</v>
      </c>
      <c r="L15" s="278">
        <f>INT(J15)+K15</f>
        <v>8975</v>
      </c>
      <c r="M15" s="279">
        <f>L15</f>
        <v>8975</v>
      </c>
      <c r="N15" s="280">
        <f>M15/M$36</f>
        <v>0.11796482742304355</v>
      </c>
      <c r="O15" s="281">
        <f>IF(N15&gt;=2%,M15,0)</f>
        <v>8975</v>
      </c>
      <c r="P15" s="282">
        <f>O$36/P$2</f>
        <v>6755.636363636364</v>
      </c>
      <c r="Q15" s="283">
        <f>O15/P15</f>
        <v>1.3285202928194637</v>
      </c>
      <c r="R15" s="284">
        <f t="shared" si="0"/>
        <v>1</v>
      </c>
      <c r="S15" s="285">
        <v>0</v>
      </c>
      <c r="T15" s="286">
        <f t="shared" si="1"/>
        <v>1</v>
      </c>
      <c r="V15" s="341">
        <v>0.22402842071267001</v>
      </c>
    </row>
    <row r="16" spans="1:22" x14ac:dyDescent="0.2">
      <c r="A16" s="271" t="s">
        <v>34</v>
      </c>
      <c r="B16" s="272"/>
      <c r="C16" s="272"/>
      <c r="D16" s="272"/>
      <c r="E16" s="273"/>
      <c r="F16" s="272"/>
      <c r="G16" s="274"/>
      <c r="H16" s="272"/>
      <c r="I16" s="275">
        <v>0.16</v>
      </c>
      <c r="J16" s="276">
        <f t="shared" ref="J16:J18" si="2">$B$19*I16</f>
        <v>2081.12</v>
      </c>
      <c r="K16" s="277">
        <v>0</v>
      </c>
      <c r="L16" s="278">
        <f t="shared" ref="L16:L18" si="3">INT(J16)+K16</f>
        <v>2081</v>
      </c>
      <c r="M16" s="279">
        <f t="shared" ref="M16:M18" si="4">L16</f>
        <v>2081</v>
      </c>
      <c r="N16" s="280">
        <f>M16/M$36</f>
        <v>2.7352067506111827E-2</v>
      </c>
      <c r="O16" s="281">
        <f>IF(N16&gt;=2%,M16,0)</f>
        <v>2081</v>
      </c>
      <c r="P16" s="282">
        <f>O$36/P$2</f>
        <v>6755.636363636364</v>
      </c>
      <c r="Q16" s="283">
        <f>O16/P16</f>
        <v>0.30803907847992246</v>
      </c>
      <c r="R16" s="284">
        <f t="shared" si="0"/>
        <v>0</v>
      </c>
      <c r="S16" s="285">
        <v>0</v>
      </c>
      <c r="T16" s="286">
        <f t="shared" si="1"/>
        <v>0</v>
      </c>
    </row>
    <row r="17" spans="1:20" x14ac:dyDescent="0.2">
      <c r="A17" s="271" t="s">
        <v>35</v>
      </c>
      <c r="B17" s="272"/>
      <c r="C17" s="272"/>
      <c r="D17" s="272"/>
      <c r="E17" s="273"/>
      <c r="F17" s="272"/>
      <c r="G17" s="272"/>
      <c r="H17" s="272"/>
      <c r="I17" s="275">
        <v>0.14000000000000001</v>
      </c>
      <c r="J17" s="276">
        <f t="shared" si="2"/>
        <v>1820.9800000000002</v>
      </c>
      <c r="K17" s="277">
        <v>1</v>
      </c>
      <c r="L17" s="278">
        <f t="shared" si="3"/>
        <v>1821</v>
      </c>
      <c r="M17" s="279">
        <f t="shared" si="4"/>
        <v>1821</v>
      </c>
      <c r="N17" s="280">
        <f>M17/M$36</f>
        <v>2.3934702032018085E-2</v>
      </c>
      <c r="O17" s="281">
        <f>IF(N17&gt;=2%,M17,0)</f>
        <v>1821</v>
      </c>
      <c r="P17" s="282">
        <f>O$36/P$2</f>
        <v>6755.636363636364</v>
      </c>
      <c r="Q17" s="283">
        <f>O17/P17</f>
        <v>0.2695526967380773</v>
      </c>
      <c r="R17" s="284">
        <f t="shared" si="0"/>
        <v>0</v>
      </c>
      <c r="S17" s="285">
        <v>0</v>
      </c>
      <c r="T17" s="286">
        <f t="shared" si="1"/>
        <v>0</v>
      </c>
    </row>
    <row r="18" spans="1:20" x14ac:dyDescent="0.2">
      <c r="A18" s="271" t="s">
        <v>36</v>
      </c>
      <c r="B18" s="272"/>
      <c r="C18" s="272"/>
      <c r="D18" s="390"/>
      <c r="E18" s="273"/>
      <c r="F18" s="272"/>
      <c r="G18" s="272"/>
      <c r="H18" s="272"/>
      <c r="I18" s="275">
        <v>0.01</v>
      </c>
      <c r="J18" s="276">
        <f t="shared" si="2"/>
        <v>130.07</v>
      </c>
      <c r="K18" s="277">
        <v>0</v>
      </c>
      <c r="L18" s="278">
        <f t="shared" si="3"/>
        <v>130</v>
      </c>
      <c r="M18" s="279">
        <f t="shared" si="4"/>
        <v>130</v>
      </c>
      <c r="N18" s="280">
        <f>M18/M$36</f>
        <v>1.7086827370468706E-3</v>
      </c>
      <c r="O18" s="281">
        <f>IF(N18&gt;=2%,M18,0)</f>
        <v>0</v>
      </c>
      <c r="P18" s="282">
        <f>O$36/P$2</f>
        <v>6755.636363636364</v>
      </c>
      <c r="Q18" s="283">
        <f>O18/P18</f>
        <v>0</v>
      </c>
      <c r="R18" s="284">
        <f t="shared" si="0"/>
        <v>0</v>
      </c>
      <c r="S18" s="285">
        <v>0</v>
      </c>
      <c r="T18" s="286">
        <f t="shared" si="1"/>
        <v>0</v>
      </c>
    </row>
    <row r="19" spans="1:20" x14ac:dyDescent="0.2">
      <c r="A19" s="287" t="s">
        <v>37</v>
      </c>
      <c r="B19" s="272">
        <v>13007</v>
      </c>
      <c r="C19" s="288"/>
      <c r="D19" s="272"/>
      <c r="E19" s="271"/>
      <c r="F19" s="272"/>
      <c r="G19" s="272"/>
      <c r="H19" s="289"/>
      <c r="I19" s="275"/>
      <c r="J19" s="276"/>
      <c r="K19" s="277"/>
      <c r="L19" s="290"/>
      <c r="M19" s="291"/>
      <c r="N19" s="280"/>
      <c r="O19" s="281">
        <f>IF(N19&gt;=2%,M19,0)</f>
        <v>0</v>
      </c>
      <c r="P19" s="282"/>
      <c r="Q19" s="285"/>
      <c r="R19" s="284">
        <f t="shared" si="0"/>
        <v>0</v>
      </c>
      <c r="S19" s="285">
        <v>0</v>
      </c>
      <c r="T19" s="286">
        <f t="shared" si="1"/>
        <v>0</v>
      </c>
    </row>
    <row r="20" spans="1:20" x14ac:dyDescent="0.2">
      <c r="A20" s="256"/>
      <c r="B20" s="257"/>
      <c r="C20" s="257"/>
      <c r="D20" s="258"/>
      <c r="E20" s="227"/>
      <c r="F20" s="259"/>
      <c r="G20" s="257"/>
      <c r="H20" s="259"/>
      <c r="I20" s="260"/>
      <c r="J20" s="261"/>
      <c r="K20" s="262"/>
      <c r="L20" s="263"/>
      <c r="M20" s="264"/>
      <c r="N20" s="265"/>
      <c r="O20" s="266"/>
      <c r="P20" s="267"/>
      <c r="R20" s="268">
        <f t="shared" si="0"/>
        <v>0</v>
      </c>
      <c r="S20" s="269">
        <v>0</v>
      </c>
      <c r="T20" s="270">
        <f t="shared" si="1"/>
        <v>0</v>
      </c>
    </row>
    <row r="21" spans="1:20" x14ac:dyDescent="0.2">
      <c r="A21" s="292" t="s">
        <v>41</v>
      </c>
      <c r="B21" s="293">
        <v>888</v>
      </c>
      <c r="C21" s="293">
        <f>$B$24/3</f>
        <v>56.666666666666664</v>
      </c>
      <c r="D21" s="293">
        <f>B$25/2</f>
        <v>55</v>
      </c>
      <c r="E21" s="294">
        <f>B$26/2</f>
        <v>13</v>
      </c>
      <c r="F21" s="293"/>
      <c r="G21" s="295">
        <v>0</v>
      </c>
      <c r="H21" s="293">
        <f>B21+INT(C21)+INT(D21)+INT(E21)+INT(F21)+G21</f>
        <v>1012</v>
      </c>
      <c r="I21" s="296"/>
      <c r="J21" s="297"/>
      <c r="K21" s="298"/>
      <c r="L21" s="299">
        <f>H21</f>
        <v>1012</v>
      </c>
      <c r="M21" s="300">
        <f>L21</f>
        <v>1012</v>
      </c>
      <c r="N21" s="301">
        <f>M21/M$36</f>
        <v>1.3301437922241791E-2</v>
      </c>
      <c r="O21" s="302">
        <f>IF(N21&gt;=2%,M21,0)</f>
        <v>0</v>
      </c>
      <c r="P21" s="303">
        <f>O$36/P$2</f>
        <v>6755.636363636364</v>
      </c>
      <c r="Q21" s="304">
        <f>O21/P21</f>
        <v>0</v>
      </c>
      <c r="R21" s="305">
        <f t="shared" si="0"/>
        <v>0</v>
      </c>
      <c r="S21" s="304">
        <v>0</v>
      </c>
      <c r="T21" s="306">
        <f t="shared" si="1"/>
        <v>0</v>
      </c>
    </row>
    <row r="22" spans="1:20" x14ac:dyDescent="0.2">
      <c r="A22" s="292" t="s">
        <v>42</v>
      </c>
      <c r="B22" s="293">
        <v>5962</v>
      </c>
      <c r="C22" s="293">
        <f>$B$24/3</f>
        <v>56.666666666666664</v>
      </c>
      <c r="D22" s="293">
        <f>B$25/2</f>
        <v>55</v>
      </c>
      <c r="E22" s="292"/>
      <c r="F22" s="293">
        <f>B$27/2</f>
        <v>35.5</v>
      </c>
      <c r="G22" s="293">
        <v>3</v>
      </c>
      <c r="H22" s="293">
        <f>B22+INT(C22)+INT(D22)+INT(E22)+INT(F22)+G22</f>
        <v>6111</v>
      </c>
      <c r="I22" s="296"/>
      <c r="J22" s="297"/>
      <c r="K22" s="298"/>
      <c r="L22" s="299">
        <f>H22</f>
        <v>6111</v>
      </c>
      <c r="M22" s="300">
        <f>L22</f>
        <v>6111</v>
      </c>
      <c r="N22" s="301">
        <f>M22/M$36</f>
        <v>8.0321232354564814E-2</v>
      </c>
      <c r="O22" s="302">
        <f>IF(N22&gt;=2%,M22,0)</f>
        <v>6111</v>
      </c>
      <c r="P22" s="303">
        <f>O$36/P$2</f>
        <v>6755.636363636364</v>
      </c>
      <c r="Q22" s="304">
        <f>O22/P22</f>
        <v>0.90457799547852291</v>
      </c>
      <c r="R22" s="305">
        <f t="shared" si="0"/>
        <v>0</v>
      </c>
      <c r="S22" s="304">
        <v>1</v>
      </c>
      <c r="T22" s="306">
        <f t="shared" si="1"/>
        <v>1</v>
      </c>
    </row>
    <row r="23" spans="1:20" x14ac:dyDescent="0.2">
      <c r="A23" s="292" t="s">
        <v>43</v>
      </c>
      <c r="B23" s="293">
        <v>453</v>
      </c>
      <c r="C23" s="293">
        <f>$B$24/3</f>
        <v>56.666666666666664</v>
      </c>
      <c r="D23" s="293"/>
      <c r="E23" s="294">
        <f>B$26/2</f>
        <v>13</v>
      </c>
      <c r="F23" s="293">
        <f>B$27/2</f>
        <v>35.5</v>
      </c>
      <c r="G23" s="293">
        <v>0</v>
      </c>
      <c r="H23" s="293">
        <f>B23+INT(C23)+INT(D23)+INT(E23)+INT(F23)+G23</f>
        <v>557</v>
      </c>
      <c r="I23" s="296"/>
      <c r="J23" s="297"/>
      <c r="K23" s="298"/>
      <c r="L23" s="299">
        <f>H23</f>
        <v>557</v>
      </c>
      <c r="M23" s="300">
        <f>L23</f>
        <v>557</v>
      </c>
      <c r="N23" s="301">
        <f>M23/M$36</f>
        <v>7.321048342577745E-3</v>
      </c>
      <c r="O23" s="302">
        <f>IF(N23&gt;=2%,M23,0)</f>
        <v>0</v>
      </c>
      <c r="P23" s="303">
        <f>O$36/P$2</f>
        <v>6755.636363636364</v>
      </c>
      <c r="Q23" s="304">
        <f>O23/P23</f>
        <v>0</v>
      </c>
      <c r="R23" s="305">
        <f t="shared" si="0"/>
        <v>0</v>
      </c>
      <c r="S23" s="304">
        <v>0</v>
      </c>
      <c r="T23" s="306">
        <f t="shared" si="1"/>
        <v>0</v>
      </c>
    </row>
    <row r="24" spans="1:20" x14ac:dyDescent="0.2">
      <c r="A24" s="307" t="s">
        <v>44</v>
      </c>
      <c r="B24" s="293">
        <v>170</v>
      </c>
      <c r="C24" s="293"/>
      <c r="D24" s="293"/>
      <c r="E24" s="292"/>
      <c r="F24" s="293"/>
      <c r="G24" s="293"/>
      <c r="H24" s="293"/>
      <c r="I24" s="296"/>
      <c r="J24" s="297"/>
      <c r="K24" s="298"/>
      <c r="L24" s="299"/>
      <c r="M24" s="308"/>
      <c r="N24" s="301"/>
      <c r="O24" s="302"/>
      <c r="P24" s="303"/>
      <c r="Q24" s="304"/>
      <c r="R24" s="305">
        <f t="shared" si="0"/>
        <v>0</v>
      </c>
      <c r="S24" s="304">
        <v>0</v>
      </c>
      <c r="T24" s="306">
        <f t="shared" si="1"/>
        <v>0</v>
      </c>
    </row>
    <row r="25" spans="1:20" x14ac:dyDescent="0.2">
      <c r="A25" s="307" t="s">
        <v>45</v>
      </c>
      <c r="B25" s="293">
        <v>110</v>
      </c>
      <c r="C25" s="293"/>
      <c r="D25" s="293"/>
      <c r="E25" s="292"/>
      <c r="F25" s="293"/>
      <c r="G25" s="293"/>
      <c r="H25" s="293"/>
      <c r="I25" s="296"/>
      <c r="J25" s="297"/>
      <c r="K25" s="298"/>
      <c r="L25" s="299"/>
      <c r="M25" s="308"/>
      <c r="N25" s="301"/>
      <c r="O25" s="302"/>
      <c r="P25" s="303">
        <f>SUM(N25:O25)</f>
        <v>0</v>
      </c>
      <c r="Q25" s="304"/>
      <c r="R25" s="305">
        <f t="shared" si="0"/>
        <v>0</v>
      </c>
      <c r="S25" s="304"/>
      <c r="T25" s="306">
        <f t="shared" si="1"/>
        <v>0</v>
      </c>
    </row>
    <row r="26" spans="1:20" x14ac:dyDescent="0.2">
      <c r="A26" s="307" t="s">
        <v>46</v>
      </c>
      <c r="B26" s="293">
        <v>26</v>
      </c>
      <c r="C26" s="293"/>
      <c r="D26" s="309"/>
      <c r="E26" s="292"/>
      <c r="F26" s="293"/>
      <c r="G26" s="293"/>
      <c r="H26" s="310"/>
      <c r="I26" s="296"/>
      <c r="J26" s="297"/>
      <c r="K26" s="298"/>
      <c r="L26" s="299"/>
      <c r="M26" s="308"/>
      <c r="N26" s="301"/>
      <c r="O26" s="302"/>
      <c r="P26" s="303">
        <f>SUM(N26:O26)</f>
        <v>0</v>
      </c>
      <c r="Q26" s="304"/>
      <c r="R26" s="305">
        <f t="shared" si="0"/>
        <v>0</v>
      </c>
      <c r="S26" s="304"/>
      <c r="T26" s="306">
        <f t="shared" si="1"/>
        <v>0</v>
      </c>
    </row>
    <row r="27" spans="1:20" x14ac:dyDescent="0.2">
      <c r="A27" s="307" t="s">
        <v>47</v>
      </c>
      <c r="B27" s="293">
        <v>71</v>
      </c>
      <c r="C27" s="293"/>
      <c r="D27" s="293"/>
      <c r="E27" s="292"/>
      <c r="F27" s="293"/>
      <c r="G27" s="293"/>
      <c r="H27" s="293"/>
      <c r="I27" s="296"/>
      <c r="J27" s="297"/>
      <c r="K27" s="298"/>
      <c r="L27" s="299"/>
      <c r="M27" s="308"/>
      <c r="N27" s="301"/>
      <c r="O27" s="302"/>
      <c r="P27" s="303">
        <f>SUM(N27:O27)</f>
        <v>0</v>
      </c>
      <c r="Q27" s="304"/>
      <c r="R27" s="305">
        <f t="shared" si="0"/>
        <v>0</v>
      </c>
      <c r="S27" s="304"/>
      <c r="T27" s="306">
        <f t="shared" si="1"/>
        <v>0</v>
      </c>
    </row>
    <row r="28" spans="1:20" x14ac:dyDescent="0.2">
      <c r="A28" s="311" t="s">
        <v>48</v>
      </c>
      <c r="B28" s="293">
        <f>SUM(B21:B27)</f>
        <v>7680</v>
      </c>
      <c r="C28" s="293"/>
      <c r="D28" s="293"/>
      <c r="E28" s="292"/>
      <c r="F28" s="293"/>
      <c r="G28" s="293"/>
      <c r="H28" s="293"/>
      <c r="I28" s="296"/>
      <c r="J28" s="297"/>
      <c r="K28" s="298"/>
      <c r="L28" s="299"/>
      <c r="M28" s="308"/>
      <c r="N28" s="301"/>
      <c r="O28" s="302"/>
      <c r="P28" s="303"/>
      <c r="Q28" s="304"/>
      <c r="R28" s="305">
        <f t="shared" si="0"/>
        <v>0</v>
      </c>
      <c r="S28" s="304"/>
      <c r="T28" s="306">
        <f t="shared" si="1"/>
        <v>0</v>
      </c>
    </row>
    <row r="29" spans="1:20" s="327" customFormat="1" x14ac:dyDescent="0.2">
      <c r="A29" s="312"/>
      <c r="B29" s="313"/>
      <c r="C29" s="313"/>
      <c r="D29" s="314"/>
      <c r="E29" s="315"/>
      <c r="F29" s="313"/>
      <c r="G29" s="313"/>
      <c r="H29" s="316"/>
      <c r="I29" s="317"/>
      <c r="J29" s="261"/>
      <c r="K29" s="318"/>
      <c r="L29" s="319"/>
      <c r="M29" s="320"/>
      <c r="N29" s="321"/>
      <c r="O29" s="322"/>
      <c r="P29" s="323"/>
      <c r="Q29" s="324"/>
      <c r="R29" s="325"/>
      <c r="S29" s="324"/>
      <c r="T29" s="326"/>
    </row>
    <row r="30" spans="1:20" s="327" customFormat="1" x14ac:dyDescent="0.2">
      <c r="A30" s="328" t="s">
        <v>50</v>
      </c>
      <c r="B30" s="329">
        <v>28536</v>
      </c>
      <c r="C30" s="329"/>
      <c r="D30" s="330"/>
      <c r="E30" s="331"/>
      <c r="F30" s="329"/>
      <c r="G30" s="329"/>
      <c r="H30" s="332"/>
      <c r="I30" s="333"/>
      <c r="J30" s="334"/>
      <c r="K30" s="335"/>
      <c r="L30" s="336">
        <f>B30</f>
        <v>28536</v>
      </c>
      <c r="M30" s="337">
        <f>L30</f>
        <v>28536</v>
      </c>
      <c r="N30" s="338">
        <f>M30/M$36</f>
        <v>0.37506900449514996</v>
      </c>
      <c r="O30" s="339">
        <f>IF(N30&gt;=2%,M30,0)</f>
        <v>28536</v>
      </c>
      <c r="P30" s="340">
        <f>O$36/P$2</f>
        <v>6755.636363636364</v>
      </c>
      <c r="Q30" s="341">
        <f>O30/P30</f>
        <v>4.2240284207126706</v>
      </c>
      <c r="R30" s="342">
        <f>INT(Q30)</f>
        <v>4</v>
      </c>
      <c r="S30" s="341">
        <v>0</v>
      </c>
      <c r="T30" s="343">
        <f>SUM(R30:S30)</f>
        <v>4</v>
      </c>
    </row>
    <row r="31" spans="1:20" x14ac:dyDescent="0.2">
      <c r="A31" s="344"/>
      <c r="B31" s="259"/>
      <c r="C31" s="259"/>
      <c r="D31" s="258"/>
      <c r="E31" s="344"/>
      <c r="F31" s="259"/>
      <c r="G31" s="259"/>
      <c r="H31" s="345" t="s">
        <v>51</v>
      </c>
      <c r="I31" s="260"/>
      <c r="J31" s="261"/>
      <c r="K31" s="262"/>
      <c r="L31" s="319"/>
      <c r="M31" s="320"/>
      <c r="N31" s="265"/>
      <c r="O31" s="266"/>
      <c r="P31" s="323"/>
      <c r="Q31" s="324"/>
      <c r="R31" s="325">
        <f>INT(Q31)</f>
        <v>0</v>
      </c>
      <c r="S31" s="324"/>
      <c r="T31" s="326">
        <f>SUM(R31:S31)</f>
        <v>0</v>
      </c>
    </row>
    <row r="32" spans="1:20" x14ac:dyDescent="0.2">
      <c r="A32" s="346" t="s">
        <v>52</v>
      </c>
      <c r="B32" s="347">
        <v>71</v>
      </c>
      <c r="C32" s="347"/>
      <c r="D32" s="347"/>
      <c r="E32" s="346"/>
      <c r="F32" s="347"/>
      <c r="G32" s="347"/>
      <c r="H32" s="348"/>
      <c r="I32" s="349"/>
      <c r="J32" s="350"/>
      <c r="K32" s="351"/>
      <c r="L32" s="352">
        <f>B32</f>
        <v>71</v>
      </c>
      <c r="M32" s="353">
        <f>L32</f>
        <v>71</v>
      </c>
      <c r="N32" s="354">
        <f>M32/M$36</f>
        <v>9.3320364869482926E-4</v>
      </c>
      <c r="O32" s="355">
        <f>IF(N32&gt;=2%,M32,0)</f>
        <v>0</v>
      </c>
      <c r="P32" s="356">
        <f>O$36/P$2</f>
        <v>6755.636363636364</v>
      </c>
      <c r="Q32" s="357">
        <f>O32/P32</f>
        <v>0</v>
      </c>
      <c r="R32" s="358">
        <f>INT(Q32)</f>
        <v>0</v>
      </c>
      <c r="S32" s="357">
        <v>0</v>
      </c>
      <c r="T32" s="359">
        <f>SUM(R32:S32)</f>
        <v>0</v>
      </c>
    </row>
    <row r="33" spans="1:20" x14ac:dyDescent="0.2">
      <c r="A33" s="344"/>
      <c r="B33" s="259"/>
      <c r="C33" s="259"/>
      <c r="D33" s="259"/>
      <c r="E33" s="344"/>
      <c r="F33" s="259"/>
      <c r="G33" s="259"/>
      <c r="H33" s="345"/>
      <c r="I33" s="260"/>
      <c r="J33" s="261"/>
      <c r="K33" s="262"/>
      <c r="L33" s="319"/>
      <c r="M33" s="320"/>
      <c r="N33" s="265"/>
      <c r="O33" s="266"/>
      <c r="P33" s="323"/>
      <c r="Q33" s="324"/>
      <c r="R33" s="325"/>
      <c r="S33" s="324"/>
      <c r="T33" s="326"/>
    </row>
    <row r="34" spans="1:20" x14ac:dyDescent="0.2">
      <c r="A34" s="360" t="s">
        <v>53</v>
      </c>
      <c r="B34" s="361">
        <v>2573</v>
      </c>
      <c r="C34" s="361"/>
      <c r="D34" s="361"/>
      <c r="E34" s="360"/>
      <c r="F34" s="361"/>
      <c r="G34" s="361"/>
      <c r="H34" s="362"/>
      <c r="I34" s="363"/>
      <c r="J34" s="364"/>
      <c r="K34" s="365"/>
      <c r="L34" s="366">
        <f>B34</f>
        <v>2573</v>
      </c>
      <c r="M34" s="367"/>
      <c r="N34" s="368">
        <v>0</v>
      </c>
      <c r="O34" s="369">
        <f>IF(N34&gt;=2%,M34,0)</f>
        <v>0</v>
      </c>
      <c r="P34" s="370"/>
      <c r="Q34" s="371"/>
      <c r="R34" s="372">
        <f>INT(Q34)</f>
        <v>0</v>
      </c>
      <c r="S34" s="371"/>
      <c r="T34" s="373">
        <f>SUM(R34:S34)</f>
        <v>0</v>
      </c>
    </row>
    <row r="35" spans="1:20" x14ac:dyDescent="0.2">
      <c r="A35" s="344"/>
      <c r="B35" s="259"/>
      <c r="C35" s="259"/>
      <c r="D35" s="259"/>
      <c r="E35" s="344"/>
      <c r="F35" s="259"/>
      <c r="G35" s="259"/>
      <c r="H35" s="259"/>
      <c r="I35" s="260"/>
      <c r="J35" s="374"/>
      <c r="K35" s="262"/>
      <c r="L35" s="375"/>
      <c r="M35" s="264"/>
      <c r="N35" s="265"/>
      <c r="O35" s="266"/>
      <c r="P35" s="376"/>
      <c r="Q35" s="324"/>
      <c r="R35" s="377">
        <f>INT(Q35)</f>
        <v>0</v>
      </c>
      <c r="S35" s="324"/>
      <c r="T35" s="326">
        <f>SUM(R35:S35)</f>
        <v>0</v>
      </c>
    </row>
    <row r="36" spans="1:20" x14ac:dyDescent="0.2">
      <c r="A36" s="344" t="s">
        <v>54</v>
      </c>
      <c r="B36" s="259">
        <f>SUM(B6:B35)-B13-B28</f>
        <v>78655</v>
      </c>
      <c r="C36" s="259"/>
      <c r="D36" s="259"/>
      <c r="E36" s="378"/>
      <c r="F36" s="259"/>
      <c r="G36" s="259">
        <f t="shared" ref="G36:S36" si="5">SUM(G6:G35)</f>
        <v>4</v>
      </c>
      <c r="H36" s="259">
        <f t="shared" si="5"/>
        <v>34468</v>
      </c>
      <c r="I36" s="379">
        <f t="shared" si="5"/>
        <v>1</v>
      </c>
      <c r="J36" s="380">
        <f t="shared" si="5"/>
        <v>13007</v>
      </c>
      <c r="K36" s="262">
        <f t="shared" si="5"/>
        <v>2</v>
      </c>
      <c r="L36" s="262">
        <f t="shared" si="5"/>
        <v>78655</v>
      </c>
      <c r="M36" s="262">
        <f t="shared" si="5"/>
        <v>76082</v>
      </c>
      <c r="N36" s="379">
        <f t="shared" si="5"/>
        <v>1</v>
      </c>
      <c r="O36" s="266">
        <f t="shared" si="5"/>
        <v>74312</v>
      </c>
      <c r="P36" s="376">
        <f t="shared" si="5"/>
        <v>81067.636363636397</v>
      </c>
      <c r="Q36" s="376">
        <f t="shared" si="5"/>
        <v>10.999999999999998</v>
      </c>
      <c r="R36" s="381">
        <f t="shared" si="5"/>
        <v>7</v>
      </c>
      <c r="S36" s="382">
        <f t="shared" si="5"/>
        <v>4</v>
      </c>
      <c r="T36" s="383">
        <f>SUM(R36:S36)</f>
        <v>11</v>
      </c>
    </row>
    <row r="37" spans="1:20" x14ac:dyDescent="0.2">
      <c r="K37" s="384"/>
      <c r="L37" s="223"/>
      <c r="M37" s="385"/>
      <c r="N37" s="386"/>
      <c r="O37" s="387"/>
      <c r="P37" s="388"/>
    </row>
    <row r="39" spans="1:20" x14ac:dyDescent="0.2">
      <c r="A39" s="389"/>
      <c r="B39" s="389"/>
      <c r="C39" s="389"/>
      <c r="D39" s="389"/>
      <c r="E39" s="389"/>
      <c r="F39" s="389"/>
      <c r="G39" s="389"/>
      <c r="H39" s="214"/>
      <c r="K39" s="214"/>
    </row>
  </sheetData>
  <sortState ref="V8:V15">
    <sortCondition descending="1" ref="V8:V15"/>
  </sortState>
  <mergeCells count="5">
    <mergeCell ref="R5:T5"/>
    <mergeCell ref="A1:T1"/>
    <mergeCell ref="B2:E2"/>
    <mergeCell ref="G2:K2"/>
    <mergeCell ref="L2:O2"/>
  </mergeCells>
  <printOptions horizontalCentered="1" verticalCentered="1"/>
  <pageMargins left="0.23622047244094491" right="0.23622047244094491" top="0.51181102362204722" bottom="0.51181102362204722" header="0" footer="0.23622047244094491"/>
  <pageSetup paperSize="5" scale="54" fitToHeight="0" pageOrder="overThenDown" orientation="landscape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39"/>
  <sheetViews>
    <sheetView zoomScale="60" zoomScaleNormal="60" workbookViewId="0">
      <selection activeCell="A5" sqref="A5"/>
    </sheetView>
  </sheetViews>
  <sheetFormatPr baseColWidth="10" defaultRowHeight="12.75" x14ac:dyDescent="0.2"/>
  <cols>
    <col min="1" max="1" width="38.42578125" bestFit="1" customWidth="1"/>
    <col min="2" max="8" width="15.7109375" customWidth="1"/>
    <col min="9" max="9" width="15.7109375" style="1" customWidth="1"/>
    <col min="10" max="10" width="15.7109375" style="2" customWidth="1"/>
    <col min="11" max="12" width="15.7109375" customWidth="1"/>
    <col min="13" max="13" width="15.7109375" style="3" customWidth="1"/>
    <col min="14" max="14" width="15.7109375" style="1" customWidth="1"/>
    <col min="15" max="17" width="15.7109375" customWidth="1"/>
    <col min="18" max="18" width="7.140625" style="4" customWidth="1"/>
    <col min="19" max="19" width="6.5703125" customWidth="1"/>
    <col min="20" max="20" width="7.140625" customWidth="1"/>
  </cols>
  <sheetData>
    <row r="1" spans="1:20" ht="20.25" x14ac:dyDescent="0.3">
      <c r="A1" s="976" t="s">
        <v>0</v>
      </c>
      <c r="B1" s="976"/>
      <c r="C1" s="976"/>
      <c r="D1" s="976"/>
      <c r="E1" s="976"/>
      <c r="F1" s="976"/>
      <c r="G1" s="976"/>
      <c r="H1" s="976"/>
      <c r="I1" s="976"/>
      <c r="J1" s="976"/>
      <c r="K1" s="976"/>
      <c r="L1" s="976"/>
      <c r="M1" s="976"/>
      <c r="N1" s="976"/>
      <c r="O1" s="976"/>
      <c r="P1" s="976"/>
      <c r="Q1" s="976"/>
      <c r="R1" s="976"/>
      <c r="S1" s="976"/>
      <c r="T1" s="976"/>
    </row>
    <row r="2" spans="1:20" ht="20.25" x14ac:dyDescent="0.3">
      <c r="A2" s="924" t="s">
        <v>1</v>
      </c>
      <c r="B2" s="978" t="s">
        <v>106</v>
      </c>
      <c r="C2" s="978"/>
      <c r="D2" s="978"/>
      <c r="E2" s="978"/>
      <c r="F2" s="978"/>
      <c r="G2" s="977" t="str">
        <f>B2</f>
        <v>CIUDAD FERNANDEZ</v>
      </c>
      <c r="H2" s="977"/>
      <c r="I2" s="977"/>
      <c r="J2" s="977"/>
      <c r="K2" s="977"/>
      <c r="L2" s="979" t="s">
        <v>3</v>
      </c>
      <c r="M2" s="979"/>
      <c r="N2" s="979"/>
      <c r="O2" s="979"/>
      <c r="P2" s="921">
        <v>5</v>
      </c>
      <c r="Q2" s="969"/>
      <c r="R2" s="970"/>
      <c r="S2" s="969"/>
      <c r="T2" s="969"/>
    </row>
    <row r="3" spans="1:20" ht="20.25" x14ac:dyDescent="0.3">
      <c r="A3" s="921">
        <v>2018</v>
      </c>
      <c r="B3" s="921"/>
      <c r="C3" s="921"/>
      <c r="D3" s="921"/>
      <c r="E3" s="921"/>
      <c r="F3" s="921"/>
      <c r="G3" s="921"/>
      <c r="H3" s="923"/>
      <c r="I3" s="968"/>
      <c r="J3" s="971"/>
      <c r="K3" s="921"/>
      <c r="L3" s="972"/>
      <c r="M3" s="973"/>
      <c r="N3" s="974"/>
      <c r="O3" s="924"/>
      <c r="P3" s="921"/>
      <c r="Q3" s="969"/>
      <c r="R3" s="970"/>
      <c r="S3" s="969"/>
      <c r="T3" s="969"/>
    </row>
    <row r="4" spans="1:20" ht="20.25" x14ac:dyDescent="0.3">
      <c r="A4" s="921"/>
      <c r="B4" s="921"/>
      <c r="C4" s="921"/>
      <c r="D4" s="921"/>
      <c r="E4" s="921"/>
      <c r="F4" s="921"/>
      <c r="G4" s="921"/>
      <c r="H4" s="923"/>
      <c r="I4" s="968"/>
      <c r="J4" s="971"/>
      <c r="K4" s="921"/>
      <c r="L4" s="972"/>
      <c r="M4" s="973"/>
      <c r="N4" s="974"/>
      <c r="O4" s="924"/>
      <c r="P4" s="921"/>
      <c r="Q4" s="969"/>
      <c r="R4" s="970"/>
      <c r="S4" s="969"/>
      <c r="T4" s="969"/>
    </row>
    <row r="5" spans="1:20" ht="127.5" x14ac:dyDescent="0.2">
      <c r="A5" s="919" t="s">
        <v>4</v>
      </c>
      <c r="B5" s="919" t="s">
        <v>5</v>
      </c>
      <c r="C5" s="919" t="s">
        <v>6</v>
      </c>
      <c r="D5" s="919" t="s">
        <v>7</v>
      </c>
      <c r="E5" s="919" t="s">
        <v>8</v>
      </c>
      <c r="F5" s="919" t="s">
        <v>9</v>
      </c>
      <c r="G5" s="919" t="s">
        <v>124</v>
      </c>
      <c r="H5" s="919" t="s">
        <v>11</v>
      </c>
      <c r="I5" s="914" t="s">
        <v>12</v>
      </c>
      <c r="J5" s="915" t="s">
        <v>13</v>
      </c>
      <c r="K5" s="919" t="s">
        <v>126</v>
      </c>
      <c r="L5" s="919" t="s">
        <v>15</v>
      </c>
      <c r="M5" s="916" t="s">
        <v>16</v>
      </c>
      <c r="N5" s="17" t="s">
        <v>17</v>
      </c>
      <c r="O5" s="919" t="s">
        <v>18</v>
      </c>
      <c r="P5" s="917" t="s">
        <v>19</v>
      </c>
      <c r="Q5" s="918" t="s">
        <v>20</v>
      </c>
      <c r="R5" s="975" t="s">
        <v>21</v>
      </c>
      <c r="S5" s="975"/>
      <c r="T5" s="975"/>
    </row>
    <row r="6" spans="1:20" x14ac:dyDescent="0.2">
      <c r="A6" s="21" t="s">
        <v>22</v>
      </c>
      <c r="B6" s="22"/>
      <c r="C6" s="22"/>
      <c r="D6" s="22"/>
      <c r="E6" s="35"/>
      <c r="F6" s="22"/>
      <c r="G6" s="614"/>
      <c r="H6" s="22"/>
      <c r="I6" s="24">
        <v>0.77</v>
      </c>
      <c r="J6" s="25">
        <f>$B$8*I6</f>
        <v>3383.38</v>
      </c>
      <c r="K6" s="38">
        <v>0</v>
      </c>
      <c r="L6" s="615">
        <f>INT(J6)+K6</f>
        <v>3383</v>
      </c>
      <c r="M6" s="28">
        <f>L6</f>
        <v>3383</v>
      </c>
      <c r="N6" s="616">
        <f>M6/M$36</f>
        <v>0.16278510249254163</v>
      </c>
      <c r="O6" s="41">
        <f>IF(N6&gt;=2%,M6,0)</f>
        <v>3383</v>
      </c>
      <c r="P6" s="31">
        <f>O$36/P$2</f>
        <v>4058.8</v>
      </c>
      <c r="Q6" s="617">
        <f>O6/P6</f>
        <v>0.83349758549324915</v>
      </c>
      <c r="R6" s="33">
        <f t="shared" ref="R6:R25" si="0">INT(Q6)</f>
        <v>0</v>
      </c>
      <c r="S6" s="34">
        <v>1</v>
      </c>
      <c r="T6" s="32">
        <f t="shared" ref="T6:T25" si="1">SUM(R6:S6)</f>
        <v>1</v>
      </c>
    </row>
    <row r="7" spans="1:20" x14ac:dyDescent="0.2">
      <c r="A7" s="21" t="s">
        <v>24</v>
      </c>
      <c r="B7" s="22"/>
      <c r="C7" s="22"/>
      <c r="D7" s="23"/>
      <c r="E7" s="35"/>
      <c r="F7" s="22"/>
      <c r="G7" s="22"/>
      <c r="H7" s="22"/>
      <c r="I7" s="24">
        <v>0.23</v>
      </c>
      <c r="J7" s="25">
        <f>$B$8*I7</f>
        <v>1010.62</v>
      </c>
      <c r="K7" s="38">
        <v>1</v>
      </c>
      <c r="L7" s="615">
        <f>INT(J7)+K7</f>
        <v>1011</v>
      </c>
      <c r="M7" s="28">
        <f>L7</f>
        <v>1011</v>
      </c>
      <c r="N7" s="616">
        <f>M7/M$36</f>
        <v>4.8647868347608508E-2</v>
      </c>
      <c r="O7" s="41">
        <f>IF(N7&gt;=2%,M7,0)</f>
        <v>1011</v>
      </c>
      <c r="P7" s="31">
        <f>O$36/P$2</f>
        <v>4058.8</v>
      </c>
      <c r="Q7" s="617">
        <f>O7/P7</f>
        <v>0.24908840051246672</v>
      </c>
      <c r="R7" s="33">
        <f t="shared" si="0"/>
        <v>0</v>
      </c>
      <c r="S7" s="34">
        <v>0</v>
      </c>
      <c r="T7" s="32">
        <f t="shared" si="1"/>
        <v>0</v>
      </c>
    </row>
    <row r="8" spans="1:20" x14ac:dyDescent="0.2">
      <c r="A8" s="618" t="s">
        <v>59</v>
      </c>
      <c r="B8" s="22">
        <v>4394</v>
      </c>
      <c r="C8" s="619"/>
      <c r="D8" s="22"/>
      <c r="E8" s="21"/>
      <c r="F8" s="22"/>
      <c r="G8" s="22"/>
      <c r="H8" s="37"/>
      <c r="I8" s="24"/>
      <c r="J8" s="25"/>
      <c r="K8" s="38"/>
      <c r="L8" s="39"/>
      <c r="M8" s="40"/>
      <c r="N8" s="616"/>
      <c r="O8" s="41"/>
      <c r="P8" s="31">
        <f>SUM(N8:O8)</f>
        <v>0</v>
      </c>
      <c r="Q8" s="34"/>
      <c r="R8" s="33">
        <f t="shared" si="0"/>
        <v>0</v>
      </c>
      <c r="S8" s="34">
        <v>0</v>
      </c>
      <c r="T8" s="32">
        <f t="shared" si="1"/>
        <v>0</v>
      </c>
    </row>
    <row r="9" spans="1:20" x14ac:dyDescent="0.2">
      <c r="A9" s="42"/>
      <c r="B9" s="80"/>
      <c r="C9" s="80"/>
      <c r="D9" s="44"/>
      <c r="E9" s="13"/>
      <c r="F9" s="43"/>
      <c r="G9" s="80"/>
      <c r="H9" s="43"/>
      <c r="I9" s="46"/>
      <c r="J9" s="47"/>
      <c r="K9" s="48"/>
      <c r="L9" s="49"/>
      <c r="M9" s="50"/>
      <c r="N9" s="51"/>
      <c r="O9" s="52"/>
      <c r="P9" s="53">
        <f>SUM(N9:O9)</f>
        <v>0</v>
      </c>
      <c r="R9" s="81">
        <f t="shared" si="0"/>
        <v>0</v>
      </c>
      <c r="S9" s="82">
        <v>0</v>
      </c>
      <c r="T9" s="83">
        <f t="shared" si="1"/>
        <v>0</v>
      </c>
    </row>
    <row r="10" spans="1:20" x14ac:dyDescent="0.2">
      <c r="A10" s="58" t="s">
        <v>33</v>
      </c>
      <c r="B10" s="59"/>
      <c r="C10" s="59"/>
      <c r="D10" s="59"/>
      <c r="E10" s="60"/>
      <c r="F10" s="59"/>
      <c r="G10" s="61"/>
      <c r="H10" s="59"/>
      <c r="I10" s="62">
        <v>0.65</v>
      </c>
      <c r="J10" s="63">
        <f>$B$13*I10</f>
        <v>3322.8</v>
      </c>
      <c r="K10" s="64">
        <v>1</v>
      </c>
      <c r="L10" s="65">
        <f>INT(J10)+K10</f>
        <v>3323</v>
      </c>
      <c r="M10" s="66">
        <f>L10</f>
        <v>3323</v>
      </c>
      <c r="N10" s="67">
        <f>M10/M$36</f>
        <v>0.15989798864401886</v>
      </c>
      <c r="O10" s="68">
        <f>IF(N10&gt;=2%,M10,0)</f>
        <v>3323</v>
      </c>
      <c r="P10" s="69">
        <f>O$36/P$2</f>
        <v>4058.8</v>
      </c>
      <c r="Q10" s="70">
        <f>O10/P10</f>
        <v>0.81871489110081797</v>
      </c>
      <c r="R10" s="71">
        <f t="shared" si="0"/>
        <v>0</v>
      </c>
      <c r="S10" s="72">
        <v>1</v>
      </c>
      <c r="T10" s="73">
        <f t="shared" si="1"/>
        <v>1</v>
      </c>
    </row>
    <row r="11" spans="1:20" x14ac:dyDescent="0.2">
      <c r="A11" s="58" t="s">
        <v>35</v>
      </c>
      <c r="B11" s="59"/>
      <c r="C11" s="59"/>
      <c r="D11" s="59"/>
      <c r="E11" s="60"/>
      <c r="F11" s="59"/>
      <c r="G11" s="59"/>
      <c r="H11" s="59"/>
      <c r="I11" s="62">
        <v>0.34</v>
      </c>
      <c r="J11" s="63">
        <f t="shared" ref="J11:J12" si="2">$B$13*I11</f>
        <v>1738.0800000000002</v>
      </c>
      <c r="K11" s="64">
        <v>0</v>
      </c>
      <c r="L11" s="65">
        <f>INT(J11)+K11</f>
        <v>1738</v>
      </c>
      <c r="M11" s="66">
        <f>L11</f>
        <v>1738</v>
      </c>
      <c r="N11" s="67">
        <f>M11/M$36</f>
        <v>8.3630064478875957E-2</v>
      </c>
      <c r="O11" s="68">
        <f>IF(N11&gt;=2%,M11,0)</f>
        <v>1738</v>
      </c>
      <c r="P11" s="69">
        <f>O$36/P$2</f>
        <v>4058.8</v>
      </c>
      <c r="Q11" s="70">
        <f>O11/P11</f>
        <v>0.42820538090075883</v>
      </c>
      <c r="R11" s="71">
        <f t="shared" si="0"/>
        <v>0</v>
      </c>
      <c r="S11" s="72">
        <v>0</v>
      </c>
      <c r="T11" s="73">
        <f t="shared" si="1"/>
        <v>0</v>
      </c>
    </row>
    <row r="12" spans="1:20" x14ac:dyDescent="0.2">
      <c r="A12" s="58" t="s">
        <v>36</v>
      </c>
      <c r="B12" s="59"/>
      <c r="C12" s="59"/>
      <c r="D12" s="74"/>
      <c r="E12" s="60"/>
      <c r="F12" s="59"/>
      <c r="G12" s="59"/>
      <c r="H12" s="59"/>
      <c r="I12" s="62">
        <v>0.01</v>
      </c>
      <c r="J12" s="63">
        <f t="shared" si="2"/>
        <v>51.120000000000005</v>
      </c>
      <c r="K12" s="64">
        <v>0</v>
      </c>
      <c r="L12" s="65">
        <f>INT(J12)+K12</f>
        <v>51</v>
      </c>
      <c r="M12" s="66">
        <f>L12</f>
        <v>51</v>
      </c>
      <c r="N12" s="67">
        <f>M12/M$36</f>
        <v>2.4540467712443463E-3</v>
      </c>
      <c r="O12" s="68">
        <f>IF(N12&gt;=2%,M12,0)</f>
        <v>0</v>
      </c>
      <c r="P12" s="69">
        <f>O$36/P$2</f>
        <v>4058.8</v>
      </c>
      <c r="Q12" s="70">
        <f>O12/P12</f>
        <v>0</v>
      </c>
      <c r="R12" s="71">
        <f t="shared" si="0"/>
        <v>0</v>
      </c>
      <c r="S12" s="72">
        <v>0</v>
      </c>
      <c r="T12" s="73">
        <f t="shared" si="1"/>
        <v>0</v>
      </c>
    </row>
    <row r="13" spans="1:20" x14ac:dyDescent="0.2">
      <c r="A13" s="620" t="s">
        <v>37</v>
      </c>
      <c r="B13" s="59">
        <v>5112</v>
      </c>
      <c r="C13" s="76"/>
      <c r="D13" s="59"/>
      <c r="E13" s="58"/>
      <c r="F13" s="59"/>
      <c r="G13" s="59"/>
      <c r="H13" s="77"/>
      <c r="I13" s="62"/>
      <c r="J13" s="63"/>
      <c r="K13" s="64"/>
      <c r="L13" s="78"/>
      <c r="M13" s="79"/>
      <c r="N13" s="67"/>
      <c r="O13" s="68"/>
      <c r="P13" s="69"/>
      <c r="Q13" s="72"/>
      <c r="R13" s="71">
        <f t="shared" si="0"/>
        <v>0</v>
      </c>
      <c r="S13" s="72">
        <v>0</v>
      </c>
      <c r="T13" s="73">
        <f t="shared" si="1"/>
        <v>0</v>
      </c>
    </row>
    <row r="14" spans="1:20" x14ac:dyDescent="0.2">
      <c r="A14" s="42"/>
      <c r="B14" s="80"/>
      <c r="C14" s="80"/>
      <c r="D14" s="44"/>
      <c r="E14" s="13"/>
      <c r="F14" s="43"/>
      <c r="G14" s="80"/>
      <c r="H14" s="43"/>
      <c r="I14" s="46"/>
      <c r="J14" s="47"/>
      <c r="K14" s="48"/>
      <c r="L14" s="49"/>
      <c r="M14" s="50"/>
      <c r="N14" s="51"/>
      <c r="O14" s="52"/>
      <c r="P14" s="647"/>
      <c r="Q14" s="648"/>
      <c r="R14" s="119">
        <f t="shared" si="0"/>
        <v>0</v>
      </c>
      <c r="S14" s="118">
        <v>0</v>
      </c>
      <c r="T14" s="120">
        <f t="shared" si="1"/>
        <v>0</v>
      </c>
    </row>
    <row r="15" spans="1:20" x14ac:dyDescent="0.2">
      <c r="A15" s="625" t="s">
        <v>23</v>
      </c>
      <c r="B15" s="626">
        <v>6851</v>
      </c>
      <c r="C15" s="626"/>
      <c r="D15" s="627"/>
      <c r="E15" s="628"/>
      <c r="F15" s="629"/>
      <c r="G15" s="626"/>
      <c r="H15" s="629"/>
      <c r="I15" s="630"/>
      <c r="J15" s="631"/>
      <c r="K15" s="632"/>
      <c r="L15" s="633">
        <f>B15</f>
        <v>6851</v>
      </c>
      <c r="M15" s="634">
        <f>L15</f>
        <v>6851</v>
      </c>
      <c r="N15" s="635">
        <f>M15/M$36</f>
        <v>0.32966028293715716</v>
      </c>
      <c r="O15" s="636">
        <f>IF(N15&gt;=2%,M15,0)</f>
        <v>6851</v>
      </c>
      <c r="P15" s="653">
        <f>O$36/P$2</f>
        <v>4058.8</v>
      </c>
      <c r="Q15" s="654">
        <f>O15/P15</f>
        <v>1.687937321375776</v>
      </c>
      <c r="R15" s="655">
        <f t="shared" si="0"/>
        <v>1</v>
      </c>
      <c r="S15" s="654">
        <v>1</v>
      </c>
      <c r="T15" s="656">
        <f t="shared" si="1"/>
        <v>2</v>
      </c>
    </row>
    <row r="16" spans="1:20" x14ac:dyDescent="0.2">
      <c r="A16" s="42"/>
      <c r="B16" s="80"/>
      <c r="C16" s="80"/>
      <c r="D16" s="44"/>
      <c r="E16" s="13"/>
      <c r="F16" s="43"/>
      <c r="G16" s="80"/>
      <c r="H16" s="43"/>
      <c r="I16" s="46"/>
      <c r="J16" s="47"/>
      <c r="K16" s="48"/>
      <c r="L16" s="49"/>
      <c r="M16" s="50"/>
      <c r="N16" s="51"/>
      <c r="O16" s="52"/>
      <c r="P16" s="647"/>
      <c r="Q16" s="648"/>
      <c r="R16" s="119">
        <f t="shared" si="0"/>
        <v>0</v>
      </c>
      <c r="S16" s="118">
        <v>0</v>
      </c>
      <c r="T16" s="120">
        <f t="shared" si="1"/>
        <v>0</v>
      </c>
    </row>
    <row r="17" spans="1:20" x14ac:dyDescent="0.2">
      <c r="A17" s="84" t="s">
        <v>41</v>
      </c>
      <c r="B17" s="85">
        <v>247</v>
      </c>
      <c r="C17" s="85">
        <f>$B$20/3</f>
        <v>17.333333333333332</v>
      </c>
      <c r="D17" s="85">
        <f>B$21/2</f>
        <v>16.5</v>
      </c>
      <c r="E17" s="86">
        <f>B$22/2</f>
        <v>1.5</v>
      </c>
      <c r="F17" s="85"/>
      <c r="G17" s="87">
        <v>1</v>
      </c>
      <c r="H17" s="85">
        <f>B17+INT(C17)+INT(D17)+INT(E17)+INT(F17)+G17</f>
        <v>282</v>
      </c>
      <c r="I17" s="88"/>
      <c r="J17" s="89"/>
      <c r="K17" s="90"/>
      <c r="L17" s="91">
        <f>H17</f>
        <v>282</v>
      </c>
      <c r="M17" s="92">
        <f>L17</f>
        <v>282</v>
      </c>
      <c r="N17" s="93">
        <f>M17/M$36</f>
        <v>1.3569435088056973E-2</v>
      </c>
      <c r="O17" s="94">
        <f>IF(N17&gt;=2%,M17,0)</f>
        <v>0</v>
      </c>
      <c r="P17" s="95">
        <f>O$36/P$2</f>
        <v>4058.8</v>
      </c>
      <c r="Q17" s="96">
        <f>O17/P17</f>
        <v>0</v>
      </c>
      <c r="R17" s="97">
        <f t="shared" si="0"/>
        <v>0</v>
      </c>
      <c r="S17" s="96">
        <v>0</v>
      </c>
      <c r="T17" s="98">
        <f t="shared" si="1"/>
        <v>0</v>
      </c>
    </row>
    <row r="18" spans="1:20" x14ac:dyDescent="0.2">
      <c r="A18" s="84" t="s">
        <v>42</v>
      </c>
      <c r="B18" s="85">
        <v>978</v>
      </c>
      <c r="C18" s="85">
        <f>$B$20/3</f>
        <v>17.333333333333332</v>
      </c>
      <c r="D18" s="85">
        <f>B$21/2</f>
        <v>16.5</v>
      </c>
      <c r="E18" s="84"/>
      <c r="F18" s="85">
        <f>B$23/2</f>
        <v>4.5</v>
      </c>
      <c r="G18" s="85">
        <v>3</v>
      </c>
      <c r="H18" s="85">
        <f>B18+INT(C18)+INT(D18)+INT(E18)+INT(F18)+G18</f>
        <v>1018</v>
      </c>
      <c r="I18" s="88"/>
      <c r="J18" s="89"/>
      <c r="K18" s="90"/>
      <c r="L18" s="91">
        <f>H18</f>
        <v>1018</v>
      </c>
      <c r="M18" s="92">
        <f>L18</f>
        <v>1018</v>
      </c>
      <c r="N18" s="93">
        <f>M18/M$36</f>
        <v>4.8984698296602833E-2</v>
      </c>
      <c r="O18" s="94">
        <f>IF(N18&gt;=2%,M18,0)</f>
        <v>1018</v>
      </c>
      <c r="P18" s="95">
        <f>O$36/P$2</f>
        <v>4058.8</v>
      </c>
      <c r="Q18" s="96">
        <f>O18/P18</f>
        <v>0.25081304819158373</v>
      </c>
      <c r="R18" s="97">
        <f t="shared" si="0"/>
        <v>0</v>
      </c>
      <c r="S18" s="96">
        <v>0</v>
      </c>
      <c r="T18" s="98">
        <f t="shared" si="1"/>
        <v>0</v>
      </c>
    </row>
    <row r="19" spans="1:20" x14ac:dyDescent="0.2">
      <c r="A19" s="84" t="s">
        <v>43</v>
      </c>
      <c r="B19" s="85">
        <v>130</v>
      </c>
      <c r="C19" s="85">
        <f>$B$20/3</f>
        <v>17.333333333333332</v>
      </c>
      <c r="D19" s="85"/>
      <c r="E19" s="86">
        <f>B$22/2</f>
        <v>1.5</v>
      </c>
      <c r="F19" s="85">
        <f>B$23/2</f>
        <v>4.5</v>
      </c>
      <c r="G19" s="85">
        <v>0</v>
      </c>
      <c r="H19" s="85">
        <f>B19+INT(C19)+INT(D19)+INT(E19)+INT(F19)+G19</f>
        <v>152</v>
      </c>
      <c r="I19" s="88"/>
      <c r="J19" s="89"/>
      <c r="K19" s="90"/>
      <c r="L19" s="91">
        <f>H19</f>
        <v>152</v>
      </c>
      <c r="M19" s="92">
        <f>L19</f>
        <v>152</v>
      </c>
      <c r="N19" s="93">
        <f>M19/M$36</f>
        <v>7.3140217495909921E-3</v>
      </c>
      <c r="O19" s="94">
        <f>IF(N19&gt;=2%,M19,0)</f>
        <v>0</v>
      </c>
      <c r="P19" s="95">
        <f>O$36/P$2</f>
        <v>4058.8</v>
      </c>
      <c r="Q19" s="96">
        <f>O19/P19</f>
        <v>0</v>
      </c>
      <c r="R19" s="97">
        <f t="shared" si="0"/>
        <v>0</v>
      </c>
      <c r="S19" s="96">
        <v>0</v>
      </c>
      <c r="T19" s="98">
        <f t="shared" si="1"/>
        <v>0</v>
      </c>
    </row>
    <row r="20" spans="1:20" x14ac:dyDescent="0.2">
      <c r="A20" s="99" t="s">
        <v>44</v>
      </c>
      <c r="B20" s="85">
        <v>52</v>
      </c>
      <c r="C20" s="85"/>
      <c r="D20" s="85"/>
      <c r="E20" s="84"/>
      <c r="F20" s="85"/>
      <c r="G20" s="85"/>
      <c r="H20" s="85"/>
      <c r="I20" s="88"/>
      <c r="J20" s="89"/>
      <c r="K20" s="90"/>
      <c r="L20" s="91"/>
      <c r="M20" s="100"/>
      <c r="N20" s="93"/>
      <c r="O20" s="94"/>
      <c r="P20" s="95"/>
      <c r="Q20" s="96"/>
      <c r="R20" s="97">
        <f t="shared" si="0"/>
        <v>0</v>
      </c>
      <c r="S20" s="96">
        <v>0</v>
      </c>
      <c r="T20" s="98">
        <f t="shared" si="1"/>
        <v>0</v>
      </c>
    </row>
    <row r="21" spans="1:20" x14ac:dyDescent="0.2">
      <c r="A21" s="99" t="s">
        <v>45</v>
      </c>
      <c r="B21" s="85">
        <v>33</v>
      </c>
      <c r="C21" s="85"/>
      <c r="D21" s="85"/>
      <c r="E21" s="84"/>
      <c r="F21" s="85"/>
      <c r="G21" s="85"/>
      <c r="H21" s="85"/>
      <c r="I21" s="88"/>
      <c r="J21" s="89"/>
      <c r="K21" s="90"/>
      <c r="L21" s="91"/>
      <c r="M21" s="100"/>
      <c r="N21" s="93"/>
      <c r="O21" s="94"/>
      <c r="P21" s="95">
        <f>SUM(N21:O21)</f>
        <v>0</v>
      </c>
      <c r="Q21" s="96"/>
      <c r="R21" s="97">
        <f t="shared" si="0"/>
        <v>0</v>
      </c>
      <c r="S21" s="96"/>
      <c r="T21" s="98">
        <f t="shared" si="1"/>
        <v>0</v>
      </c>
    </row>
    <row r="22" spans="1:20" x14ac:dyDescent="0.2">
      <c r="A22" s="99" t="s">
        <v>46</v>
      </c>
      <c r="B22" s="85">
        <v>3</v>
      </c>
      <c r="C22" s="85"/>
      <c r="D22" s="101"/>
      <c r="E22" s="84"/>
      <c r="F22" s="85"/>
      <c r="G22" s="85"/>
      <c r="H22" s="102"/>
      <c r="I22" s="88"/>
      <c r="J22" s="89"/>
      <c r="K22" s="90"/>
      <c r="L22" s="91"/>
      <c r="M22" s="100"/>
      <c r="N22" s="93"/>
      <c r="O22" s="94"/>
      <c r="P22" s="95">
        <f>SUM(N22:O22)</f>
        <v>0</v>
      </c>
      <c r="Q22" s="96"/>
      <c r="R22" s="97">
        <f t="shared" si="0"/>
        <v>0</v>
      </c>
      <c r="S22" s="96"/>
      <c r="T22" s="98">
        <f t="shared" si="1"/>
        <v>0</v>
      </c>
    </row>
    <row r="23" spans="1:20" x14ac:dyDescent="0.2">
      <c r="A23" s="99" t="s">
        <v>47</v>
      </c>
      <c r="B23" s="85">
        <v>9</v>
      </c>
      <c r="C23" s="85"/>
      <c r="D23" s="85"/>
      <c r="E23" s="84"/>
      <c r="F23" s="85"/>
      <c r="G23" s="85"/>
      <c r="H23" s="85"/>
      <c r="I23" s="88"/>
      <c r="J23" s="89"/>
      <c r="K23" s="90"/>
      <c r="L23" s="91"/>
      <c r="M23" s="100"/>
      <c r="N23" s="93"/>
      <c r="O23" s="94"/>
      <c r="P23" s="95">
        <f>SUM(N23:O23)</f>
        <v>0</v>
      </c>
      <c r="Q23" s="96"/>
      <c r="R23" s="97">
        <f t="shared" si="0"/>
        <v>0</v>
      </c>
      <c r="S23" s="96"/>
      <c r="T23" s="98">
        <f t="shared" si="1"/>
        <v>0</v>
      </c>
    </row>
    <row r="24" spans="1:20" x14ac:dyDescent="0.2">
      <c r="A24" s="103" t="s">
        <v>48</v>
      </c>
      <c r="B24" s="85">
        <f>SUM(B17:B23)</f>
        <v>1452</v>
      </c>
      <c r="C24" s="85"/>
      <c r="D24" s="85"/>
      <c r="E24" s="84"/>
      <c r="F24" s="85"/>
      <c r="G24" s="85"/>
      <c r="H24" s="85"/>
      <c r="I24" s="88"/>
      <c r="J24" s="89"/>
      <c r="K24" s="90"/>
      <c r="L24" s="91"/>
      <c r="M24" s="100"/>
      <c r="N24" s="93"/>
      <c r="O24" s="94"/>
      <c r="P24" s="95"/>
      <c r="Q24" s="96"/>
      <c r="R24" s="97">
        <f t="shared" si="0"/>
        <v>0</v>
      </c>
      <c r="S24" s="96"/>
      <c r="T24" s="98">
        <f t="shared" si="1"/>
        <v>0</v>
      </c>
    </row>
    <row r="25" spans="1:20" x14ac:dyDescent="0.2">
      <c r="A25" s="42"/>
      <c r="B25" s="104"/>
      <c r="C25" s="43"/>
      <c r="D25" s="43"/>
      <c r="E25" s="45"/>
      <c r="F25" s="43"/>
      <c r="G25" s="43"/>
      <c r="H25" s="43"/>
      <c r="I25" s="46"/>
      <c r="J25" s="47"/>
      <c r="K25" s="48"/>
      <c r="L25" s="49"/>
      <c r="M25" s="50"/>
      <c r="N25" s="51"/>
      <c r="O25" s="52"/>
      <c r="P25" s="647"/>
      <c r="Q25" s="118"/>
      <c r="R25" s="119">
        <f t="shared" si="0"/>
        <v>0</v>
      </c>
      <c r="S25" s="118"/>
      <c r="T25" s="120">
        <f t="shared" si="1"/>
        <v>0</v>
      </c>
    </row>
    <row r="26" spans="1:20" x14ac:dyDescent="0.2">
      <c r="A26" s="42"/>
      <c r="B26" s="104"/>
      <c r="C26" s="43"/>
      <c r="D26" s="43"/>
      <c r="E26" s="45"/>
      <c r="F26" s="43"/>
      <c r="G26" s="43"/>
      <c r="H26" s="43"/>
      <c r="I26" s="46"/>
      <c r="J26" s="47"/>
      <c r="K26" s="48"/>
      <c r="L26" s="49"/>
      <c r="M26" s="50"/>
      <c r="N26" s="51"/>
      <c r="O26" s="52"/>
      <c r="P26" s="647"/>
      <c r="Q26" s="118"/>
      <c r="R26" s="119"/>
      <c r="S26" s="118"/>
      <c r="T26" s="120"/>
    </row>
    <row r="27" spans="1:20" x14ac:dyDescent="0.2">
      <c r="A27" s="605" t="s">
        <v>34</v>
      </c>
      <c r="B27" s="606">
        <v>2970</v>
      </c>
      <c r="C27" s="606"/>
      <c r="D27" s="606"/>
      <c r="E27" s="605"/>
      <c r="F27" s="606"/>
      <c r="G27" s="606"/>
      <c r="H27" s="606"/>
      <c r="I27" s="607"/>
      <c r="J27" s="608"/>
      <c r="K27" s="609"/>
      <c r="L27" s="610">
        <f>B27</f>
        <v>2970</v>
      </c>
      <c r="M27" s="611">
        <f>L27</f>
        <v>2970</v>
      </c>
      <c r="N27" s="612">
        <f>M27/M$36</f>
        <v>0.14291213550187662</v>
      </c>
      <c r="O27" s="613">
        <f>IF(N27&gt;=2%,M27,0)</f>
        <v>2970</v>
      </c>
      <c r="P27" s="649">
        <f>O$36/P$2</f>
        <v>4058.8</v>
      </c>
      <c r="Q27" s="650">
        <f>O27/P27</f>
        <v>0.73174337242534737</v>
      </c>
      <c r="R27" s="651">
        <f>INT(Q27)</f>
        <v>0</v>
      </c>
      <c r="S27" s="650">
        <v>1</v>
      </c>
      <c r="T27" s="652">
        <f t="shared" ref="T27:T32" si="3">SUM(R27:S27)</f>
        <v>1</v>
      </c>
    </row>
    <row r="28" spans="1:20" s="54" customFormat="1" x14ac:dyDescent="0.2">
      <c r="A28" s="105"/>
      <c r="B28" s="104"/>
      <c r="C28" s="104"/>
      <c r="D28" s="104"/>
      <c r="E28" s="105"/>
      <c r="F28" s="104"/>
      <c r="G28" s="104"/>
      <c r="H28" s="104"/>
      <c r="I28" s="106"/>
      <c r="J28" s="47"/>
      <c r="K28" s="107"/>
      <c r="L28" s="108"/>
      <c r="M28" s="109"/>
      <c r="N28" s="110"/>
      <c r="O28" s="111"/>
      <c r="P28" s="117"/>
      <c r="Q28" s="118"/>
      <c r="R28" s="119"/>
      <c r="S28" s="118"/>
      <c r="T28" s="120">
        <f t="shared" si="3"/>
        <v>0</v>
      </c>
    </row>
    <row r="29" spans="1:20" s="54" customFormat="1" x14ac:dyDescent="0.2">
      <c r="A29" s="113"/>
      <c r="B29" s="104"/>
      <c r="C29" s="104"/>
      <c r="D29" s="114"/>
      <c r="E29" s="105"/>
      <c r="F29" s="104"/>
      <c r="G29" s="104"/>
      <c r="H29" s="115"/>
      <c r="I29" s="106"/>
      <c r="J29" s="47"/>
      <c r="K29" s="107"/>
      <c r="L29" s="108"/>
      <c r="M29" s="116"/>
      <c r="N29" s="110"/>
      <c r="O29" s="111"/>
      <c r="P29" s="117"/>
      <c r="Q29" s="118"/>
      <c r="R29" s="119">
        <f>INT(Q29)</f>
        <v>0</v>
      </c>
      <c r="S29" s="118"/>
      <c r="T29" s="120">
        <f t="shared" si="3"/>
        <v>0</v>
      </c>
    </row>
    <row r="30" spans="1:20" s="54" customFormat="1" x14ac:dyDescent="0.2">
      <c r="A30" s="149" t="s">
        <v>50</v>
      </c>
      <c r="B30" s="150">
        <v>0</v>
      </c>
      <c r="C30" s="150"/>
      <c r="D30" s="151"/>
      <c r="E30" s="152"/>
      <c r="F30" s="150"/>
      <c r="G30" s="150"/>
      <c r="H30" s="153"/>
      <c r="I30" s="154"/>
      <c r="J30" s="155"/>
      <c r="K30" s="156"/>
      <c r="L30" s="157">
        <f>B30</f>
        <v>0</v>
      </c>
      <c r="M30" s="158">
        <f>L30</f>
        <v>0</v>
      </c>
      <c r="N30" s="159">
        <f>M30/M$36</f>
        <v>0</v>
      </c>
      <c r="O30" s="160">
        <f>IF(N30&gt;=2%,M30,0)</f>
        <v>0</v>
      </c>
      <c r="P30" s="161">
        <f>O$36/P$2</f>
        <v>4058.8</v>
      </c>
      <c r="Q30" s="162">
        <f>O30/P30</f>
        <v>0</v>
      </c>
      <c r="R30" s="163">
        <f>INT(Q30)</f>
        <v>0</v>
      </c>
      <c r="S30" s="162">
        <v>0</v>
      </c>
      <c r="T30" s="164">
        <f t="shared" si="3"/>
        <v>0</v>
      </c>
    </row>
    <row r="31" spans="1:20" x14ac:dyDescent="0.2">
      <c r="A31" s="45"/>
      <c r="B31" s="43"/>
      <c r="C31" s="43"/>
      <c r="D31" s="44"/>
      <c r="E31" s="45"/>
      <c r="F31" s="43"/>
      <c r="G31" s="43"/>
      <c r="H31" s="165" t="s">
        <v>51</v>
      </c>
      <c r="I31" s="46"/>
      <c r="J31" s="47"/>
      <c r="K31" s="48"/>
      <c r="L31" s="108"/>
      <c r="M31" s="116"/>
      <c r="N31" s="51"/>
      <c r="O31" s="52"/>
      <c r="P31" s="117"/>
      <c r="Q31" s="118"/>
      <c r="R31" s="119">
        <f>INT(Q31)</f>
        <v>0</v>
      </c>
      <c r="S31" s="118"/>
      <c r="T31" s="120">
        <f t="shared" si="3"/>
        <v>0</v>
      </c>
    </row>
    <row r="32" spans="1:20" x14ac:dyDescent="0.2">
      <c r="A32" s="166" t="s">
        <v>52</v>
      </c>
      <c r="B32" s="167">
        <v>3</v>
      </c>
      <c r="C32" s="167"/>
      <c r="D32" s="167"/>
      <c r="E32" s="166"/>
      <c r="F32" s="167"/>
      <c r="G32" s="167"/>
      <c r="H32" s="168"/>
      <c r="I32" s="169"/>
      <c r="J32" s="170"/>
      <c r="K32" s="171"/>
      <c r="L32" s="172">
        <f>B32</f>
        <v>3</v>
      </c>
      <c r="M32" s="173">
        <f>L32</f>
        <v>3</v>
      </c>
      <c r="N32" s="174">
        <f>M32/M$36</f>
        <v>1.44355692426138E-4</v>
      </c>
      <c r="O32" s="175">
        <f>IF(N32&gt;=2%,M32,0)</f>
        <v>0</v>
      </c>
      <c r="P32" s="176">
        <f>O$36/P$2</f>
        <v>4058.8</v>
      </c>
      <c r="Q32" s="177">
        <f>O32/P32</f>
        <v>0</v>
      </c>
      <c r="R32" s="178">
        <f>INT(Q32)</f>
        <v>0</v>
      </c>
      <c r="S32" s="177">
        <v>0</v>
      </c>
      <c r="T32" s="179">
        <f t="shared" si="3"/>
        <v>0</v>
      </c>
    </row>
    <row r="33" spans="1:20" x14ac:dyDescent="0.2">
      <c r="A33" s="45"/>
      <c r="B33" s="43"/>
      <c r="C33" s="43"/>
      <c r="D33" s="43"/>
      <c r="E33" s="45"/>
      <c r="F33" s="43"/>
      <c r="G33" s="43"/>
      <c r="H33" s="165"/>
      <c r="I33" s="46"/>
      <c r="J33" s="47"/>
      <c r="K33" s="48"/>
      <c r="L33" s="108"/>
      <c r="M33" s="116"/>
      <c r="N33" s="51"/>
      <c r="O33" s="52"/>
      <c r="P33" s="117"/>
      <c r="Q33" s="118"/>
      <c r="R33" s="119"/>
      <c r="S33" s="118"/>
      <c r="T33" s="120"/>
    </row>
    <row r="34" spans="1:20" x14ac:dyDescent="0.2">
      <c r="A34" s="180" t="s">
        <v>53</v>
      </c>
      <c r="B34" s="181">
        <v>863</v>
      </c>
      <c r="C34" s="181"/>
      <c r="D34" s="181"/>
      <c r="E34" s="180"/>
      <c r="F34" s="181"/>
      <c r="G34" s="181"/>
      <c r="H34" s="182"/>
      <c r="I34" s="183"/>
      <c r="J34" s="184"/>
      <c r="K34" s="185"/>
      <c r="L34" s="186">
        <f>B34</f>
        <v>863</v>
      </c>
      <c r="M34" s="187"/>
      <c r="N34" s="188">
        <v>0</v>
      </c>
      <c r="O34" s="189">
        <f>IF(N34&gt;=2%,M34,0)</f>
        <v>0</v>
      </c>
      <c r="P34" s="190"/>
      <c r="Q34" s="191"/>
      <c r="R34" s="192">
        <f>INT(Q34)</f>
        <v>0</v>
      </c>
      <c r="S34" s="191"/>
      <c r="T34" s="193">
        <f>SUM(R34:S34)</f>
        <v>0</v>
      </c>
    </row>
    <row r="35" spans="1:20" x14ac:dyDescent="0.2">
      <c r="A35" s="45"/>
      <c r="B35" s="43"/>
      <c r="C35" s="43"/>
      <c r="D35" s="43"/>
      <c r="E35" s="45"/>
      <c r="F35" s="43"/>
      <c r="G35" s="43"/>
      <c r="H35" s="43"/>
      <c r="I35" s="46"/>
      <c r="J35" s="194"/>
      <c r="K35" s="48"/>
      <c r="L35" s="195"/>
      <c r="M35" s="50"/>
      <c r="N35" s="51"/>
      <c r="O35" s="52"/>
      <c r="P35" s="196"/>
      <c r="Q35" s="118"/>
      <c r="R35" s="197">
        <f>INT(Q35)</f>
        <v>0</v>
      </c>
      <c r="S35" s="118"/>
      <c r="T35" s="120">
        <f>SUM(R35:S35)</f>
        <v>0</v>
      </c>
    </row>
    <row r="36" spans="1:20" x14ac:dyDescent="0.2">
      <c r="A36" s="45" t="s">
        <v>54</v>
      </c>
      <c r="B36" s="43">
        <f>SUM(B6:B35)-B24</f>
        <v>21645</v>
      </c>
      <c r="C36" s="43"/>
      <c r="D36" s="43"/>
      <c r="E36" s="198"/>
      <c r="F36" s="43"/>
      <c r="G36" s="43">
        <f t="shared" ref="G36:S36" si="4">SUM(G6:G35)</f>
        <v>4</v>
      </c>
      <c r="H36" s="43">
        <f t="shared" si="4"/>
        <v>1452</v>
      </c>
      <c r="I36" s="199">
        <f t="shared" si="4"/>
        <v>2</v>
      </c>
      <c r="J36" s="200">
        <f t="shared" si="4"/>
        <v>9506.0000000000018</v>
      </c>
      <c r="K36" s="48">
        <f t="shared" si="4"/>
        <v>2</v>
      </c>
      <c r="L36" s="48">
        <f t="shared" si="4"/>
        <v>21645</v>
      </c>
      <c r="M36" s="48">
        <f t="shared" si="4"/>
        <v>20782</v>
      </c>
      <c r="N36" s="199">
        <f t="shared" si="4"/>
        <v>0.99999999999999989</v>
      </c>
      <c r="O36" s="52">
        <f t="shared" si="4"/>
        <v>20294</v>
      </c>
      <c r="P36" s="196">
        <f t="shared" si="4"/>
        <v>48705.600000000006</v>
      </c>
      <c r="Q36" s="196">
        <f t="shared" si="4"/>
        <v>5</v>
      </c>
      <c r="R36" s="201">
        <f t="shared" si="4"/>
        <v>1</v>
      </c>
      <c r="S36" s="202">
        <f t="shared" si="4"/>
        <v>4</v>
      </c>
      <c r="T36" s="203">
        <f>SUM(R36:S36)</f>
        <v>5</v>
      </c>
    </row>
    <row r="37" spans="1:20" x14ac:dyDescent="0.2">
      <c r="K37" s="204"/>
      <c r="L37" s="10"/>
      <c r="M37" s="205"/>
      <c r="N37" s="206"/>
      <c r="O37" s="207"/>
      <c r="P37" s="208"/>
    </row>
    <row r="39" spans="1:20" x14ac:dyDescent="0.2">
      <c r="A39" s="210"/>
      <c r="B39" s="210"/>
      <c r="C39" s="210"/>
      <c r="D39" s="210"/>
      <c r="E39" s="210"/>
      <c r="F39" s="210"/>
      <c r="G39" s="210"/>
      <c r="H39" s="3"/>
      <c r="K39" s="3"/>
    </row>
  </sheetData>
  <mergeCells count="5">
    <mergeCell ref="R5:T5"/>
    <mergeCell ref="A1:T1"/>
    <mergeCell ref="B2:F2"/>
    <mergeCell ref="G2:K2"/>
    <mergeCell ref="L2:O2"/>
  </mergeCells>
  <printOptions horizontalCentered="1" verticalCentered="1"/>
  <pageMargins left="0.23622047244094491" right="0.23622047244094491" top="0.51181102362204722" bottom="0.51181102362204722" header="0" footer="0.23622047244094491"/>
  <pageSetup paperSize="190" scale="74" fitToHeight="0" pageOrder="overThenDown" orientation="landscape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38"/>
  <sheetViews>
    <sheetView zoomScale="60" zoomScaleNormal="60" workbookViewId="0">
      <selection activeCell="C15" sqref="C15"/>
    </sheetView>
  </sheetViews>
  <sheetFormatPr baseColWidth="10" defaultRowHeight="12.75" x14ac:dyDescent="0.2"/>
  <cols>
    <col min="1" max="1" width="38.42578125" style="211" bestFit="1" customWidth="1"/>
    <col min="2" max="8" width="15.7109375" style="211" customWidth="1"/>
    <col min="9" max="9" width="15.7109375" style="212" customWidth="1"/>
    <col min="10" max="10" width="15.7109375" style="213" customWidth="1"/>
    <col min="11" max="12" width="15.7109375" style="211" customWidth="1"/>
    <col min="13" max="13" width="15.7109375" style="214" customWidth="1"/>
    <col min="14" max="14" width="15.7109375" style="212" customWidth="1"/>
    <col min="15" max="15" width="17.140625" style="211" customWidth="1"/>
    <col min="16" max="17" width="15.7109375" style="211" customWidth="1"/>
    <col min="18" max="18" width="7.140625" style="215" customWidth="1"/>
    <col min="19" max="19" width="6.5703125" style="211" customWidth="1"/>
    <col min="20" max="20" width="7.140625" style="211" customWidth="1"/>
    <col min="21" max="16384" width="11.42578125" style="211"/>
  </cols>
  <sheetData>
    <row r="1" spans="1:20" ht="20.25" x14ac:dyDescent="0.3">
      <c r="A1" s="981" t="s">
        <v>0</v>
      </c>
      <c r="B1" s="981"/>
      <c r="C1" s="981"/>
      <c r="D1" s="981"/>
      <c r="E1" s="981"/>
      <c r="F1" s="981"/>
      <c r="G1" s="981"/>
      <c r="H1" s="981"/>
      <c r="I1" s="981"/>
      <c r="J1" s="981"/>
      <c r="K1" s="981"/>
      <c r="L1" s="981"/>
      <c r="M1" s="981"/>
      <c r="N1" s="981"/>
      <c r="O1" s="981"/>
      <c r="P1" s="981"/>
      <c r="Q1" s="981"/>
      <c r="R1" s="981"/>
      <c r="S1" s="981"/>
      <c r="T1" s="981"/>
    </row>
    <row r="2" spans="1:20" ht="20.25" x14ac:dyDescent="0.3">
      <c r="A2" s="937" t="s">
        <v>1</v>
      </c>
      <c r="B2" s="983" t="s">
        <v>67</v>
      </c>
      <c r="C2" s="983"/>
      <c r="D2" s="983"/>
      <c r="E2" s="983"/>
      <c r="F2" s="929"/>
      <c r="G2" s="982" t="str">
        <f>B2</f>
        <v>CHARCAS</v>
      </c>
      <c r="H2" s="982"/>
      <c r="I2" s="982"/>
      <c r="J2" s="982"/>
      <c r="K2" s="946"/>
      <c r="L2" s="946"/>
      <c r="M2" s="984" t="s">
        <v>3</v>
      </c>
      <c r="N2" s="984"/>
      <c r="O2" s="984"/>
      <c r="P2" s="929">
        <v>5</v>
      </c>
      <c r="Q2" s="946"/>
      <c r="R2" s="947"/>
      <c r="S2" s="946"/>
      <c r="T2" s="946"/>
    </row>
    <row r="3" spans="1:20" ht="20.25" x14ac:dyDescent="0.3">
      <c r="A3" s="929">
        <v>2018</v>
      </c>
      <c r="B3" s="929"/>
      <c r="C3" s="929"/>
      <c r="D3" s="929"/>
      <c r="E3" s="929"/>
      <c r="F3" s="929"/>
      <c r="G3" s="929"/>
      <c r="H3" s="928"/>
      <c r="I3" s="948"/>
      <c r="J3" s="949"/>
      <c r="K3" s="929"/>
      <c r="L3" s="950"/>
      <c r="M3" s="951"/>
      <c r="N3" s="952"/>
      <c r="O3" s="937"/>
      <c r="P3" s="929"/>
      <c r="Q3" s="946"/>
      <c r="R3" s="947"/>
      <c r="S3" s="946"/>
      <c r="T3" s="946"/>
    </row>
    <row r="4" spans="1:20" ht="20.25" x14ac:dyDescent="0.3">
      <c r="A4" s="929"/>
      <c r="B4" s="929"/>
      <c r="C4" s="929"/>
      <c r="D4" s="929"/>
      <c r="E4" s="929"/>
      <c r="F4" s="929"/>
      <c r="G4" s="929"/>
      <c r="H4" s="928"/>
      <c r="I4" s="948"/>
      <c r="J4" s="949"/>
      <c r="K4" s="929"/>
      <c r="L4" s="950"/>
      <c r="M4" s="951"/>
      <c r="N4" s="952"/>
      <c r="O4" s="937"/>
      <c r="P4" s="929"/>
      <c r="Q4" s="946"/>
      <c r="R4" s="947"/>
      <c r="S4" s="946"/>
      <c r="T4" s="946"/>
    </row>
    <row r="5" spans="1:20" ht="89.25" x14ac:dyDescent="0.2">
      <c r="A5" s="936" t="s">
        <v>4</v>
      </c>
      <c r="B5" s="936" t="s">
        <v>5</v>
      </c>
      <c r="C5" s="936" t="s">
        <v>6</v>
      </c>
      <c r="D5" s="936" t="s">
        <v>7</v>
      </c>
      <c r="E5" s="936" t="s">
        <v>8</v>
      </c>
      <c r="F5" s="936" t="s">
        <v>9</v>
      </c>
      <c r="G5" s="936" t="s">
        <v>124</v>
      </c>
      <c r="H5" s="936" t="s">
        <v>11</v>
      </c>
      <c r="I5" s="931" t="s">
        <v>12</v>
      </c>
      <c r="J5" s="932" t="s">
        <v>13</v>
      </c>
      <c r="K5" s="936" t="s">
        <v>126</v>
      </c>
      <c r="L5" s="936" t="s">
        <v>15</v>
      </c>
      <c r="M5" s="933" t="s">
        <v>16</v>
      </c>
      <c r="N5" s="231" t="s">
        <v>17</v>
      </c>
      <c r="O5" s="936" t="s">
        <v>18</v>
      </c>
      <c r="P5" s="934" t="s">
        <v>19</v>
      </c>
      <c r="Q5" s="935" t="s">
        <v>20</v>
      </c>
      <c r="R5" s="980" t="s">
        <v>21</v>
      </c>
      <c r="S5" s="980"/>
      <c r="T5" s="980"/>
    </row>
    <row r="6" spans="1:20" s="468" customFormat="1" x14ac:dyDescent="0.2">
      <c r="A6" s="235" t="s">
        <v>38</v>
      </c>
      <c r="B6" s="236"/>
      <c r="C6" s="236"/>
      <c r="D6" s="236"/>
      <c r="E6" s="249"/>
      <c r="F6" s="236"/>
      <c r="G6" s="474"/>
      <c r="H6" s="236"/>
      <c r="I6" s="238">
        <v>0.99</v>
      </c>
      <c r="J6" s="239">
        <f>$B$8*I6</f>
        <v>2171.0700000000002</v>
      </c>
      <c r="K6" s="252">
        <v>0</v>
      </c>
      <c r="L6" s="473">
        <f>INT(J6)+K6</f>
        <v>2171</v>
      </c>
      <c r="M6" s="242">
        <f>L6</f>
        <v>2171</v>
      </c>
      <c r="N6" s="469">
        <f>M6/M$35</f>
        <v>0.25</v>
      </c>
      <c r="O6" s="255">
        <f>IF(N6&gt;=2%,M6,0)</f>
        <v>2171</v>
      </c>
      <c r="P6" s="245">
        <f>O$35/P$2</f>
        <v>1725.6</v>
      </c>
      <c r="Q6" s="472">
        <f>O6/P6</f>
        <v>1.2581131200741771</v>
      </c>
      <c r="R6" s="247">
        <f t="shared" ref="R6:R14" si="0">INT(Q6)</f>
        <v>1</v>
      </c>
      <c r="S6" s="248">
        <v>0</v>
      </c>
      <c r="T6" s="246">
        <f t="shared" ref="T6:T14" si="1">SUM(R6:S6)</f>
        <v>1</v>
      </c>
    </row>
    <row r="7" spans="1:20" s="468" customFormat="1" x14ac:dyDescent="0.2">
      <c r="A7" s="235" t="s">
        <v>24</v>
      </c>
      <c r="B7" s="236"/>
      <c r="C7" s="236"/>
      <c r="D7" s="237"/>
      <c r="E7" s="249"/>
      <c r="F7" s="236"/>
      <c r="G7" s="236"/>
      <c r="H7" s="236"/>
      <c r="I7" s="238">
        <v>0.01</v>
      </c>
      <c r="J7" s="239">
        <f>$B$8*I7</f>
        <v>21.93</v>
      </c>
      <c r="K7" s="252">
        <v>1</v>
      </c>
      <c r="L7" s="473">
        <f>INT(J7)+K7</f>
        <v>22</v>
      </c>
      <c r="M7" s="242">
        <f>L7</f>
        <v>22</v>
      </c>
      <c r="N7" s="469">
        <f>M7/M$35</f>
        <v>2.5333947489636112E-3</v>
      </c>
      <c r="O7" s="255">
        <f>IF(N7&gt;=2%,M7,0)</f>
        <v>0</v>
      </c>
      <c r="P7" s="245">
        <f>O$35/P$2</f>
        <v>1725.6</v>
      </c>
      <c r="Q7" s="472">
        <f>O7/P7</f>
        <v>0</v>
      </c>
      <c r="R7" s="247">
        <f t="shared" si="0"/>
        <v>0</v>
      </c>
      <c r="S7" s="248">
        <v>0</v>
      </c>
      <c r="T7" s="246">
        <f t="shared" si="1"/>
        <v>0</v>
      </c>
    </row>
    <row r="8" spans="1:20" s="468" customFormat="1" x14ac:dyDescent="0.2">
      <c r="A8" s="471" t="s">
        <v>59</v>
      </c>
      <c r="B8" s="236">
        <v>2193</v>
      </c>
      <c r="C8" s="470"/>
      <c r="D8" s="236"/>
      <c r="E8" s="235"/>
      <c r="F8" s="236"/>
      <c r="G8" s="236"/>
      <c r="H8" s="251"/>
      <c r="I8" s="238"/>
      <c r="J8" s="239"/>
      <c r="K8" s="252"/>
      <c r="L8" s="253"/>
      <c r="M8" s="254"/>
      <c r="N8" s="469"/>
      <c r="O8" s="255"/>
      <c r="P8" s="245">
        <f>SUM(N8:O8)</f>
        <v>0</v>
      </c>
      <c r="Q8" s="248"/>
      <c r="R8" s="247">
        <f t="shared" si="0"/>
        <v>0</v>
      </c>
      <c r="S8" s="248">
        <v>0</v>
      </c>
      <c r="T8" s="246">
        <f t="shared" si="1"/>
        <v>0</v>
      </c>
    </row>
    <row r="9" spans="1:20" x14ac:dyDescent="0.2">
      <c r="A9" s="256"/>
      <c r="B9" s="257"/>
      <c r="C9" s="257"/>
      <c r="D9" s="258"/>
      <c r="E9" s="227"/>
      <c r="F9" s="259"/>
      <c r="G9" s="257"/>
      <c r="H9" s="259"/>
      <c r="I9" s="260"/>
      <c r="J9" s="261"/>
      <c r="K9" s="262"/>
      <c r="L9" s="263"/>
      <c r="M9" s="264"/>
      <c r="N9" s="265"/>
      <c r="O9" s="266"/>
      <c r="P9" s="662">
        <f>SUM(N9:O9)</f>
        <v>0</v>
      </c>
      <c r="Q9" s="698"/>
      <c r="R9" s="325">
        <f t="shared" si="0"/>
        <v>0</v>
      </c>
      <c r="S9" s="324">
        <v>0</v>
      </c>
      <c r="T9" s="326">
        <f t="shared" si="1"/>
        <v>0</v>
      </c>
    </row>
    <row r="10" spans="1:20" x14ac:dyDescent="0.2">
      <c r="A10" s="287" t="s">
        <v>39</v>
      </c>
      <c r="B10" s="288">
        <v>1703</v>
      </c>
      <c r="C10" s="288"/>
      <c r="D10" s="390"/>
      <c r="E10" s="391"/>
      <c r="F10" s="272"/>
      <c r="G10" s="288"/>
      <c r="H10" s="272"/>
      <c r="I10" s="275"/>
      <c r="J10" s="276"/>
      <c r="K10" s="277"/>
      <c r="L10" s="290">
        <f>B10</f>
        <v>1703</v>
      </c>
      <c r="M10" s="291">
        <f>L10</f>
        <v>1703</v>
      </c>
      <c r="N10" s="280">
        <f>M10/M$35</f>
        <v>0.19610778443113772</v>
      </c>
      <c r="O10" s="281">
        <f>IF(N10&gt;=2%,M10,0)</f>
        <v>1703</v>
      </c>
      <c r="P10" s="282">
        <f>O$35/P$2</f>
        <v>1725.6</v>
      </c>
      <c r="Q10" s="285">
        <f>O10/P10</f>
        <v>0.98690310616597132</v>
      </c>
      <c r="R10" s="284">
        <f t="shared" si="0"/>
        <v>0</v>
      </c>
      <c r="S10" s="285">
        <v>1</v>
      </c>
      <c r="T10" s="286">
        <f t="shared" si="1"/>
        <v>1</v>
      </c>
    </row>
    <row r="11" spans="1:20" x14ac:dyDescent="0.2">
      <c r="A11" s="256"/>
      <c r="B11" s="257"/>
      <c r="C11" s="257"/>
      <c r="D11" s="258"/>
      <c r="E11" s="227"/>
      <c r="F11" s="259"/>
      <c r="G11" s="257"/>
      <c r="H11" s="259"/>
      <c r="I11" s="260"/>
      <c r="J11" s="261"/>
      <c r="K11" s="262"/>
      <c r="L11" s="263"/>
      <c r="M11" s="264"/>
      <c r="N11" s="265"/>
      <c r="O11" s="266"/>
      <c r="P11" s="662"/>
      <c r="Q11" s="698"/>
      <c r="R11" s="325">
        <f t="shared" si="0"/>
        <v>0</v>
      </c>
      <c r="S11" s="324">
        <v>0</v>
      </c>
      <c r="T11" s="326">
        <f t="shared" si="1"/>
        <v>0</v>
      </c>
    </row>
    <row r="12" spans="1:20" x14ac:dyDescent="0.2">
      <c r="A12" s="457" t="s">
        <v>23</v>
      </c>
      <c r="B12" s="454">
        <v>1596</v>
      </c>
      <c r="C12" s="454"/>
      <c r="D12" s="456"/>
      <c r="E12" s="455"/>
      <c r="F12" s="453"/>
      <c r="G12" s="454"/>
      <c r="H12" s="453"/>
      <c r="I12" s="452"/>
      <c r="J12" s="451"/>
      <c r="K12" s="450"/>
      <c r="L12" s="449">
        <f>B12</f>
        <v>1596</v>
      </c>
      <c r="M12" s="448">
        <f>L12</f>
        <v>1596</v>
      </c>
      <c r="N12" s="447">
        <f>M12/M$35</f>
        <v>0.18378627360663288</v>
      </c>
      <c r="O12" s="446">
        <f>IF(N12&gt;=2%,M12,0)</f>
        <v>1596</v>
      </c>
      <c r="P12" s="699">
        <f>O$35/P$2</f>
        <v>1725.6</v>
      </c>
      <c r="Q12" s="700">
        <f>O12/P12</f>
        <v>0.92489568845618919</v>
      </c>
      <c r="R12" s="701">
        <f t="shared" si="0"/>
        <v>0</v>
      </c>
      <c r="S12" s="700">
        <v>1</v>
      </c>
      <c r="T12" s="702">
        <f t="shared" si="1"/>
        <v>1</v>
      </c>
    </row>
    <row r="13" spans="1:20" x14ac:dyDescent="0.2">
      <c r="A13" s="256"/>
      <c r="B13" s="257"/>
      <c r="C13" s="257"/>
      <c r="D13" s="258"/>
      <c r="E13" s="227"/>
      <c r="F13" s="259"/>
      <c r="G13" s="257"/>
      <c r="H13" s="259"/>
      <c r="I13" s="260"/>
      <c r="J13" s="261"/>
      <c r="K13" s="262"/>
      <c r="L13" s="263"/>
      <c r="M13" s="264"/>
      <c r="N13" s="265"/>
      <c r="O13" s="266"/>
      <c r="P13" s="662"/>
      <c r="Q13" s="698"/>
      <c r="R13" s="325">
        <f t="shared" si="0"/>
        <v>0</v>
      </c>
      <c r="S13" s="324">
        <v>0</v>
      </c>
      <c r="T13" s="326">
        <f t="shared" si="1"/>
        <v>0</v>
      </c>
    </row>
    <row r="14" spans="1:20" s="526" customFormat="1" x14ac:dyDescent="0.2">
      <c r="A14" s="538" t="s">
        <v>34</v>
      </c>
      <c r="B14" s="535">
        <v>2571</v>
      </c>
      <c r="C14" s="535"/>
      <c r="D14" s="537"/>
      <c r="E14" s="536"/>
      <c r="F14" s="534"/>
      <c r="G14" s="535"/>
      <c r="H14" s="534"/>
      <c r="I14" s="533"/>
      <c r="J14" s="532"/>
      <c r="K14" s="531"/>
      <c r="L14" s="530">
        <f>B14</f>
        <v>2571</v>
      </c>
      <c r="M14" s="529">
        <f>L14</f>
        <v>2571</v>
      </c>
      <c r="N14" s="528">
        <f>M14/M$35</f>
        <v>0.29606172270842929</v>
      </c>
      <c r="O14" s="527">
        <f>IF(N14&gt;=2%,M14,0)</f>
        <v>2571</v>
      </c>
      <c r="P14" s="712">
        <f>O$35/P$2</f>
        <v>1725.6</v>
      </c>
      <c r="Q14" s="713">
        <f>O14/P14</f>
        <v>1.4899165507649514</v>
      </c>
      <c r="R14" s="714">
        <f t="shared" si="0"/>
        <v>1</v>
      </c>
      <c r="S14" s="713">
        <v>1</v>
      </c>
      <c r="T14" s="715">
        <f t="shared" si="1"/>
        <v>2</v>
      </c>
    </row>
    <row r="15" spans="1:20" s="479" customFormat="1" x14ac:dyDescent="0.2">
      <c r="A15" s="495"/>
      <c r="B15" s="492"/>
      <c r="C15" s="492"/>
      <c r="D15" s="494"/>
      <c r="E15" s="493"/>
      <c r="F15" s="491"/>
      <c r="G15" s="492"/>
      <c r="H15" s="491"/>
      <c r="I15" s="490"/>
      <c r="J15" s="489"/>
      <c r="K15" s="488"/>
      <c r="L15" s="487"/>
      <c r="M15" s="486"/>
      <c r="N15" s="485"/>
      <c r="O15" s="484"/>
      <c r="P15" s="569"/>
      <c r="Q15" s="567"/>
      <c r="R15" s="568"/>
      <c r="S15" s="567"/>
      <c r="T15" s="566"/>
    </row>
    <row r="16" spans="1:20" s="513" customFormat="1" x14ac:dyDescent="0.2">
      <c r="A16" s="525" t="s">
        <v>35</v>
      </c>
      <c r="B16" s="522">
        <v>13</v>
      </c>
      <c r="C16" s="522"/>
      <c r="D16" s="524"/>
      <c r="E16" s="523"/>
      <c r="F16" s="521"/>
      <c r="G16" s="522"/>
      <c r="H16" s="521"/>
      <c r="I16" s="520"/>
      <c r="J16" s="519"/>
      <c r="K16" s="518"/>
      <c r="L16" s="517">
        <f>B16</f>
        <v>13</v>
      </c>
      <c r="M16" s="516"/>
      <c r="N16" s="515">
        <f>M16/M$35</f>
        <v>0</v>
      </c>
      <c r="O16" s="514"/>
      <c r="P16" s="561"/>
      <c r="Q16" s="559"/>
      <c r="R16" s="560"/>
      <c r="S16" s="559"/>
      <c r="T16" s="558"/>
    </row>
    <row r="17" spans="1:20" s="479" customFormat="1" x14ac:dyDescent="0.2">
      <c r="A17" s="495"/>
      <c r="B17" s="492"/>
      <c r="C17" s="492"/>
      <c r="D17" s="494"/>
      <c r="E17" s="493"/>
      <c r="F17" s="491"/>
      <c r="G17" s="492"/>
      <c r="H17" s="491"/>
      <c r="I17" s="490"/>
      <c r="J17" s="489"/>
      <c r="K17" s="488"/>
      <c r="L17" s="487"/>
      <c r="M17" s="486"/>
      <c r="N17" s="485"/>
      <c r="O17" s="484"/>
      <c r="P17" s="569"/>
      <c r="Q17" s="567"/>
      <c r="R17" s="568"/>
      <c r="S17" s="567"/>
      <c r="T17" s="566"/>
    </row>
    <row r="18" spans="1:20" s="496" customFormat="1" x14ac:dyDescent="0.2">
      <c r="A18" s="512" t="s">
        <v>36</v>
      </c>
      <c r="B18" s="509">
        <v>957</v>
      </c>
      <c r="C18" s="509"/>
      <c r="D18" s="511"/>
      <c r="E18" s="510"/>
      <c r="F18" s="508"/>
      <c r="G18" s="509"/>
      <c r="H18" s="508"/>
      <c r="I18" s="507"/>
      <c r="J18" s="506"/>
      <c r="K18" s="505"/>
      <c r="L18" s="504">
        <f>B18</f>
        <v>957</v>
      </c>
      <c r="M18" s="503"/>
      <c r="N18" s="502">
        <f>M18/M$35</f>
        <v>0</v>
      </c>
      <c r="O18" s="501"/>
      <c r="P18" s="716"/>
      <c r="Q18" s="717"/>
      <c r="R18" s="718"/>
      <c r="S18" s="717"/>
      <c r="T18" s="719"/>
    </row>
    <row r="19" spans="1:20" x14ac:dyDescent="0.2">
      <c r="A19" s="256"/>
      <c r="B19" s="257"/>
      <c r="C19" s="257"/>
      <c r="D19" s="258"/>
      <c r="E19" s="227"/>
      <c r="F19" s="259"/>
      <c r="G19" s="257"/>
      <c r="H19" s="259"/>
      <c r="I19" s="260"/>
      <c r="J19" s="261"/>
      <c r="K19" s="262"/>
      <c r="L19" s="263"/>
      <c r="M19" s="264"/>
      <c r="N19" s="265"/>
      <c r="O19" s="266"/>
      <c r="P19" s="662"/>
      <c r="Q19" s="698"/>
      <c r="R19" s="325">
        <f t="shared" ref="R19:R27" si="2">INT(Q19)</f>
        <v>0</v>
      </c>
      <c r="S19" s="324">
        <v>0</v>
      </c>
      <c r="T19" s="326">
        <f t="shared" ref="T19:T27" si="3">SUM(R19:S19)</f>
        <v>0</v>
      </c>
    </row>
    <row r="20" spans="1:20" x14ac:dyDescent="0.2">
      <c r="A20" s="292" t="s">
        <v>41</v>
      </c>
      <c r="B20" s="293">
        <v>181</v>
      </c>
      <c r="C20" s="293">
        <f>$B$23/3</f>
        <v>8.3333333333333339</v>
      </c>
      <c r="D20" s="293">
        <f>B$24/2</f>
        <v>6</v>
      </c>
      <c r="E20" s="294">
        <f>B$25/2</f>
        <v>0</v>
      </c>
      <c r="F20" s="293"/>
      <c r="G20" s="295">
        <v>0</v>
      </c>
      <c r="H20" s="293">
        <f>B20+INT(C20)+INT(D20)+INT(E20)+INT(F20)+G20</f>
        <v>195</v>
      </c>
      <c r="I20" s="296"/>
      <c r="J20" s="297"/>
      <c r="K20" s="298"/>
      <c r="L20" s="299">
        <f>H20</f>
        <v>195</v>
      </c>
      <c r="M20" s="300">
        <f>L20</f>
        <v>195</v>
      </c>
      <c r="N20" s="301">
        <f>M20/M$35</f>
        <v>2.2455089820359281E-2</v>
      </c>
      <c r="O20" s="302">
        <f>IF(N20&gt;=2%,M20,0)</f>
        <v>195</v>
      </c>
      <c r="P20" s="303">
        <f>O$35/P$2</f>
        <v>1725.6</v>
      </c>
      <c r="Q20" s="304">
        <f>O20/P20</f>
        <v>0.11300417246175244</v>
      </c>
      <c r="R20" s="305">
        <f t="shared" si="2"/>
        <v>0</v>
      </c>
      <c r="S20" s="304">
        <v>0</v>
      </c>
      <c r="T20" s="306">
        <f t="shared" si="3"/>
        <v>0</v>
      </c>
    </row>
    <row r="21" spans="1:20" x14ac:dyDescent="0.2">
      <c r="A21" s="292" t="s">
        <v>42</v>
      </c>
      <c r="B21" s="293">
        <v>375</v>
      </c>
      <c r="C21" s="293">
        <f>$B$23/3</f>
        <v>8.3333333333333339</v>
      </c>
      <c r="D21" s="293">
        <f>B$24/2</f>
        <v>6</v>
      </c>
      <c r="E21" s="292"/>
      <c r="F21" s="293">
        <f>B$26/2</f>
        <v>2</v>
      </c>
      <c r="G21" s="293">
        <v>1</v>
      </c>
      <c r="H21" s="293">
        <f>B21+INT(C21)+INT(D21)+INT(E21)+INT(F21)+G21</f>
        <v>392</v>
      </c>
      <c r="I21" s="296"/>
      <c r="J21" s="297"/>
      <c r="K21" s="298"/>
      <c r="L21" s="299">
        <f>H21</f>
        <v>392</v>
      </c>
      <c r="M21" s="300">
        <f>L21</f>
        <v>392</v>
      </c>
      <c r="N21" s="301">
        <f>M21/M$35</f>
        <v>4.5140488254260709E-2</v>
      </c>
      <c r="O21" s="302">
        <f>IF(N21&gt;=2%,M21,0)</f>
        <v>392</v>
      </c>
      <c r="P21" s="303">
        <f>O$35/P$2</f>
        <v>1725.6</v>
      </c>
      <c r="Q21" s="304">
        <f>O21/P21</f>
        <v>0.22716736207695876</v>
      </c>
      <c r="R21" s="305">
        <f t="shared" si="2"/>
        <v>0</v>
      </c>
      <c r="S21" s="304">
        <v>0</v>
      </c>
      <c r="T21" s="306">
        <f t="shared" si="3"/>
        <v>0</v>
      </c>
    </row>
    <row r="22" spans="1:20" x14ac:dyDescent="0.2">
      <c r="A22" s="292" t="s">
        <v>43</v>
      </c>
      <c r="B22" s="293">
        <v>22</v>
      </c>
      <c r="C22" s="293">
        <f>$B$23/3</f>
        <v>8.3333333333333339</v>
      </c>
      <c r="D22" s="293"/>
      <c r="E22" s="294">
        <f>B$25/2</f>
        <v>0</v>
      </c>
      <c r="F22" s="293">
        <f>B$26/2</f>
        <v>2</v>
      </c>
      <c r="G22" s="293">
        <v>0</v>
      </c>
      <c r="H22" s="293">
        <f>B22+INT(C22)+INT(D22)+INT(E22)+INT(F22)+G22</f>
        <v>32</v>
      </c>
      <c r="I22" s="296"/>
      <c r="J22" s="297"/>
      <c r="K22" s="298"/>
      <c r="L22" s="299">
        <f>H22</f>
        <v>32</v>
      </c>
      <c r="M22" s="300">
        <f>L22</f>
        <v>32</v>
      </c>
      <c r="N22" s="301">
        <f>M22/M$35</f>
        <v>3.6849378166743437E-3</v>
      </c>
      <c r="O22" s="302">
        <f>IF(N22&gt;=2%,M22,0)</f>
        <v>0</v>
      </c>
      <c r="P22" s="303">
        <f>O$35/P$2</f>
        <v>1725.6</v>
      </c>
      <c r="Q22" s="304">
        <f>O22/P22</f>
        <v>0</v>
      </c>
      <c r="R22" s="305">
        <f t="shared" si="2"/>
        <v>0</v>
      </c>
      <c r="S22" s="304">
        <v>0</v>
      </c>
      <c r="T22" s="306">
        <f t="shared" si="3"/>
        <v>0</v>
      </c>
    </row>
    <row r="23" spans="1:20" x14ac:dyDescent="0.2">
      <c r="A23" s="307" t="s">
        <v>44</v>
      </c>
      <c r="B23" s="293">
        <v>25</v>
      </c>
      <c r="C23" s="293"/>
      <c r="D23" s="293"/>
      <c r="E23" s="292"/>
      <c r="F23" s="293"/>
      <c r="G23" s="293"/>
      <c r="H23" s="293"/>
      <c r="I23" s="296"/>
      <c r="J23" s="297"/>
      <c r="K23" s="298"/>
      <c r="L23" s="299"/>
      <c r="M23" s="308"/>
      <c r="N23" s="301"/>
      <c r="O23" s="302"/>
      <c r="P23" s="303"/>
      <c r="Q23" s="304"/>
      <c r="R23" s="305">
        <f t="shared" si="2"/>
        <v>0</v>
      </c>
      <c r="S23" s="304">
        <v>0</v>
      </c>
      <c r="T23" s="306">
        <f t="shared" si="3"/>
        <v>0</v>
      </c>
    </row>
    <row r="24" spans="1:20" x14ac:dyDescent="0.2">
      <c r="A24" s="307" t="s">
        <v>45</v>
      </c>
      <c r="B24" s="293">
        <v>12</v>
      </c>
      <c r="C24" s="293"/>
      <c r="D24" s="293"/>
      <c r="E24" s="292"/>
      <c r="F24" s="293"/>
      <c r="G24" s="293"/>
      <c r="H24" s="293"/>
      <c r="I24" s="296"/>
      <c r="J24" s="297"/>
      <c r="K24" s="298"/>
      <c r="L24" s="299"/>
      <c r="M24" s="308"/>
      <c r="N24" s="301"/>
      <c r="O24" s="302"/>
      <c r="P24" s="303">
        <f>SUM(N24:O24)</f>
        <v>0</v>
      </c>
      <c r="Q24" s="304"/>
      <c r="R24" s="305">
        <f t="shared" si="2"/>
        <v>0</v>
      </c>
      <c r="S24" s="304"/>
      <c r="T24" s="306">
        <f t="shared" si="3"/>
        <v>0</v>
      </c>
    </row>
    <row r="25" spans="1:20" x14ac:dyDescent="0.2">
      <c r="A25" s="307" t="s">
        <v>46</v>
      </c>
      <c r="B25" s="293">
        <v>0</v>
      </c>
      <c r="C25" s="293"/>
      <c r="D25" s="309"/>
      <c r="E25" s="292"/>
      <c r="F25" s="293"/>
      <c r="G25" s="293"/>
      <c r="H25" s="310"/>
      <c r="I25" s="296"/>
      <c r="J25" s="297"/>
      <c r="K25" s="298"/>
      <c r="L25" s="299"/>
      <c r="M25" s="308"/>
      <c r="N25" s="301"/>
      <c r="O25" s="302"/>
      <c r="P25" s="303">
        <f>SUM(N25:O25)</f>
        <v>0</v>
      </c>
      <c r="Q25" s="304"/>
      <c r="R25" s="305">
        <f t="shared" si="2"/>
        <v>0</v>
      </c>
      <c r="S25" s="304"/>
      <c r="T25" s="306">
        <f t="shared" si="3"/>
        <v>0</v>
      </c>
    </row>
    <row r="26" spans="1:20" x14ac:dyDescent="0.2">
      <c r="A26" s="307" t="s">
        <v>47</v>
      </c>
      <c r="B26" s="293">
        <v>4</v>
      </c>
      <c r="C26" s="293"/>
      <c r="D26" s="293"/>
      <c r="E26" s="292"/>
      <c r="F26" s="293"/>
      <c r="G26" s="293"/>
      <c r="H26" s="293"/>
      <c r="I26" s="296"/>
      <c r="J26" s="297"/>
      <c r="K26" s="298"/>
      <c r="L26" s="299"/>
      <c r="M26" s="308"/>
      <c r="N26" s="301"/>
      <c r="O26" s="302"/>
      <c r="P26" s="303">
        <f>SUM(N26:O26)</f>
        <v>0</v>
      </c>
      <c r="Q26" s="304"/>
      <c r="R26" s="305">
        <f t="shared" si="2"/>
        <v>0</v>
      </c>
      <c r="S26" s="304"/>
      <c r="T26" s="306">
        <f t="shared" si="3"/>
        <v>0</v>
      </c>
    </row>
    <row r="27" spans="1:20" x14ac:dyDescent="0.2">
      <c r="A27" s="311" t="s">
        <v>48</v>
      </c>
      <c r="B27" s="293">
        <f>SUM(B20:B26)</f>
        <v>619</v>
      </c>
      <c r="C27" s="293"/>
      <c r="D27" s="293"/>
      <c r="E27" s="292"/>
      <c r="F27" s="293"/>
      <c r="G27" s="293"/>
      <c r="H27" s="293"/>
      <c r="I27" s="296"/>
      <c r="J27" s="297"/>
      <c r="K27" s="298"/>
      <c r="L27" s="299"/>
      <c r="M27" s="308"/>
      <c r="N27" s="301"/>
      <c r="O27" s="302"/>
      <c r="P27" s="303"/>
      <c r="Q27" s="304"/>
      <c r="R27" s="305">
        <f t="shared" si="2"/>
        <v>0</v>
      </c>
      <c r="S27" s="304"/>
      <c r="T27" s="306">
        <f t="shared" si="3"/>
        <v>0</v>
      </c>
    </row>
    <row r="28" spans="1:20" s="327" customFormat="1" x14ac:dyDescent="0.2">
      <c r="A28" s="312"/>
      <c r="B28" s="313"/>
      <c r="C28" s="313"/>
      <c r="D28" s="314"/>
      <c r="E28" s="315"/>
      <c r="F28" s="313"/>
      <c r="G28" s="313"/>
      <c r="H28" s="316"/>
      <c r="I28" s="317"/>
      <c r="J28" s="261"/>
      <c r="K28" s="318"/>
      <c r="L28" s="319"/>
      <c r="M28" s="320"/>
      <c r="N28" s="321"/>
      <c r="O28" s="322"/>
      <c r="P28" s="323"/>
      <c r="Q28" s="324"/>
      <c r="R28" s="325"/>
      <c r="S28" s="324"/>
      <c r="T28" s="326"/>
    </row>
    <row r="29" spans="1:20" s="327" customFormat="1" x14ac:dyDescent="0.2">
      <c r="A29" s="328" t="s">
        <v>50</v>
      </c>
      <c r="B29" s="329">
        <v>0</v>
      </c>
      <c r="C29" s="329"/>
      <c r="D29" s="330"/>
      <c r="E29" s="331"/>
      <c r="F29" s="329"/>
      <c r="G29" s="329"/>
      <c r="H29" s="332"/>
      <c r="I29" s="333"/>
      <c r="J29" s="334"/>
      <c r="K29" s="335"/>
      <c r="L29" s="336">
        <f>B29</f>
        <v>0</v>
      </c>
      <c r="M29" s="337">
        <f>L29</f>
        <v>0</v>
      </c>
      <c r="N29" s="338">
        <f>M29/M$35</f>
        <v>0</v>
      </c>
      <c r="O29" s="339">
        <f>IF(N29&gt;=2%,M29,0)</f>
        <v>0</v>
      </c>
      <c r="P29" s="340">
        <f>O$35/P$2</f>
        <v>1725.6</v>
      </c>
      <c r="Q29" s="341">
        <f>O29/P29</f>
        <v>0</v>
      </c>
      <c r="R29" s="342">
        <f>INT(Q29)</f>
        <v>0</v>
      </c>
      <c r="S29" s="341">
        <v>0</v>
      </c>
      <c r="T29" s="343">
        <f>SUM(R29:S29)</f>
        <v>0</v>
      </c>
    </row>
    <row r="30" spans="1:20" x14ac:dyDescent="0.2">
      <c r="A30" s="344"/>
      <c r="B30" s="259"/>
      <c r="C30" s="259"/>
      <c r="D30" s="258"/>
      <c r="E30" s="344"/>
      <c r="F30" s="259"/>
      <c r="G30" s="259"/>
      <c r="H30" s="345" t="s">
        <v>51</v>
      </c>
      <c r="I30" s="260"/>
      <c r="J30" s="261"/>
      <c r="K30" s="262"/>
      <c r="L30" s="319"/>
      <c r="M30" s="320"/>
      <c r="N30" s="265"/>
      <c r="O30" s="266"/>
      <c r="P30" s="323"/>
      <c r="Q30" s="324"/>
      <c r="R30" s="325">
        <f>INT(Q30)</f>
        <v>0</v>
      </c>
      <c r="S30" s="324"/>
      <c r="T30" s="326">
        <f>SUM(R30:S30)</f>
        <v>0</v>
      </c>
    </row>
    <row r="31" spans="1:20" x14ac:dyDescent="0.2">
      <c r="A31" s="346" t="s">
        <v>52</v>
      </c>
      <c r="B31" s="347">
        <v>2</v>
      </c>
      <c r="C31" s="347"/>
      <c r="D31" s="347"/>
      <c r="E31" s="346"/>
      <c r="F31" s="347"/>
      <c r="G31" s="347"/>
      <c r="H31" s="348"/>
      <c r="I31" s="349"/>
      <c r="J31" s="350"/>
      <c r="K31" s="351"/>
      <c r="L31" s="352">
        <f>B31</f>
        <v>2</v>
      </c>
      <c r="M31" s="353">
        <f>L31</f>
        <v>2</v>
      </c>
      <c r="N31" s="354">
        <f>M31/M$35</f>
        <v>2.3030861354214648E-4</v>
      </c>
      <c r="O31" s="355">
        <f>IF(N31&gt;=2%,M31,0)</f>
        <v>0</v>
      </c>
      <c r="P31" s="356">
        <f>O$35/P$2</f>
        <v>1725.6</v>
      </c>
      <c r="Q31" s="357">
        <f>O31/P31</f>
        <v>0</v>
      </c>
      <c r="R31" s="358">
        <f>INT(Q31)</f>
        <v>0</v>
      </c>
      <c r="S31" s="357">
        <v>0</v>
      </c>
      <c r="T31" s="359">
        <f>SUM(R31:S31)</f>
        <v>0</v>
      </c>
    </row>
    <row r="32" spans="1:20" x14ac:dyDescent="0.2">
      <c r="A32" s="344"/>
      <c r="B32" s="259"/>
      <c r="C32" s="259"/>
      <c r="D32" s="259"/>
      <c r="E32" s="344"/>
      <c r="F32" s="259"/>
      <c r="G32" s="259"/>
      <c r="H32" s="345"/>
      <c r="I32" s="260"/>
      <c r="J32" s="261"/>
      <c r="K32" s="262"/>
      <c r="L32" s="319"/>
      <c r="M32" s="320"/>
      <c r="N32" s="265"/>
      <c r="O32" s="266"/>
      <c r="P32" s="323"/>
      <c r="Q32" s="324"/>
      <c r="R32" s="325"/>
      <c r="S32" s="324"/>
      <c r="T32" s="326"/>
    </row>
    <row r="33" spans="1:20" x14ac:dyDescent="0.2">
      <c r="A33" s="360" t="s">
        <v>53</v>
      </c>
      <c r="B33" s="361">
        <v>504</v>
      </c>
      <c r="C33" s="361"/>
      <c r="D33" s="361"/>
      <c r="E33" s="360"/>
      <c r="F33" s="361"/>
      <c r="G33" s="361"/>
      <c r="H33" s="362"/>
      <c r="I33" s="363"/>
      <c r="J33" s="364"/>
      <c r="K33" s="365"/>
      <c r="L33" s="366">
        <f>B33</f>
        <v>504</v>
      </c>
      <c r="M33" s="367"/>
      <c r="N33" s="368">
        <v>0</v>
      </c>
      <c r="O33" s="369">
        <f>IF(N33&gt;=2%,M33,0)</f>
        <v>0</v>
      </c>
      <c r="P33" s="370"/>
      <c r="Q33" s="371"/>
      <c r="R33" s="372">
        <f>INT(Q33)</f>
        <v>0</v>
      </c>
      <c r="S33" s="371"/>
      <c r="T33" s="373">
        <f>SUM(R33:S33)</f>
        <v>0</v>
      </c>
    </row>
    <row r="34" spans="1:20" x14ac:dyDescent="0.2">
      <c r="A34" s="344"/>
      <c r="B34" s="259"/>
      <c r="C34" s="259"/>
      <c r="D34" s="259"/>
      <c r="E34" s="344"/>
      <c r="F34" s="259"/>
      <c r="G34" s="259"/>
      <c r="H34" s="259"/>
      <c r="I34" s="260"/>
      <c r="J34" s="374"/>
      <c r="K34" s="262"/>
      <c r="L34" s="375"/>
      <c r="M34" s="264"/>
      <c r="N34" s="265"/>
      <c r="O34" s="266"/>
      <c r="P34" s="376"/>
      <c r="Q34" s="324"/>
      <c r="R34" s="377">
        <f>INT(Q34)</f>
        <v>0</v>
      </c>
      <c r="S34" s="324"/>
      <c r="T34" s="326">
        <f>SUM(R34:S34)</f>
        <v>0</v>
      </c>
    </row>
    <row r="35" spans="1:20" x14ac:dyDescent="0.2">
      <c r="A35" s="344" t="s">
        <v>54</v>
      </c>
      <c r="B35" s="259">
        <f>SUM(B6:B34)-B27</f>
        <v>10158</v>
      </c>
      <c r="C35" s="259"/>
      <c r="D35" s="259"/>
      <c r="E35" s="378"/>
      <c r="F35" s="259"/>
      <c r="G35" s="259">
        <f t="shared" ref="G35:S35" si="4">SUM(G6:G34)</f>
        <v>1</v>
      </c>
      <c r="H35" s="259">
        <f t="shared" si="4"/>
        <v>619</v>
      </c>
      <c r="I35" s="379">
        <f t="shared" si="4"/>
        <v>1</v>
      </c>
      <c r="J35" s="380">
        <f t="shared" si="4"/>
        <v>2193</v>
      </c>
      <c r="K35" s="262">
        <f t="shared" si="4"/>
        <v>1</v>
      </c>
      <c r="L35" s="262">
        <f t="shared" si="4"/>
        <v>10158</v>
      </c>
      <c r="M35" s="262">
        <f t="shared" si="4"/>
        <v>8684</v>
      </c>
      <c r="N35" s="379">
        <f t="shared" si="4"/>
        <v>1.0000000000000002</v>
      </c>
      <c r="O35" s="266">
        <f t="shared" si="4"/>
        <v>8628</v>
      </c>
      <c r="P35" s="376">
        <f t="shared" si="4"/>
        <v>17256</v>
      </c>
      <c r="Q35" s="376">
        <f t="shared" si="4"/>
        <v>5</v>
      </c>
      <c r="R35" s="381">
        <f t="shared" si="4"/>
        <v>2</v>
      </c>
      <c r="S35" s="382">
        <f t="shared" si="4"/>
        <v>3</v>
      </c>
      <c r="T35" s="383">
        <f>SUM(R35:S35)</f>
        <v>5</v>
      </c>
    </row>
    <row r="36" spans="1:20" x14ac:dyDescent="0.2">
      <c r="K36" s="384"/>
      <c r="L36" s="223"/>
      <c r="M36" s="385"/>
      <c r="N36" s="386"/>
      <c r="O36" s="387"/>
      <c r="P36" s="388"/>
    </row>
    <row r="37" spans="1:20" x14ac:dyDescent="0.2">
      <c r="B37" s="478"/>
    </row>
    <row r="38" spans="1:20" x14ac:dyDescent="0.2">
      <c r="A38" s="389"/>
      <c r="B38" s="389"/>
      <c r="C38" s="389"/>
      <c r="D38" s="389"/>
      <c r="E38" s="389"/>
      <c r="F38" s="389"/>
      <c r="G38" s="389"/>
      <c r="H38" s="214"/>
      <c r="K38" s="214"/>
    </row>
  </sheetData>
  <mergeCells count="5">
    <mergeCell ref="R5:T5"/>
    <mergeCell ref="B2:E2"/>
    <mergeCell ref="G2:J2"/>
    <mergeCell ref="M2:O2"/>
    <mergeCell ref="A1:T1"/>
  </mergeCells>
  <printOptions horizontalCentered="1" verticalCentered="1"/>
  <pageMargins left="0.23622047244094491" right="0.23622047244094491" top="0.51181102362204722" bottom="0.51181102362204722" header="0" footer="0.23622047244094491"/>
  <pageSetup paperSize="5" scale="77" fitToHeight="0" pageOrder="overThenDown" orientation="landscape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V32"/>
  <sheetViews>
    <sheetView zoomScale="70" zoomScaleNormal="70" workbookViewId="0">
      <selection activeCell="G10" sqref="G10"/>
    </sheetView>
  </sheetViews>
  <sheetFormatPr baseColWidth="10" defaultRowHeight="12.75" x14ac:dyDescent="0.2"/>
  <cols>
    <col min="1" max="1" width="38.85546875" style="211" bestFit="1" customWidth="1"/>
    <col min="2" max="8" width="16.7109375" style="211" customWidth="1"/>
    <col min="9" max="9" width="16.7109375" style="212" customWidth="1"/>
    <col min="10" max="10" width="16.7109375" style="213" customWidth="1"/>
    <col min="11" max="12" width="16.7109375" style="211" customWidth="1"/>
    <col min="13" max="13" width="16.7109375" style="214" customWidth="1"/>
    <col min="14" max="14" width="16.7109375" style="212" customWidth="1"/>
    <col min="15" max="17" width="16.7109375" style="211" customWidth="1"/>
    <col min="18" max="18" width="7.140625" style="215" customWidth="1"/>
    <col min="19" max="19" width="6.5703125" style="211" customWidth="1"/>
    <col min="20" max="20" width="7.140625" style="211" customWidth="1"/>
    <col min="21" max="16384" width="11.42578125" style="211"/>
  </cols>
  <sheetData>
    <row r="1" spans="1:22" ht="20.25" x14ac:dyDescent="0.3">
      <c r="A1" s="981" t="s">
        <v>0</v>
      </c>
      <c r="B1" s="981"/>
      <c r="C1" s="981"/>
      <c r="D1" s="981"/>
      <c r="E1" s="981"/>
      <c r="F1" s="981"/>
      <c r="G1" s="981"/>
      <c r="H1" s="981"/>
      <c r="I1" s="981"/>
      <c r="J1" s="981"/>
      <c r="K1" s="981"/>
      <c r="L1" s="981"/>
      <c r="M1" s="981"/>
      <c r="N1" s="981"/>
      <c r="O1" s="981"/>
      <c r="P1" s="981"/>
      <c r="Q1" s="981"/>
      <c r="R1" s="981"/>
      <c r="S1" s="981"/>
      <c r="T1" s="981"/>
    </row>
    <row r="2" spans="1:22" ht="20.25" x14ac:dyDescent="0.3">
      <c r="A2" s="937" t="s">
        <v>1</v>
      </c>
      <c r="B2" s="983" t="s">
        <v>68</v>
      </c>
      <c r="C2" s="983"/>
      <c r="D2" s="983"/>
      <c r="E2" s="928"/>
      <c r="F2" s="929"/>
      <c r="G2" s="982" t="str">
        <f>B2</f>
        <v>EBANO</v>
      </c>
      <c r="H2" s="982"/>
      <c r="I2" s="982"/>
      <c r="J2" s="982"/>
      <c r="K2" s="982"/>
      <c r="L2" s="946"/>
      <c r="M2" s="984" t="s">
        <v>3</v>
      </c>
      <c r="N2" s="984"/>
      <c r="O2" s="984"/>
      <c r="P2" s="929">
        <v>5</v>
      </c>
      <c r="Q2" s="946"/>
      <c r="R2" s="947"/>
      <c r="S2" s="946"/>
      <c r="T2" s="946"/>
    </row>
    <row r="3" spans="1:22" ht="20.25" x14ac:dyDescent="0.3">
      <c r="A3" s="929">
        <v>2018</v>
      </c>
      <c r="B3" s="929"/>
      <c r="C3" s="929"/>
      <c r="D3" s="929"/>
      <c r="E3" s="929"/>
      <c r="F3" s="929"/>
      <c r="G3" s="929"/>
      <c r="H3" s="928"/>
      <c r="I3" s="948"/>
      <c r="J3" s="949"/>
      <c r="K3" s="929"/>
      <c r="L3" s="950"/>
      <c r="M3" s="951"/>
      <c r="N3" s="952"/>
      <c r="O3" s="937"/>
      <c r="P3" s="929"/>
      <c r="Q3" s="946"/>
      <c r="R3" s="947"/>
      <c r="S3" s="946"/>
      <c r="T3" s="946"/>
    </row>
    <row r="4" spans="1:22" ht="20.25" x14ac:dyDescent="0.3">
      <c r="A4" s="929"/>
      <c r="B4" s="929"/>
      <c r="C4" s="929"/>
      <c r="D4" s="929"/>
      <c r="E4" s="929"/>
      <c r="F4" s="929"/>
      <c r="G4" s="929"/>
      <c r="H4" s="928"/>
      <c r="I4" s="948"/>
      <c r="J4" s="949"/>
      <c r="K4" s="929"/>
      <c r="L4" s="950"/>
      <c r="M4" s="951"/>
      <c r="N4" s="952"/>
      <c r="O4" s="937"/>
      <c r="P4" s="929"/>
      <c r="Q4" s="946"/>
      <c r="R4" s="947"/>
      <c r="S4" s="946"/>
      <c r="T4" s="946"/>
    </row>
    <row r="5" spans="1:22" ht="89.25" x14ac:dyDescent="0.2">
      <c r="A5" s="936" t="s">
        <v>4</v>
      </c>
      <c r="B5" s="936" t="s">
        <v>5</v>
      </c>
      <c r="C5" s="936" t="s">
        <v>6</v>
      </c>
      <c r="D5" s="936" t="s">
        <v>7</v>
      </c>
      <c r="E5" s="936" t="s">
        <v>8</v>
      </c>
      <c r="F5" s="936" t="s">
        <v>9</v>
      </c>
      <c r="G5" s="936" t="s">
        <v>124</v>
      </c>
      <c r="H5" s="936" t="s">
        <v>11</v>
      </c>
      <c r="I5" s="931" t="s">
        <v>12</v>
      </c>
      <c r="J5" s="932" t="s">
        <v>13</v>
      </c>
      <c r="K5" s="936" t="s">
        <v>126</v>
      </c>
      <c r="L5" s="936" t="s">
        <v>15</v>
      </c>
      <c r="M5" s="933" t="s">
        <v>16</v>
      </c>
      <c r="N5" s="231" t="s">
        <v>17</v>
      </c>
      <c r="O5" s="936" t="s">
        <v>18</v>
      </c>
      <c r="P5" s="934" t="s">
        <v>19</v>
      </c>
      <c r="Q5" s="935" t="s">
        <v>20</v>
      </c>
      <c r="R5" s="980" t="s">
        <v>21</v>
      </c>
      <c r="S5" s="980"/>
      <c r="T5" s="980"/>
    </row>
    <row r="6" spans="1:22" x14ac:dyDescent="0.2">
      <c r="A6" s="467" t="s">
        <v>38</v>
      </c>
      <c r="B6" s="464">
        <v>8120</v>
      </c>
      <c r="C6" s="464"/>
      <c r="D6" s="466"/>
      <c r="E6" s="465"/>
      <c r="F6" s="347"/>
      <c r="G6" s="464"/>
      <c r="H6" s="347"/>
      <c r="I6" s="349"/>
      <c r="J6" s="350"/>
      <c r="K6" s="351"/>
      <c r="L6" s="352">
        <f>B6</f>
        <v>8120</v>
      </c>
      <c r="M6" s="463">
        <f>L6</f>
        <v>8120</v>
      </c>
      <c r="N6" s="354">
        <f>M6/M$29</f>
        <v>0.44735827227150021</v>
      </c>
      <c r="O6" s="355">
        <f>IF(N6&gt;=2%,M6,0)</f>
        <v>8120</v>
      </c>
      <c r="P6" s="356">
        <f>O$29/P$2</f>
        <v>3533.2</v>
      </c>
      <c r="Q6" s="357">
        <f>O6/P6</f>
        <v>2.2981999320729085</v>
      </c>
      <c r="R6" s="358">
        <f t="shared" ref="R6:R19" si="0">INT(Q6)</f>
        <v>2</v>
      </c>
      <c r="S6" s="357">
        <v>0</v>
      </c>
      <c r="T6" s="359">
        <f t="shared" ref="T6:T19" si="1">SUM(R6:S6)</f>
        <v>2</v>
      </c>
    </row>
    <row r="7" spans="1:22" x14ac:dyDescent="0.2">
      <c r="A7" s="256"/>
      <c r="B7" s="257"/>
      <c r="C7" s="257"/>
      <c r="D7" s="258"/>
      <c r="E7" s="227"/>
      <c r="F7" s="259"/>
      <c r="G7" s="257"/>
      <c r="H7" s="259"/>
      <c r="I7" s="260"/>
      <c r="J7" s="261"/>
      <c r="K7" s="262"/>
      <c r="L7" s="263"/>
      <c r="M7" s="264"/>
      <c r="N7" s="265"/>
      <c r="O7" s="266"/>
      <c r="P7" s="662"/>
      <c r="Q7" s="698"/>
      <c r="R7" s="325">
        <f t="shared" si="0"/>
        <v>0</v>
      </c>
      <c r="S7" s="324">
        <v>0</v>
      </c>
      <c r="T7" s="326">
        <f t="shared" si="1"/>
        <v>0</v>
      </c>
    </row>
    <row r="8" spans="1:22" x14ac:dyDescent="0.2">
      <c r="A8" s="287" t="s">
        <v>39</v>
      </c>
      <c r="B8" s="288">
        <v>1486</v>
      </c>
      <c r="C8" s="288"/>
      <c r="D8" s="390"/>
      <c r="E8" s="391"/>
      <c r="F8" s="272"/>
      <c r="G8" s="288"/>
      <c r="H8" s="272"/>
      <c r="I8" s="275"/>
      <c r="J8" s="276"/>
      <c r="K8" s="277"/>
      <c r="L8" s="290">
        <f>B8</f>
        <v>1486</v>
      </c>
      <c r="M8" s="291">
        <f>L8</f>
        <v>1486</v>
      </c>
      <c r="N8" s="280">
        <f>M8/M$29</f>
        <v>8.1868767561015923E-2</v>
      </c>
      <c r="O8" s="281">
        <f>IF(N8&gt;=2%,M8,0)</f>
        <v>1486</v>
      </c>
      <c r="P8" s="282">
        <f>O$29/P$2</f>
        <v>3533.2</v>
      </c>
      <c r="Q8" s="285">
        <f>O8/P8</f>
        <v>0.42058190875127366</v>
      </c>
      <c r="R8" s="284">
        <f t="shared" si="0"/>
        <v>0</v>
      </c>
      <c r="S8" s="285">
        <v>0</v>
      </c>
      <c r="T8" s="286">
        <f t="shared" si="1"/>
        <v>0</v>
      </c>
      <c r="V8" s="704">
        <v>0.54822823502773688</v>
      </c>
    </row>
    <row r="9" spans="1:22" x14ac:dyDescent="0.2">
      <c r="A9" s="256"/>
      <c r="B9" s="257"/>
      <c r="C9" s="257"/>
      <c r="D9" s="258"/>
      <c r="E9" s="227"/>
      <c r="F9" s="259"/>
      <c r="G9" s="257"/>
      <c r="H9" s="259"/>
      <c r="I9" s="260"/>
      <c r="J9" s="261"/>
      <c r="K9" s="262"/>
      <c r="L9" s="263"/>
      <c r="M9" s="264"/>
      <c r="N9" s="265"/>
      <c r="O9" s="266"/>
      <c r="P9" s="662"/>
      <c r="Q9" s="698"/>
      <c r="R9" s="325">
        <f t="shared" si="0"/>
        <v>0</v>
      </c>
      <c r="S9" s="324">
        <v>0</v>
      </c>
      <c r="T9" s="326">
        <f t="shared" si="1"/>
        <v>0</v>
      </c>
      <c r="V9" s="304">
        <v>0.52388769387524059</v>
      </c>
    </row>
    <row r="10" spans="1:22" x14ac:dyDescent="0.2">
      <c r="A10" s="457" t="s">
        <v>23</v>
      </c>
      <c r="B10" s="454">
        <v>4272</v>
      </c>
      <c r="C10" s="454"/>
      <c r="D10" s="456"/>
      <c r="E10" s="455"/>
      <c r="F10" s="453"/>
      <c r="G10" s="454"/>
      <c r="H10" s="453"/>
      <c r="I10" s="452"/>
      <c r="J10" s="451"/>
      <c r="K10" s="450"/>
      <c r="L10" s="449">
        <f>B10</f>
        <v>4272</v>
      </c>
      <c r="M10" s="448">
        <f>L10</f>
        <v>4272</v>
      </c>
      <c r="N10" s="447">
        <f>M10/M$29</f>
        <v>0.2353589333920996</v>
      </c>
      <c r="O10" s="446">
        <f>IF(N10&gt;=2%,M10,0)</f>
        <v>4272</v>
      </c>
      <c r="P10" s="699">
        <f>O$29/P$2</f>
        <v>3533.2</v>
      </c>
      <c r="Q10" s="700">
        <f>O10/P10</f>
        <v>1.2091022302728405</v>
      </c>
      <c r="R10" s="701">
        <f t="shared" si="0"/>
        <v>1</v>
      </c>
      <c r="S10" s="700">
        <v>0</v>
      </c>
      <c r="T10" s="702">
        <f t="shared" si="1"/>
        <v>1</v>
      </c>
      <c r="V10" s="285">
        <v>0.42058190875127366</v>
      </c>
    </row>
    <row r="11" spans="1:22" x14ac:dyDescent="0.2">
      <c r="A11" s="256"/>
      <c r="B11" s="257"/>
      <c r="C11" s="257"/>
      <c r="D11" s="258"/>
      <c r="E11" s="227"/>
      <c r="F11" s="259"/>
      <c r="G11" s="257"/>
      <c r="H11" s="259"/>
      <c r="I11" s="260"/>
      <c r="J11" s="261"/>
      <c r="K11" s="262"/>
      <c r="L11" s="263"/>
      <c r="M11" s="264"/>
      <c r="N11" s="265"/>
      <c r="O11" s="266"/>
      <c r="P11" s="662"/>
      <c r="Q11" s="698"/>
      <c r="R11" s="325">
        <f t="shared" si="0"/>
        <v>0</v>
      </c>
      <c r="S11" s="324">
        <v>0</v>
      </c>
      <c r="T11" s="326">
        <f t="shared" si="1"/>
        <v>0</v>
      </c>
      <c r="V11" s="357">
        <v>0.29819993207291001</v>
      </c>
    </row>
    <row r="12" spans="1:22" x14ac:dyDescent="0.2">
      <c r="A12" s="292" t="s">
        <v>41</v>
      </c>
      <c r="B12" s="293">
        <v>244</v>
      </c>
      <c r="C12" s="293">
        <f>$B$15/3</f>
        <v>33</v>
      </c>
      <c r="D12" s="293">
        <f>B$16/2</f>
        <v>23</v>
      </c>
      <c r="E12" s="294">
        <f>B$17/2</f>
        <v>7.5</v>
      </c>
      <c r="F12" s="293"/>
      <c r="G12" s="295">
        <v>1</v>
      </c>
      <c r="H12" s="293">
        <f>B12+INT(C12)+INT(D12)+INT(E12)+INT(F12)+G12</f>
        <v>308</v>
      </c>
      <c r="I12" s="296"/>
      <c r="J12" s="297"/>
      <c r="K12" s="298"/>
      <c r="L12" s="299">
        <f>H12</f>
        <v>308</v>
      </c>
      <c r="M12" s="300">
        <f>L12</f>
        <v>308</v>
      </c>
      <c r="N12" s="301">
        <f>M12/M$29</f>
        <v>1.6968762051677595E-2</v>
      </c>
      <c r="O12" s="302">
        <f>IF(N12&gt;=2%,M12,0)</f>
        <v>0</v>
      </c>
      <c r="P12" s="303">
        <f>O$29/P$2</f>
        <v>3533.2</v>
      </c>
      <c r="Q12" s="304">
        <f>O12/P12</f>
        <v>0</v>
      </c>
      <c r="R12" s="305">
        <f t="shared" si="0"/>
        <v>0</v>
      </c>
      <c r="S12" s="304">
        <v>0</v>
      </c>
      <c r="T12" s="306">
        <f t="shared" si="1"/>
        <v>0</v>
      </c>
      <c r="V12" s="700">
        <v>0.20910223027284</v>
      </c>
    </row>
    <row r="13" spans="1:22" x14ac:dyDescent="0.2">
      <c r="A13" s="292" t="s">
        <v>42</v>
      </c>
      <c r="B13" s="293">
        <v>1778</v>
      </c>
      <c r="C13" s="293">
        <f>$B$15/3</f>
        <v>33</v>
      </c>
      <c r="D13" s="293">
        <f>B$16/2</f>
        <v>23</v>
      </c>
      <c r="E13" s="292"/>
      <c r="F13" s="293">
        <f>B$18/2</f>
        <v>16.5</v>
      </c>
      <c r="G13" s="293">
        <v>1</v>
      </c>
      <c r="H13" s="293">
        <f>B13+INT(C13)+INT(D13)+INT(E13)+INT(F13)+G13</f>
        <v>1851</v>
      </c>
      <c r="I13" s="296"/>
      <c r="J13" s="297"/>
      <c r="K13" s="298"/>
      <c r="L13" s="299">
        <f>H13</f>
        <v>1851</v>
      </c>
      <c r="M13" s="300">
        <f>L13</f>
        <v>1851</v>
      </c>
      <c r="N13" s="301">
        <f>M13/M$29</f>
        <v>0.10197785245991957</v>
      </c>
      <c r="O13" s="302">
        <f>IF(N13&gt;=2%,M13,0)</f>
        <v>1851</v>
      </c>
      <c r="P13" s="303">
        <f>O$29/P$2</f>
        <v>3533.2</v>
      </c>
      <c r="Q13" s="304">
        <f>O13/P13</f>
        <v>0.52388769387524059</v>
      </c>
      <c r="R13" s="305">
        <f t="shared" si="0"/>
        <v>0</v>
      </c>
      <c r="S13" s="304">
        <v>1</v>
      </c>
      <c r="T13" s="306">
        <f t="shared" si="1"/>
        <v>1</v>
      </c>
    </row>
    <row r="14" spans="1:22" x14ac:dyDescent="0.2">
      <c r="A14" s="292" t="s">
        <v>43</v>
      </c>
      <c r="B14" s="293">
        <v>120</v>
      </c>
      <c r="C14" s="293">
        <f>$B$15/3</f>
        <v>33</v>
      </c>
      <c r="D14" s="293"/>
      <c r="E14" s="294">
        <f>B$17/2</f>
        <v>7.5</v>
      </c>
      <c r="F14" s="293">
        <f>B$18/2</f>
        <v>16.5</v>
      </c>
      <c r="G14" s="293">
        <v>0</v>
      </c>
      <c r="H14" s="293">
        <f>B14+INT(C14)+INT(D14)+INT(E14)+INT(F14)+G14</f>
        <v>176</v>
      </c>
      <c r="I14" s="296"/>
      <c r="J14" s="297"/>
      <c r="K14" s="298"/>
      <c r="L14" s="299">
        <f>H14</f>
        <v>176</v>
      </c>
      <c r="M14" s="300">
        <f>L14</f>
        <v>176</v>
      </c>
      <c r="N14" s="301">
        <f>M14/M$29</f>
        <v>9.6964354581014819E-3</v>
      </c>
      <c r="O14" s="302">
        <f>IF(N14&gt;=2%,M14,0)</f>
        <v>0</v>
      </c>
      <c r="P14" s="303">
        <f>O$29/P$2</f>
        <v>3533.2</v>
      </c>
      <c r="Q14" s="304">
        <f>O14/P14</f>
        <v>0</v>
      </c>
      <c r="R14" s="305">
        <f t="shared" si="0"/>
        <v>0</v>
      </c>
      <c r="S14" s="304">
        <v>0</v>
      </c>
      <c r="T14" s="306">
        <f t="shared" si="1"/>
        <v>0</v>
      </c>
    </row>
    <row r="15" spans="1:22" x14ac:dyDescent="0.2">
      <c r="A15" s="307" t="s">
        <v>44</v>
      </c>
      <c r="B15" s="293">
        <v>99</v>
      </c>
      <c r="C15" s="293"/>
      <c r="D15" s="293"/>
      <c r="E15" s="292"/>
      <c r="F15" s="293"/>
      <c r="G15" s="293"/>
      <c r="H15" s="293"/>
      <c r="I15" s="296"/>
      <c r="J15" s="297"/>
      <c r="K15" s="298"/>
      <c r="L15" s="299"/>
      <c r="M15" s="308"/>
      <c r="N15" s="301"/>
      <c r="O15" s="302"/>
      <c r="P15" s="303"/>
      <c r="Q15" s="304"/>
      <c r="R15" s="305">
        <f t="shared" si="0"/>
        <v>0</v>
      </c>
      <c r="S15" s="304">
        <v>0</v>
      </c>
      <c r="T15" s="306">
        <f t="shared" si="1"/>
        <v>0</v>
      </c>
    </row>
    <row r="16" spans="1:22" x14ac:dyDescent="0.2">
      <c r="A16" s="307" t="s">
        <v>45</v>
      </c>
      <c r="B16" s="293">
        <v>46</v>
      </c>
      <c r="C16" s="293"/>
      <c r="D16" s="293"/>
      <c r="E16" s="292"/>
      <c r="F16" s="293"/>
      <c r="G16" s="293"/>
      <c r="H16" s="293"/>
      <c r="I16" s="296"/>
      <c r="J16" s="297"/>
      <c r="K16" s="298"/>
      <c r="L16" s="299"/>
      <c r="M16" s="308"/>
      <c r="N16" s="301"/>
      <c r="O16" s="302"/>
      <c r="P16" s="303">
        <f>SUM(N16:O16)</f>
        <v>0</v>
      </c>
      <c r="Q16" s="304"/>
      <c r="R16" s="305">
        <f t="shared" si="0"/>
        <v>0</v>
      </c>
      <c r="S16" s="304"/>
      <c r="T16" s="306">
        <f t="shared" si="1"/>
        <v>0</v>
      </c>
    </row>
    <row r="17" spans="1:22" x14ac:dyDescent="0.2">
      <c r="A17" s="307" t="s">
        <v>46</v>
      </c>
      <c r="B17" s="293">
        <v>15</v>
      </c>
      <c r="C17" s="293"/>
      <c r="D17" s="309"/>
      <c r="E17" s="292"/>
      <c r="F17" s="293"/>
      <c r="G17" s="293"/>
      <c r="H17" s="310"/>
      <c r="I17" s="296"/>
      <c r="J17" s="297"/>
      <c r="K17" s="298"/>
      <c r="L17" s="299"/>
      <c r="M17" s="308"/>
      <c r="N17" s="301"/>
      <c r="O17" s="302"/>
      <c r="P17" s="303">
        <f>SUM(N17:O17)</f>
        <v>0</v>
      </c>
      <c r="Q17" s="304"/>
      <c r="R17" s="305">
        <f t="shared" si="0"/>
        <v>0</v>
      </c>
      <c r="S17" s="304"/>
      <c r="T17" s="306">
        <f t="shared" si="1"/>
        <v>0</v>
      </c>
    </row>
    <row r="18" spans="1:22" x14ac:dyDescent="0.2">
      <c r="A18" s="307" t="s">
        <v>47</v>
      </c>
      <c r="B18" s="293">
        <v>33</v>
      </c>
      <c r="C18" s="293"/>
      <c r="D18" s="293"/>
      <c r="E18" s="292"/>
      <c r="F18" s="293"/>
      <c r="G18" s="293"/>
      <c r="H18" s="293"/>
      <c r="I18" s="296"/>
      <c r="J18" s="297"/>
      <c r="K18" s="298"/>
      <c r="L18" s="299"/>
      <c r="M18" s="308"/>
      <c r="N18" s="301"/>
      <c r="O18" s="302"/>
      <c r="P18" s="303">
        <f>SUM(N18:O18)</f>
        <v>0</v>
      </c>
      <c r="Q18" s="304"/>
      <c r="R18" s="305">
        <f t="shared" si="0"/>
        <v>0</v>
      </c>
      <c r="S18" s="304"/>
      <c r="T18" s="306">
        <f t="shared" si="1"/>
        <v>0</v>
      </c>
    </row>
    <row r="19" spans="1:22" x14ac:dyDescent="0.2">
      <c r="A19" s="311" t="s">
        <v>48</v>
      </c>
      <c r="B19" s="293">
        <f>SUM(B12:B18)</f>
        <v>2335</v>
      </c>
      <c r="C19" s="293"/>
      <c r="D19" s="293"/>
      <c r="E19" s="292"/>
      <c r="F19" s="293"/>
      <c r="G19" s="293"/>
      <c r="H19" s="293"/>
      <c r="I19" s="296"/>
      <c r="J19" s="297"/>
      <c r="K19" s="298"/>
      <c r="L19" s="299"/>
      <c r="M19" s="308"/>
      <c r="N19" s="301"/>
      <c r="O19" s="302"/>
      <c r="P19" s="303"/>
      <c r="Q19" s="304"/>
      <c r="R19" s="305">
        <f t="shared" si="0"/>
        <v>0</v>
      </c>
      <c r="S19" s="304"/>
      <c r="T19" s="306">
        <f t="shared" si="1"/>
        <v>0</v>
      </c>
    </row>
    <row r="20" spans="1:22" x14ac:dyDescent="0.2">
      <c r="A20" s="256"/>
      <c r="B20" s="313"/>
      <c r="C20" s="259"/>
      <c r="D20" s="259"/>
      <c r="E20" s="344"/>
      <c r="F20" s="259"/>
      <c r="G20" s="259"/>
      <c r="H20" s="259"/>
      <c r="I20" s="260"/>
      <c r="J20" s="261"/>
      <c r="K20" s="262"/>
      <c r="L20" s="263"/>
      <c r="M20" s="264"/>
      <c r="N20" s="265"/>
      <c r="O20" s="266"/>
      <c r="P20" s="662"/>
      <c r="Q20" s="324"/>
      <c r="R20" s="325"/>
      <c r="S20" s="324"/>
      <c r="T20" s="326"/>
    </row>
    <row r="21" spans="1:22" x14ac:dyDescent="0.2">
      <c r="A21" s="399" t="s">
        <v>34</v>
      </c>
      <c r="B21" s="398">
        <v>1937</v>
      </c>
      <c r="C21" s="398"/>
      <c r="D21" s="398"/>
      <c r="E21" s="399"/>
      <c r="F21" s="398"/>
      <c r="G21" s="398"/>
      <c r="H21" s="398"/>
      <c r="I21" s="400"/>
      <c r="J21" s="401"/>
      <c r="K21" s="402"/>
      <c r="L21" s="403">
        <f>B21</f>
        <v>1937</v>
      </c>
      <c r="M21" s="404">
        <f>L21</f>
        <v>1937</v>
      </c>
      <c r="N21" s="405">
        <f>M21/M$29</f>
        <v>0.10671588342240097</v>
      </c>
      <c r="O21" s="406">
        <f>IF(N21&gt;=2%,M21,0)</f>
        <v>1937</v>
      </c>
      <c r="P21" s="703">
        <f>O$29/P$2</f>
        <v>3533.2</v>
      </c>
      <c r="Q21" s="704">
        <f>O21/P21</f>
        <v>0.54822823502773688</v>
      </c>
      <c r="R21" s="707">
        <f>INT(Q21)</f>
        <v>0</v>
      </c>
      <c r="S21" s="704">
        <v>1</v>
      </c>
      <c r="T21" s="708">
        <f>SUM(R21:S21)</f>
        <v>1</v>
      </c>
    </row>
    <row r="22" spans="1:22" s="327" customFormat="1" x14ac:dyDescent="0.2">
      <c r="A22" s="315"/>
      <c r="B22" s="313"/>
      <c r="C22" s="313"/>
      <c r="D22" s="313"/>
      <c r="E22" s="315"/>
      <c r="F22" s="313"/>
      <c r="G22" s="313"/>
      <c r="H22" s="313"/>
      <c r="I22" s="317"/>
      <c r="J22" s="261"/>
      <c r="K22" s="318"/>
      <c r="L22" s="319"/>
      <c r="M22" s="412"/>
      <c r="N22" s="321"/>
      <c r="O22" s="322"/>
      <c r="P22" s="323"/>
      <c r="Q22" s="324"/>
      <c r="R22" s="325"/>
      <c r="S22" s="324"/>
      <c r="T22" s="326">
        <f>SUM(R22:S22)</f>
        <v>0</v>
      </c>
      <c r="V22" s="211"/>
    </row>
    <row r="23" spans="1:22" s="327" customFormat="1" x14ac:dyDescent="0.2">
      <c r="A23" s="328" t="s">
        <v>50</v>
      </c>
      <c r="B23" s="329">
        <v>0</v>
      </c>
      <c r="C23" s="329"/>
      <c r="D23" s="330"/>
      <c r="E23" s="331"/>
      <c r="F23" s="329"/>
      <c r="G23" s="329"/>
      <c r="H23" s="332"/>
      <c r="I23" s="333"/>
      <c r="J23" s="334"/>
      <c r="K23" s="335"/>
      <c r="L23" s="336">
        <f>B23</f>
        <v>0</v>
      </c>
      <c r="M23" s="337">
        <f>L23</f>
        <v>0</v>
      </c>
      <c r="N23" s="338">
        <f>M23/M$29</f>
        <v>0</v>
      </c>
      <c r="O23" s="339">
        <f>IF(N23&gt;=2%,M23,0)</f>
        <v>0</v>
      </c>
      <c r="P23" s="340">
        <f>O$29/P$2</f>
        <v>3533.2</v>
      </c>
      <c r="Q23" s="341">
        <f>O23/P23</f>
        <v>0</v>
      </c>
      <c r="R23" s="342">
        <f>INT(Q23)</f>
        <v>0</v>
      </c>
      <c r="S23" s="341">
        <v>0</v>
      </c>
      <c r="T23" s="343">
        <f>SUM(R23:S23)</f>
        <v>0</v>
      </c>
      <c r="V23" s="211"/>
    </row>
    <row r="24" spans="1:22" x14ac:dyDescent="0.2">
      <c r="A24" s="344"/>
      <c r="B24" s="259"/>
      <c r="C24" s="259"/>
      <c r="D24" s="258"/>
      <c r="E24" s="344"/>
      <c r="F24" s="259"/>
      <c r="G24" s="259"/>
      <c r="H24" s="345" t="s">
        <v>51</v>
      </c>
      <c r="I24" s="260"/>
      <c r="J24" s="261"/>
      <c r="K24" s="262"/>
      <c r="L24" s="319"/>
      <c r="M24" s="320"/>
      <c r="N24" s="265"/>
      <c r="O24" s="266"/>
      <c r="P24" s="323"/>
      <c r="Q24" s="324"/>
      <c r="R24" s="325">
        <f>INT(Q24)</f>
        <v>0</v>
      </c>
      <c r="S24" s="324"/>
      <c r="T24" s="326">
        <f>SUM(R24:S24)</f>
        <v>0</v>
      </c>
    </row>
    <row r="25" spans="1:22" x14ac:dyDescent="0.2">
      <c r="A25" s="346" t="s">
        <v>52</v>
      </c>
      <c r="B25" s="347">
        <v>1</v>
      </c>
      <c r="C25" s="347"/>
      <c r="D25" s="347"/>
      <c r="E25" s="346"/>
      <c r="F25" s="347"/>
      <c r="G25" s="347"/>
      <c r="H25" s="348"/>
      <c r="I25" s="349"/>
      <c r="J25" s="350"/>
      <c r="K25" s="351"/>
      <c r="L25" s="352">
        <f>B25</f>
        <v>1</v>
      </c>
      <c r="M25" s="353">
        <f>L25</f>
        <v>1</v>
      </c>
      <c r="N25" s="354">
        <f>M25/M$29</f>
        <v>5.5093383284667509E-5</v>
      </c>
      <c r="O25" s="355">
        <f>IF(N25&gt;=2%,M25,0)</f>
        <v>0</v>
      </c>
      <c r="P25" s="356">
        <f>O$29/P$2</f>
        <v>3533.2</v>
      </c>
      <c r="Q25" s="357">
        <f>O25/P25</f>
        <v>0</v>
      </c>
      <c r="R25" s="358">
        <f>INT(Q25)</f>
        <v>0</v>
      </c>
      <c r="S25" s="357">
        <v>0</v>
      </c>
      <c r="T25" s="359">
        <f>SUM(R25:S25)</f>
        <v>0</v>
      </c>
    </row>
    <row r="26" spans="1:22" x14ac:dyDescent="0.2">
      <c r="A26" s="344"/>
      <c r="B26" s="259"/>
      <c r="C26" s="259"/>
      <c r="D26" s="259"/>
      <c r="E26" s="344"/>
      <c r="F26" s="259"/>
      <c r="G26" s="259"/>
      <c r="H26" s="345"/>
      <c r="I26" s="260"/>
      <c r="J26" s="261"/>
      <c r="K26" s="262"/>
      <c r="L26" s="319"/>
      <c r="M26" s="320"/>
      <c r="N26" s="265"/>
      <c r="O26" s="266"/>
      <c r="P26" s="323"/>
      <c r="Q26" s="324"/>
      <c r="R26" s="325"/>
      <c r="S26" s="324"/>
      <c r="T26" s="326"/>
    </row>
    <row r="27" spans="1:22" x14ac:dyDescent="0.2">
      <c r="A27" s="360" t="s">
        <v>53</v>
      </c>
      <c r="B27" s="361">
        <v>765</v>
      </c>
      <c r="C27" s="361"/>
      <c r="D27" s="361"/>
      <c r="E27" s="360"/>
      <c r="F27" s="361"/>
      <c r="G27" s="361"/>
      <c r="H27" s="362"/>
      <c r="I27" s="363"/>
      <c r="J27" s="364"/>
      <c r="K27" s="365"/>
      <c r="L27" s="366">
        <f>B27</f>
        <v>765</v>
      </c>
      <c r="M27" s="367"/>
      <c r="N27" s="368">
        <v>0</v>
      </c>
      <c r="O27" s="369">
        <f>IF(N27&gt;=2%,M27,0)</f>
        <v>0</v>
      </c>
      <c r="P27" s="370"/>
      <c r="Q27" s="371"/>
      <c r="R27" s="372">
        <f>INT(Q27)</f>
        <v>0</v>
      </c>
      <c r="S27" s="371"/>
      <c r="T27" s="373">
        <f>SUM(R27:S27)</f>
        <v>0</v>
      </c>
    </row>
    <row r="28" spans="1:22" x14ac:dyDescent="0.2">
      <c r="A28" s="344"/>
      <c r="B28" s="259"/>
      <c r="C28" s="259"/>
      <c r="D28" s="259"/>
      <c r="E28" s="344"/>
      <c r="F28" s="259"/>
      <c r="G28" s="259"/>
      <c r="H28" s="259"/>
      <c r="I28" s="260"/>
      <c r="J28" s="374"/>
      <c r="K28" s="262"/>
      <c r="L28" s="375"/>
      <c r="M28" s="264"/>
      <c r="N28" s="265"/>
      <c r="O28" s="266"/>
      <c r="P28" s="376"/>
      <c r="Q28" s="324"/>
      <c r="R28" s="377">
        <f>INT(Q28)</f>
        <v>0</v>
      </c>
      <c r="S28" s="324"/>
      <c r="T28" s="326">
        <f>SUM(R28:S28)</f>
        <v>0</v>
      </c>
    </row>
    <row r="29" spans="1:22" x14ac:dyDescent="0.2">
      <c r="A29" s="344" t="s">
        <v>54</v>
      </c>
      <c r="B29" s="259">
        <f>SUM(B6:B28)-B19</f>
        <v>18916</v>
      </c>
      <c r="C29" s="259"/>
      <c r="D29" s="259"/>
      <c r="E29" s="378"/>
      <c r="F29" s="259"/>
      <c r="G29" s="259">
        <f t="shared" ref="G29:S29" si="2">SUM(G6:G28)</f>
        <v>2</v>
      </c>
      <c r="H29" s="259">
        <f t="shared" si="2"/>
        <v>2335</v>
      </c>
      <c r="I29" s="379">
        <f t="shared" si="2"/>
        <v>0</v>
      </c>
      <c r="J29" s="380">
        <f t="shared" si="2"/>
        <v>0</v>
      </c>
      <c r="K29" s="262">
        <f t="shared" si="2"/>
        <v>0</v>
      </c>
      <c r="L29" s="262">
        <f t="shared" si="2"/>
        <v>18916</v>
      </c>
      <c r="M29" s="262">
        <f t="shared" si="2"/>
        <v>18151</v>
      </c>
      <c r="N29" s="379">
        <f t="shared" si="2"/>
        <v>1</v>
      </c>
      <c r="O29" s="266">
        <f t="shared" si="2"/>
        <v>17666</v>
      </c>
      <c r="P29" s="376">
        <f t="shared" si="2"/>
        <v>31798.800000000003</v>
      </c>
      <c r="Q29" s="376">
        <f t="shared" si="2"/>
        <v>5</v>
      </c>
      <c r="R29" s="381">
        <f t="shared" si="2"/>
        <v>3</v>
      </c>
      <c r="S29" s="382">
        <f t="shared" si="2"/>
        <v>2</v>
      </c>
      <c r="T29" s="383">
        <f>SUM(R29:S29)</f>
        <v>5</v>
      </c>
    </row>
    <row r="30" spans="1:22" x14ac:dyDescent="0.2">
      <c r="K30" s="384"/>
      <c r="L30" s="223"/>
      <c r="M30" s="385"/>
      <c r="N30" s="386"/>
      <c r="O30" s="387"/>
      <c r="P30" s="388"/>
    </row>
    <row r="32" spans="1:22" x14ac:dyDescent="0.2">
      <c r="A32" s="389"/>
      <c r="B32" s="389"/>
      <c r="C32" s="389"/>
      <c r="D32" s="389"/>
      <c r="E32" s="389"/>
      <c r="F32" s="389"/>
      <c r="G32" s="389"/>
      <c r="H32" s="214"/>
      <c r="K32" s="214"/>
    </row>
  </sheetData>
  <sortState ref="V8:V12">
    <sortCondition descending="1" ref="V8:V12"/>
  </sortState>
  <mergeCells count="5">
    <mergeCell ref="R5:T5"/>
    <mergeCell ref="A1:T1"/>
    <mergeCell ref="B2:D2"/>
    <mergeCell ref="G2:K2"/>
    <mergeCell ref="M2:O2"/>
  </mergeCells>
  <printOptions horizontalCentered="1" verticalCentered="1"/>
  <pageMargins left="0.23622047244094491" right="0.23622047244094491" top="0.51181102362204722" bottom="0.51181102362204722" header="0" footer="0.23622047244094491"/>
  <pageSetup paperSize="5" scale="74" fitToHeight="0" pageOrder="overThenDown" orientation="landscape" r:id="rId1"/>
  <headerFooter alignWithMargins="0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39"/>
  <sheetViews>
    <sheetView zoomScale="60" zoomScaleNormal="60" workbookViewId="0">
      <selection activeCell="H10" sqref="H10"/>
    </sheetView>
  </sheetViews>
  <sheetFormatPr baseColWidth="10" defaultRowHeight="12.75" x14ac:dyDescent="0.2"/>
  <cols>
    <col min="1" max="1" width="38.85546875" style="211" bestFit="1" customWidth="1"/>
    <col min="2" max="8" width="15.7109375" style="211" customWidth="1"/>
    <col min="9" max="9" width="15.7109375" style="212" customWidth="1"/>
    <col min="10" max="10" width="15.7109375" style="213" customWidth="1"/>
    <col min="11" max="12" width="15.7109375" style="211" customWidth="1"/>
    <col min="13" max="13" width="15.7109375" style="214" customWidth="1"/>
    <col min="14" max="14" width="15.7109375" style="212" customWidth="1"/>
    <col min="15" max="15" width="18.5703125" style="211" customWidth="1"/>
    <col min="16" max="17" width="15.7109375" style="211" customWidth="1"/>
    <col min="18" max="18" width="7.140625" style="215" customWidth="1"/>
    <col min="19" max="19" width="6.5703125" style="211" customWidth="1"/>
    <col min="20" max="20" width="7.140625" style="211" customWidth="1"/>
    <col min="21" max="16384" width="11.42578125" style="211"/>
  </cols>
  <sheetData>
    <row r="1" spans="1:20" ht="20.25" x14ac:dyDescent="0.3">
      <c r="A1" s="981" t="s">
        <v>0</v>
      </c>
      <c r="B1" s="981"/>
      <c r="C1" s="981"/>
      <c r="D1" s="981"/>
      <c r="E1" s="981"/>
      <c r="F1" s="981"/>
      <c r="G1" s="981"/>
      <c r="H1" s="981"/>
      <c r="I1" s="981"/>
      <c r="J1" s="981"/>
      <c r="K1" s="981"/>
      <c r="L1" s="981"/>
      <c r="M1" s="981"/>
      <c r="N1" s="981"/>
      <c r="O1" s="981"/>
      <c r="P1" s="981"/>
      <c r="Q1" s="981"/>
      <c r="R1" s="981"/>
      <c r="S1" s="981"/>
      <c r="T1" s="981"/>
    </row>
    <row r="2" spans="1:20" ht="20.25" x14ac:dyDescent="0.3">
      <c r="A2" s="937" t="s">
        <v>1</v>
      </c>
      <c r="B2" s="983" t="s">
        <v>108</v>
      </c>
      <c r="C2" s="983"/>
      <c r="D2" s="983"/>
      <c r="E2" s="983"/>
      <c r="F2" s="929"/>
      <c r="G2" s="982" t="str">
        <f>B2</f>
        <v>EL NARANJO</v>
      </c>
      <c r="H2" s="982"/>
      <c r="I2" s="982"/>
      <c r="J2" s="982"/>
      <c r="K2" s="946"/>
      <c r="L2" s="984" t="s">
        <v>3</v>
      </c>
      <c r="M2" s="984"/>
      <c r="N2" s="984"/>
      <c r="O2" s="984"/>
      <c r="P2" s="929">
        <v>5</v>
      </c>
      <c r="Q2" s="946"/>
      <c r="R2" s="947"/>
      <c r="S2" s="946"/>
      <c r="T2" s="946"/>
    </row>
    <row r="3" spans="1:20" ht="20.25" x14ac:dyDescent="0.3">
      <c r="A3" s="929">
        <v>2018</v>
      </c>
      <c r="B3" s="929"/>
      <c r="C3" s="929"/>
      <c r="D3" s="929"/>
      <c r="E3" s="929"/>
      <c r="F3" s="929"/>
      <c r="G3" s="929"/>
      <c r="H3" s="928"/>
      <c r="I3" s="948"/>
      <c r="J3" s="949"/>
      <c r="K3" s="929"/>
      <c r="L3" s="950"/>
      <c r="M3" s="951"/>
      <c r="N3" s="952"/>
      <c r="O3" s="937"/>
      <c r="P3" s="929"/>
      <c r="Q3" s="946"/>
      <c r="R3" s="947"/>
      <c r="S3" s="946"/>
      <c r="T3" s="946"/>
    </row>
    <row r="4" spans="1:20" ht="20.25" x14ac:dyDescent="0.3">
      <c r="A4" s="929"/>
      <c r="B4" s="929"/>
      <c r="C4" s="929"/>
      <c r="D4" s="929"/>
      <c r="E4" s="929"/>
      <c r="F4" s="929"/>
      <c r="G4" s="929"/>
      <c r="H4" s="928"/>
      <c r="I4" s="948"/>
      <c r="J4" s="949"/>
      <c r="K4" s="929"/>
      <c r="L4" s="950"/>
      <c r="M4" s="951"/>
      <c r="N4" s="952"/>
      <c r="O4" s="937"/>
      <c r="P4" s="929"/>
      <c r="Q4" s="946"/>
      <c r="R4" s="947"/>
      <c r="S4" s="946"/>
      <c r="T4" s="946"/>
    </row>
    <row r="5" spans="1:20" ht="89.25" x14ac:dyDescent="0.2">
      <c r="A5" s="936" t="s">
        <v>4</v>
      </c>
      <c r="B5" s="936" t="s">
        <v>5</v>
      </c>
      <c r="C5" s="936" t="s">
        <v>6</v>
      </c>
      <c r="D5" s="936" t="s">
        <v>7</v>
      </c>
      <c r="E5" s="936" t="s">
        <v>8</v>
      </c>
      <c r="F5" s="936" t="s">
        <v>9</v>
      </c>
      <c r="G5" s="936" t="s">
        <v>124</v>
      </c>
      <c r="H5" s="936" t="s">
        <v>11</v>
      </c>
      <c r="I5" s="931" t="s">
        <v>12</v>
      </c>
      <c r="J5" s="932" t="s">
        <v>13</v>
      </c>
      <c r="K5" s="936" t="s">
        <v>126</v>
      </c>
      <c r="L5" s="936" t="s">
        <v>15</v>
      </c>
      <c r="M5" s="933" t="s">
        <v>16</v>
      </c>
      <c r="N5" s="231" t="s">
        <v>17</v>
      </c>
      <c r="O5" s="936" t="s">
        <v>18</v>
      </c>
      <c r="P5" s="934" t="s">
        <v>19</v>
      </c>
      <c r="Q5" s="935" t="s">
        <v>20</v>
      </c>
      <c r="R5" s="980" t="s">
        <v>21</v>
      </c>
      <c r="S5" s="980"/>
      <c r="T5" s="980"/>
    </row>
    <row r="6" spans="1:20" x14ac:dyDescent="0.2">
      <c r="A6" s="235" t="s">
        <v>22</v>
      </c>
      <c r="B6" s="236">
        <v>1972</v>
      </c>
      <c r="C6" s="236">
        <f>$B$9/3</f>
        <v>71.333333333333329</v>
      </c>
      <c r="D6" s="237">
        <f>B10/2</f>
        <v>22</v>
      </c>
      <c r="E6" s="236">
        <f>B$11/2</f>
        <v>25.5</v>
      </c>
      <c r="F6" s="236"/>
      <c r="G6" s="236">
        <v>2</v>
      </c>
      <c r="H6" s="236">
        <f>B6+INT(C6)+INT(D6)+INT(E6)+INT(F6)+INT(G6)</f>
        <v>2092</v>
      </c>
      <c r="I6" s="238"/>
      <c r="J6" s="239"/>
      <c r="K6" s="240"/>
      <c r="L6" s="241">
        <f>H6</f>
        <v>2092</v>
      </c>
      <c r="M6" s="242">
        <f>L6</f>
        <v>2092</v>
      </c>
      <c r="N6" s="243">
        <f>M6/M$36</f>
        <v>0.21604874522358772</v>
      </c>
      <c r="O6" s="244">
        <f>IF(N6&gt;=2%,M6,0)</f>
        <v>2092</v>
      </c>
      <c r="P6" s="245">
        <f>O$36/P$2</f>
        <v>1862.4</v>
      </c>
      <c r="Q6" s="246">
        <f>O6/P6</f>
        <v>1.1232817869415808</v>
      </c>
      <c r="R6" s="247">
        <f>INT(Q6)</f>
        <v>1</v>
      </c>
      <c r="S6" s="248">
        <v>0</v>
      </c>
      <c r="T6" s="246">
        <f>SUM(R6:S6)</f>
        <v>1</v>
      </c>
    </row>
    <row r="7" spans="1:20" x14ac:dyDescent="0.2">
      <c r="A7" s="235" t="s">
        <v>23</v>
      </c>
      <c r="B7" s="236">
        <v>57</v>
      </c>
      <c r="C7" s="236">
        <f>$B$9/3</f>
        <v>71.333333333333329</v>
      </c>
      <c r="D7" s="237">
        <f>B10/2</f>
        <v>22</v>
      </c>
      <c r="E7" s="236"/>
      <c r="F7" s="236">
        <f>B$12/2</f>
        <v>2.5</v>
      </c>
      <c r="G7" s="236">
        <v>1</v>
      </c>
      <c r="H7" s="236">
        <f>B7+INT(C7)+INT(D7)+INT(E7)+INT(F7)+INT(G7)</f>
        <v>153</v>
      </c>
      <c r="I7" s="238"/>
      <c r="J7" s="239"/>
      <c r="K7" s="240"/>
      <c r="L7" s="241">
        <f>H7</f>
        <v>153</v>
      </c>
      <c r="M7" s="242">
        <f>L7</f>
        <v>153</v>
      </c>
      <c r="N7" s="243">
        <f>M7/M$36</f>
        <v>1.5800888154497574E-2</v>
      </c>
      <c r="O7" s="244">
        <f>IF(N7&gt;=2%,M7,0)</f>
        <v>0</v>
      </c>
      <c r="P7" s="245">
        <f>O$36/P$2</f>
        <v>1862.4</v>
      </c>
      <c r="Q7" s="246">
        <f>O7/P7</f>
        <v>0</v>
      </c>
      <c r="R7" s="247">
        <f>INT(Q7)</f>
        <v>0</v>
      </c>
      <c r="S7" s="248">
        <v>0</v>
      </c>
      <c r="T7" s="246">
        <f>SUM(R7:S7)</f>
        <v>0</v>
      </c>
    </row>
    <row r="8" spans="1:20" x14ac:dyDescent="0.2">
      <c r="A8" s="235" t="s">
        <v>24</v>
      </c>
      <c r="B8" s="236">
        <v>230</v>
      </c>
      <c r="C8" s="236">
        <f>$B$9/3</f>
        <v>71.333333333333329</v>
      </c>
      <c r="D8" s="237"/>
      <c r="E8" s="236">
        <f>B$11/2</f>
        <v>25.5</v>
      </c>
      <c r="F8" s="236">
        <f>B$12/2</f>
        <v>2.5</v>
      </c>
      <c r="G8" s="236">
        <v>0</v>
      </c>
      <c r="H8" s="236">
        <f>B8+INT(C8)+INT(D8)+INT(E8)+INT(F8)+INT(G8)</f>
        <v>328</v>
      </c>
      <c r="I8" s="238"/>
      <c r="J8" s="239"/>
      <c r="K8" s="240"/>
      <c r="L8" s="241">
        <f>H8</f>
        <v>328</v>
      </c>
      <c r="M8" s="242">
        <f>L8</f>
        <v>328</v>
      </c>
      <c r="N8" s="243">
        <f>M8/M$36</f>
        <v>3.3873799442321592E-2</v>
      </c>
      <c r="O8" s="244">
        <f>IF(N8&gt;=2%,M8,0)</f>
        <v>328</v>
      </c>
      <c r="P8" s="245">
        <f>O$36/P$2</f>
        <v>1862.4</v>
      </c>
      <c r="Q8" s="246">
        <f>O8/P8</f>
        <v>0.17611683848797249</v>
      </c>
      <c r="R8" s="247">
        <f>INT(Q8)</f>
        <v>0</v>
      </c>
      <c r="S8" s="248">
        <v>0</v>
      </c>
      <c r="T8" s="246">
        <f>SUM(R8:S8)</f>
        <v>0</v>
      </c>
    </row>
    <row r="9" spans="1:20" x14ac:dyDescent="0.2">
      <c r="A9" s="235" t="s">
        <v>25</v>
      </c>
      <c r="B9" s="236">
        <v>214</v>
      </c>
      <c r="C9" s="236"/>
      <c r="D9" s="237"/>
      <c r="E9" s="236"/>
      <c r="F9" s="236"/>
      <c r="G9" s="236"/>
      <c r="H9" s="236"/>
      <c r="I9" s="238"/>
      <c r="J9" s="239"/>
      <c r="K9" s="240"/>
      <c r="L9" s="241"/>
      <c r="M9" s="242"/>
      <c r="N9" s="243"/>
      <c r="O9" s="244"/>
      <c r="P9" s="245"/>
      <c r="Q9" s="246"/>
      <c r="R9" s="247"/>
      <c r="S9" s="248">
        <v>0</v>
      </c>
      <c r="T9" s="246"/>
    </row>
    <row r="10" spans="1:20" x14ac:dyDescent="0.2">
      <c r="A10" s="235" t="s">
        <v>26</v>
      </c>
      <c r="B10" s="236">
        <v>44</v>
      </c>
      <c r="C10" s="236"/>
      <c r="D10" s="237"/>
      <c r="E10" s="236"/>
      <c r="F10" s="236"/>
      <c r="G10" s="236"/>
      <c r="H10" s="236"/>
      <c r="I10" s="238"/>
      <c r="J10" s="239"/>
      <c r="K10" s="240"/>
      <c r="L10" s="241"/>
      <c r="M10" s="242"/>
      <c r="N10" s="243"/>
      <c r="O10" s="244"/>
      <c r="P10" s="245"/>
      <c r="Q10" s="246"/>
      <c r="R10" s="247"/>
      <c r="S10" s="248">
        <v>0</v>
      </c>
      <c r="T10" s="246"/>
    </row>
    <row r="11" spans="1:20" x14ac:dyDescent="0.2">
      <c r="A11" s="235" t="s">
        <v>27</v>
      </c>
      <c r="B11" s="236">
        <v>51</v>
      </c>
      <c r="C11" s="236"/>
      <c r="D11" s="237"/>
      <c r="E11" s="236"/>
      <c r="F11" s="236"/>
      <c r="G11" s="236"/>
      <c r="H11" s="236"/>
      <c r="I11" s="238"/>
      <c r="J11" s="239"/>
      <c r="K11" s="240"/>
      <c r="L11" s="241"/>
      <c r="M11" s="242"/>
      <c r="N11" s="243"/>
      <c r="O11" s="244"/>
      <c r="P11" s="245"/>
      <c r="Q11" s="246"/>
      <c r="R11" s="247"/>
      <c r="S11" s="248">
        <v>0</v>
      </c>
      <c r="T11" s="246"/>
    </row>
    <row r="12" spans="1:20" x14ac:dyDescent="0.2">
      <c r="A12" s="235" t="s">
        <v>28</v>
      </c>
      <c r="B12" s="236">
        <v>5</v>
      </c>
      <c r="C12" s="236"/>
      <c r="D12" s="237"/>
      <c r="E12" s="249"/>
      <c r="F12" s="236"/>
      <c r="G12" s="236"/>
      <c r="H12" s="236"/>
      <c r="I12" s="238"/>
      <c r="J12" s="239"/>
      <c r="K12" s="240"/>
      <c r="L12" s="241"/>
      <c r="M12" s="242"/>
      <c r="N12" s="243"/>
      <c r="O12" s="244"/>
      <c r="P12" s="245"/>
      <c r="Q12" s="246"/>
      <c r="R12" s="247"/>
      <c r="S12" s="248">
        <v>0</v>
      </c>
      <c r="T12" s="246"/>
    </row>
    <row r="13" spans="1:20" x14ac:dyDescent="0.2">
      <c r="A13" s="250" t="s">
        <v>29</v>
      </c>
      <c r="B13" s="236">
        <f>SUM(B6:B12)</f>
        <v>2573</v>
      </c>
      <c r="C13" s="236"/>
      <c r="D13" s="237"/>
      <c r="E13" s="235"/>
      <c r="F13" s="236"/>
      <c r="G13" s="236"/>
      <c r="H13" s="251"/>
      <c r="I13" s="238"/>
      <c r="J13" s="239"/>
      <c r="K13" s="252"/>
      <c r="L13" s="253"/>
      <c r="M13" s="254"/>
      <c r="N13" s="243"/>
      <c r="O13" s="255"/>
      <c r="P13" s="245">
        <f>SUM(N13:O13)</f>
        <v>0</v>
      </c>
      <c r="Q13" s="248"/>
      <c r="R13" s="247">
        <f t="shared" ref="R13:R28" si="0">INT(Q13)</f>
        <v>0</v>
      </c>
      <c r="S13" s="248">
        <v>0</v>
      </c>
      <c r="T13" s="246">
        <f t="shared" ref="T13:T28" si="1">SUM(R13:S13)</f>
        <v>0</v>
      </c>
    </row>
    <row r="14" spans="1:20" x14ac:dyDescent="0.2">
      <c r="A14" s="256"/>
      <c r="B14" s="257"/>
      <c r="C14" s="257"/>
      <c r="D14" s="258"/>
      <c r="E14" s="227"/>
      <c r="F14" s="259"/>
      <c r="G14" s="257"/>
      <c r="H14" s="259"/>
      <c r="I14" s="260"/>
      <c r="J14" s="261"/>
      <c r="K14" s="262"/>
      <c r="L14" s="263"/>
      <c r="M14" s="264"/>
      <c r="N14" s="265"/>
      <c r="O14" s="266"/>
      <c r="P14" s="662"/>
      <c r="Q14" s="698"/>
      <c r="R14" s="325">
        <f t="shared" si="0"/>
        <v>0</v>
      </c>
      <c r="S14" s="324">
        <v>0</v>
      </c>
      <c r="T14" s="326">
        <f t="shared" si="1"/>
        <v>0</v>
      </c>
    </row>
    <row r="15" spans="1:20" x14ac:dyDescent="0.2">
      <c r="A15" s="287" t="s">
        <v>39</v>
      </c>
      <c r="B15" s="288">
        <v>1466</v>
      </c>
      <c r="C15" s="288"/>
      <c r="D15" s="390"/>
      <c r="E15" s="391"/>
      <c r="F15" s="272"/>
      <c r="G15" s="288"/>
      <c r="H15" s="272"/>
      <c r="I15" s="275"/>
      <c r="J15" s="276"/>
      <c r="K15" s="277"/>
      <c r="L15" s="290">
        <f>B15</f>
        <v>1466</v>
      </c>
      <c r="M15" s="291">
        <f>L15</f>
        <v>1466</v>
      </c>
      <c r="N15" s="280">
        <f>M15/M$36</f>
        <v>0.15139935970257151</v>
      </c>
      <c r="O15" s="281">
        <f>IF(N15&gt;=2%,M15,0)</f>
        <v>1466</v>
      </c>
      <c r="P15" s="282">
        <f>O$36/P$2</f>
        <v>1862.4</v>
      </c>
      <c r="Q15" s="285">
        <f>O15/P15</f>
        <v>0.78715635738831613</v>
      </c>
      <c r="R15" s="284">
        <f t="shared" si="0"/>
        <v>0</v>
      </c>
      <c r="S15" s="285">
        <v>1</v>
      </c>
      <c r="T15" s="286">
        <f t="shared" si="1"/>
        <v>1</v>
      </c>
    </row>
    <row r="16" spans="1:20" x14ac:dyDescent="0.2">
      <c r="A16" s="256"/>
      <c r="B16" s="257"/>
      <c r="C16" s="257"/>
      <c r="D16" s="258"/>
      <c r="E16" s="227"/>
      <c r="F16" s="259"/>
      <c r="G16" s="257"/>
      <c r="H16" s="259"/>
      <c r="I16" s="260"/>
      <c r="J16" s="261"/>
      <c r="K16" s="262"/>
      <c r="L16" s="263"/>
      <c r="M16" s="264"/>
      <c r="N16" s="265"/>
      <c r="O16" s="266"/>
      <c r="P16" s="662"/>
      <c r="Q16" s="698"/>
      <c r="R16" s="325">
        <f t="shared" si="0"/>
        <v>0</v>
      </c>
      <c r="S16" s="324">
        <v>0</v>
      </c>
      <c r="T16" s="326">
        <f t="shared" si="1"/>
        <v>0</v>
      </c>
    </row>
    <row r="17" spans="1:20" x14ac:dyDescent="0.2">
      <c r="A17" s="292" t="s">
        <v>41</v>
      </c>
      <c r="B17" s="293">
        <v>118</v>
      </c>
      <c r="C17" s="293">
        <f>$B$20/3</f>
        <v>23.333333333333332</v>
      </c>
      <c r="D17" s="293">
        <f>B$21/2</f>
        <v>6</v>
      </c>
      <c r="E17" s="294">
        <f>B$22/2</f>
        <v>3.5</v>
      </c>
      <c r="F17" s="293"/>
      <c r="G17" s="295">
        <v>1</v>
      </c>
      <c r="H17" s="293">
        <f>B17+INT(C17)+INT(D17)+INT(E17)+INT(F17)+G17</f>
        <v>151</v>
      </c>
      <c r="I17" s="296"/>
      <c r="J17" s="297"/>
      <c r="K17" s="298"/>
      <c r="L17" s="299">
        <f>H17</f>
        <v>151</v>
      </c>
      <c r="M17" s="300">
        <f>L17</f>
        <v>151</v>
      </c>
      <c r="N17" s="301">
        <f>M17/M$36</f>
        <v>1.5594340596922442E-2</v>
      </c>
      <c r="O17" s="302">
        <f>IF(N17&gt;=2%,M17,0)</f>
        <v>0</v>
      </c>
      <c r="P17" s="303">
        <f>O$36/P$2</f>
        <v>1862.4</v>
      </c>
      <c r="Q17" s="304">
        <f>O17/P17</f>
        <v>0</v>
      </c>
      <c r="R17" s="305">
        <f t="shared" si="0"/>
        <v>0</v>
      </c>
      <c r="S17" s="304">
        <v>0</v>
      </c>
      <c r="T17" s="306">
        <f t="shared" si="1"/>
        <v>0</v>
      </c>
    </row>
    <row r="18" spans="1:20" x14ac:dyDescent="0.2">
      <c r="A18" s="292" t="s">
        <v>42</v>
      </c>
      <c r="B18" s="293">
        <v>544</v>
      </c>
      <c r="C18" s="293">
        <f>$B$20/3</f>
        <v>23.333333333333332</v>
      </c>
      <c r="D18" s="293">
        <f>B$21/2</f>
        <v>6</v>
      </c>
      <c r="E18" s="292"/>
      <c r="F18" s="293">
        <f>B$23/2</f>
        <v>9.5</v>
      </c>
      <c r="G18" s="293">
        <v>2</v>
      </c>
      <c r="H18" s="293">
        <f>B18+INT(C18)+INT(D18)+INT(E18)+INT(F18)+G18</f>
        <v>584</v>
      </c>
      <c r="I18" s="296"/>
      <c r="J18" s="297"/>
      <c r="K18" s="298"/>
      <c r="L18" s="299">
        <f>H18</f>
        <v>584</v>
      </c>
      <c r="M18" s="300">
        <f>L18</f>
        <v>584</v>
      </c>
      <c r="N18" s="301">
        <f>M18/M$36</f>
        <v>6.0311886811938449E-2</v>
      </c>
      <c r="O18" s="302">
        <f>IF(N18&gt;=2%,M18,0)</f>
        <v>584</v>
      </c>
      <c r="P18" s="303">
        <f>O$36/P$2</f>
        <v>1862.4</v>
      </c>
      <c r="Q18" s="304">
        <f>O18/P18</f>
        <v>0.31357388316151202</v>
      </c>
      <c r="R18" s="305">
        <f t="shared" si="0"/>
        <v>0</v>
      </c>
      <c r="S18" s="304">
        <v>0</v>
      </c>
      <c r="T18" s="306">
        <f t="shared" si="1"/>
        <v>0</v>
      </c>
    </row>
    <row r="19" spans="1:20" x14ac:dyDescent="0.2">
      <c r="A19" s="292" t="s">
        <v>43</v>
      </c>
      <c r="B19" s="293">
        <v>31</v>
      </c>
      <c r="C19" s="293">
        <f>$B$20/3</f>
        <v>23.333333333333332</v>
      </c>
      <c r="D19" s="293"/>
      <c r="E19" s="294">
        <f>B$22/2</f>
        <v>3.5</v>
      </c>
      <c r="F19" s="293">
        <f>B$23/2</f>
        <v>9.5</v>
      </c>
      <c r="G19" s="293">
        <v>0</v>
      </c>
      <c r="H19" s="293">
        <f>B19+INT(C19)+INT(D19)+INT(E19)+INT(F19)+G19</f>
        <v>66</v>
      </c>
      <c r="I19" s="296"/>
      <c r="J19" s="297"/>
      <c r="K19" s="298"/>
      <c r="L19" s="299">
        <f>H19</f>
        <v>66</v>
      </c>
      <c r="M19" s="300">
        <f>L19</f>
        <v>66</v>
      </c>
      <c r="N19" s="301">
        <f>M19/M$36</f>
        <v>6.8160693999793449E-3</v>
      </c>
      <c r="O19" s="302">
        <f>IF(N19&gt;=2%,M19,0)</f>
        <v>0</v>
      </c>
      <c r="P19" s="303">
        <f>O$36/P$2</f>
        <v>1862.4</v>
      </c>
      <c r="Q19" s="304">
        <f>O19/P19</f>
        <v>0</v>
      </c>
      <c r="R19" s="305">
        <f t="shared" si="0"/>
        <v>0</v>
      </c>
      <c r="S19" s="304">
        <v>0</v>
      </c>
      <c r="T19" s="306">
        <f t="shared" si="1"/>
        <v>0</v>
      </c>
    </row>
    <row r="20" spans="1:20" x14ac:dyDescent="0.2">
      <c r="A20" s="307" t="s">
        <v>44</v>
      </c>
      <c r="B20" s="293">
        <v>70</v>
      </c>
      <c r="C20" s="293"/>
      <c r="D20" s="293"/>
      <c r="E20" s="292"/>
      <c r="F20" s="293"/>
      <c r="G20" s="293"/>
      <c r="H20" s="293"/>
      <c r="I20" s="296"/>
      <c r="J20" s="297"/>
      <c r="K20" s="298"/>
      <c r="L20" s="299"/>
      <c r="M20" s="308"/>
      <c r="N20" s="301"/>
      <c r="O20" s="302"/>
      <c r="P20" s="303"/>
      <c r="Q20" s="304"/>
      <c r="R20" s="305">
        <f t="shared" si="0"/>
        <v>0</v>
      </c>
      <c r="S20" s="304">
        <v>0</v>
      </c>
      <c r="T20" s="306">
        <f t="shared" si="1"/>
        <v>0</v>
      </c>
    </row>
    <row r="21" spans="1:20" x14ac:dyDescent="0.2">
      <c r="A21" s="307" t="s">
        <v>45</v>
      </c>
      <c r="B21" s="293">
        <v>12</v>
      </c>
      <c r="C21" s="293"/>
      <c r="D21" s="293"/>
      <c r="E21" s="292"/>
      <c r="F21" s="293"/>
      <c r="G21" s="293"/>
      <c r="H21" s="293"/>
      <c r="I21" s="296"/>
      <c r="J21" s="297"/>
      <c r="K21" s="298"/>
      <c r="L21" s="299"/>
      <c r="M21" s="308"/>
      <c r="N21" s="301"/>
      <c r="O21" s="302"/>
      <c r="P21" s="303">
        <f>SUM(N21:O21)</f>
        <v>0</v>
      </c>
      <c r="Q21" s="304"/>
      <c r="R21" s="305">
        <f t="shared" si="0"/>
        <v>0</v>
      </c>
      <c r="S21" s="304"/>
      <c r="T21" s="306">
        <f t="shared" si="1"/>
        <v>0</v>
      </c>
    </row>
    <row r="22" spans="1:20" x14ac:dyDescent="0.2">
      <c r="A22" s="307" t="s">
        <v>46</v>
      </c>
      <c r="B22" s="293">
        <v>7</v>
      </c>
      <c r="C22" s="293"/>
      <c r="D22" s="309"/>
      <c r="E22" s="292"/>
      <c r="F22" s="293"/>
      <c r="G22" s="293"/>
      <c r="H22" s="310"/>
      <c r="I22" s="296"/>
      <c r="J22" s="297"/>
      <c r="K22" s="298"/>
      <c r="L22" s="299"/>
      <c r="M22" s="308"/>
      <c r="N22" s="301"/>
      <c r="O22" s="302"/>
      <c r="P22" s="303">
        <f>SUM(N22:O22)</f>
        <v>0</v>
      </c>
      <c r="Q22" s="304"/>
      <c r="R22" s="305">
        <f t="shared" si="0"/>
        <v>0</v>
      </c>
      <c r="S22" s="304"/>
      <c r="T22" s="306">
        <f t="shared" si="1"/>
        <v>0</v>
      </c>
    </row>
    <row r="23" spans="1:20" x14ac:dyDescent="0.2">
      <c r="A23" s="307" t="s">
        <v>47</v>
      </c>
      <c r="B23" s="293">
        <v>19</v>
      </c>
      <c r="C23" s="293"/>
      <c r="D23" s="293"/>
      <c r="E23" s="292"/>
      <c r="F23" s="293"/>
      <c r="G23" s="293"/>
      <c r="H23" s="293"/>
      <c r="I23" s="296"/>
      <c r="J23" s="297"/>
      <c r="K23" s="298"/>
      <c r="L23" s="299"/>
      <c r="M23" s="308"/>
      <c r="N23" s="301"/>
      <c r="O23" s="302"/>
      <c r="P23" s="303">
        <f>SUM(N23:O23)</f>
        <v>0</v>
      </c>
      <c r="Q23" s="304"/>
      <c r="R23" s="305">
        <f t="shared" si="0"/>
        <v>0</v>
      </c>
      <c r="S23" s="304"/>
      <c r="T23" s="306">
        <f t="shared" si="1"/>
        <v>0</v>
      </c>
    </row>
    <row r="24" spans="1:20" x14ac:dyDescent="0.2">
      <c r="A24" s="311" t="s">
        <v>48</v>
      </c>
      <c r="B24" s="293">
        <f>SUM(B17:B23)</f>
        <v>801</v>
      </c>
      <c r="C24" s="293"/>
      <c r="D24" s="293"/>
      <c r="E24" s="292"/>
      <c r="F24" s="293"/>
      <c r="G24" s="293"/>
      <c r="H24" s="293"/>
      <c r="I24" s="296"/>
      <c r="J24" s="297"/>
      <c r="K24" s="298"/>
      <c r="L24" s="299"/>
      <c r="M24" s="308"/>
      <c r="N24" s="301"/>
      <c r="O24" s="302"/>
      <c r="P24" s="303"/>
      <c r="Q24" s="304"/>
      <c r="R24" s="305">
        <f t="shared" si="0"/>
        <v>0</v>
      </c>
      <c r="S24" s="304"/>
      <c r="T24" s="306">
        <f t="shared" si="1"/>
        <v>0</v>
      </c>
    </row>
    <row r="25" spans="1:20" x14ac:dyDescent="0.2">
      <c r="A25" s="256"/>
      <c r="B25" s="313"/>
      <c r="C25" s="259"/>
      <c r="D25" s="259"/>
      <c r="E25" s="344"/>
      <c r="F25" s="259"/>
      <c r="G25" s="259"/>
      <c r="H25" s="259"/>
      <c r="I25" s="260"/>
      <c r="J25" s="261"/>
      <c r="K25" s="262"/>
      <c r="L25" s="263"/>
      <c r="M25" s="264"/>
      <c r="N25" s="265"/>
      <c r="O25" s="266"/>
      <c r="P25" s="662"/>
      <c r="Q25" s="324"/>
      <c r="R25" s="325">
        <f t="shared" si="0"/>
        <v>0</v>
      </c>
      <c r="S25" s="324"/>
      <c r="T25" s="326">
        <f t="shared" si="1"/>
        <v>0</v>
      </c>
    </row>
    <row r="26" spans="1:20" x14ac:dyDescent="0.2">
      <c r="A26" s="722" t="s">
        <v>34</v>
      </c>
      <c r="B26" s="723"/>
      <c r="C26" s="723"/>
      <c r="D26" s="723"/>
      <c r="E26" s="724"/>
      <c r="F26" s="723"/>
      <c r="G26" s="723"/>
      <c r="H26" s="723"/>
      <c r="I26" s="725">
        <v>0.5</v>
      </c>
      <c r="J26" s="726">
        <f>B28*I26</f>
        <v>1807.5</v>
      </c>
      <c r="K26" s="727">
        <v>1</v>
      </c>
      <c r="L26" s="728">
        <f>INT(J26)+K26</f>
        <v>1808</v>
      </c>
      <c r="M26" s="729">
        <f>L26</f>
        <v>1808</v>
      </c>
      <c r="N26" s="730">
        <f>M26/M$36</f>
        <v>0.18671899204791903</v>
      </c>
      <c r="O26" s="731">
        <f>IF(N26&gt;=2%,M26,0)</f>
        <v>1808</v>
      </c>
      <c r="P26" s="737">
        <f>O$36/P$2</f>
        <v>1862.4</v>
      </c>
      <c r="Q26" s="738">
        <f>O26/P26</f>
        <v>0.97079037800687284</v>
      </c>
      <c r="R26" s="739">
        <f t="shared" si="0"/>
        <v>0</v>
      </c>
      <c r="S26" s="738">
        <v>1</v>
      </c>
      <c r="T26" s="740">
        <f t="shared" si="1"/>
        <v>1</v>
      </c>
    </row>
    <row r="27" spans="1:20" x14ac:dyDescent="0.2">
      <c r="A27" s="722" t="s">
        <v>36</v>
      </c>
      <c r="B27" s="723"/>
      <c r="C27" s="723"/>
      <c r="D27" s="723"/>
      <c r="E27" s="724"/>
      <c r="F27" s="723"/>
      <c r="G27" s="723"/>
      <c r="H27" s="723"/>
      <c r="I27" s="725">
        <v>0.5</v>
      </c>
      <c r="J27" s="726">
        <f>B28*I27</f>
        <v>1807.5</v>
      </c>
      <c r="K27" s="727">
        <v>0</v>
      </c>
      <c r="L27" s="728">
        <f>INT(J27)+K27</f>
        <v>1807</v>
      </c>
      <c r="M27" s="729">
        <f>L27</f>
        <v>1807</v>
      </c>
      <c r="N27" s="730">
        <f>M27/M$36</f>
        <v>0.18661571826913148</v>
      </c>
      <c r="O27" s="731">
        <f>IF(N27&gt;=2%,M27,0)</f>
        <v>1807</v>
      </c>
      <c r="P27" s="737">
        <f>O$36/P$2</f>
        <v>1862.4</v>
      </c>
      <c r="Q27" s="738">
        <f>O27/P27</f>
        <v>0.97025343642611683</v>
      </c>
      <c r="R27" s="739">
        <f t="shared" si="0"/>
        <v>0</v>
      </c>
      <c r="S27" s="738">
        <v>1</v>
      </c>
      <c r="T27" s="740">
        <f t="shared" si="1"/>
        <v>1</v>
      </c>
    </row>
    <row r="28" spans="1:20" x14ac:dyDescent="0.2">
      <c r="A28" s="722" t="s">
        <v>49</v>
      </c>
      <c r="B28" s="723">
        <v>3615</v>
      </c>
      <c r="C28" s="723"/>
      <c r="D28" s="723"/>
      <c r="E28" s="724"/>
      <c r="F28" s="723"/>
      <c r="G28" s="723"/>
      <c r="H28" s="723"/>
      <c r="I28" s="725"/>
      <c r="J28" s="726"/>
      <c r="K28" s="727"/>
      <c r="L28" s="728"/>
      <c r="M28" s="729"/>
      <c r="N28" s="730"/>
      <c r="O28" s="731"/>
      <c r="P28" s="737">
        <f>SUM(N28:O28)</f>
        <v>0</v>
      </c>
      <c r="Q28" s="738"/>
      <c r="R28" s="739">
        <f t="shared" si="0"/>
        <v>0</v>
      </c>
      <c r="S28" s="738">
        <v>0</v>
      </c>
      <c r="T28" s="740">
        <f t="shared" si="1"/>
        <v>0</v>
      </c>
    </row>
    <row r="29" spans="1:20" s="327" customFormat="1" x14ac:dyDescent="0.2">
      <c r="A29" s="312"/>
      <c r="B29" s="313"/>
      <c r="C29" s="313"/>
      <c r="D29" s="314"/>
      <c r="E29" s="315"/>
      <c r="F29" s="313"/>
      <c r="G29" s="313"/>
      <c r="H29" s="316"/>
      <c r="I29" s="317"/>
      <c r="J29" s="261"/>
      <c r="K29" s="318"/>
      <c r="L29" s="319"/>
      <c r="M29" s="320"/>
      <c r="N29" s="321"/>
      <c r="O29" s="322"/>
      <c r="P29" s="323"/>
      <c r="Q29" s="324"/>
      <c r="R29" s="325"/>
      <c r="S29" s="324"/>
      <c r="T29" s="326"/>
    </row>
    <row r="30" spans="1:20" s="327" customFormat="1" x14ac:dyDescent="0.2">
      <c r="A30" s="328" t="s">
        <v>50</v>
      </c>
      <c r="B30" s="329">
        <v>1227</v>
      </c>
      <c r="C30" s="329"/>
      <c r="D30" s="330"/>
      <c r="E30" s="331"/>
      <c r="F30" s="329"/>
      <c r="G30" s="329"/>
      <c r="H30" s="332"/>
      <c r="I30" s="333"/>
      <c r="J30" s="334"/>
      <c r="K30" s="335"/>
      <c r="L30" s="336">
        <f>B30</f>
        <v>1227</v>
      </c>
      <c r="M30" s="337">
        <f>L30</f>
        <v>1227</v>
      </c>
      <c r="N30" s="338">
        <f>M30/M$36</f>
        <v>0.12671692657234329</v>
      </c>
      <c r="O30" s="339">
        <f>IF(N30&gt;=2%,M30,0)</f>
        <v>1227</v>
      </c>
      <c r="P30" s="340">
        <f>O$36/P$2</f>
        <v>1862.4</v>
      </c>
      <c r="Q30" s="341">
        <f>O30/P30</f>
        <v>0.65882731958762886</v>
      </c>
      <c r="R30" s="342">
        <f>INT(Q30)</f>
        <v>0</v>
      </c>
      <c r="S30" s="341">
        <v>1</v>
      </c>
      <c r="T30" s="343">
        <f>SUM(R30:S30)</f>
        <v>1</v>
      </c>
    </row>
    <row r="31" spans="1:20" x14ac:dyDescent="0.2">
      <c r="A31" s="344"/>
      <c r="B31" s="259"/>
      <c r="C31" s="259"/>
      <c r="D31" s="258"/>
      <c r="E31" s="344"/>
      <c r="F31" s="259"/>
      <c r="G31" s="259"/>
      <c r="H31" s="345" t="s">
        <v>51</v>
      </c>
      <c r="I31" s="260"/>
      <c r="J31" s="261"/>
      <c r="K31" s="262"/>
      <c r="L31" s="319"/>
      <c r="M31" s="320"/>
      <c r="N31" s="265"/>
      <c r="O31" s="266"/>
      <c r="P31" s="323"/>
      <c r="Q31" s="324"/>
      <c r="R31" s="325">
        <f>INT(Q31)</f>
        <v>0</v>
      </c>
      <c r="S31" s="324"/>
      <c r="T31" s="326">
        <f>SUM(R31:S31)</f>
        <v>0</v>
      </c>
    </row>
    <row r="32" spans="1:20" x14ac:dyDescent="0.2">
      <c r="A32" s="346" t="s">
        <v>52</v>
      </c>
      <c r="B32" s="347">
        <v>1</v>
      </c>
      <c r="C32" s="347"/>
      <c r="D32" s="347"/>
      <c r="E32" s="346"/>
      <c r="F32" s="347"/>
      <c r="G32" s="347"/>
      <c r="H32" s="348"/>
      <c r="I32" s="349"/>
      <c r="J32" s="350"/>
      <c r="K32" s="351"/>
      <c r="L32" s="352">
        <f>B32</f>
        <v>1</v>
      </c>
      <c r="M32" s="353">
        <f>L32</f>
        <v>1</v>
      </c>
      <c r="N32" s="354">
        <f>M32/M$36</f>
        <v>1.0327377878756583E-4</v>
      </c>
      <c r="O32" s="355">
        <f>IF(N32&gt;=2%,M32,0)</f>
        <v>0</v>
      </c>
      <c r="P32" s="356">
        <f>O$36/P$2</f>
        <v>1862.4</v>
      </c>
      <c r="Q32" s="357">
        <f>O32/P32</f>
        <v>0</v>
      </c>
      <c r="R32" s="358">
        <f>INT(Q32)</f>
        <v>0</v>
      </c>
      <c r="S32" s="357">
        <v>0</v>
      </c>
      <c r="T32" s="359">
        <f>SUM(R32:S32)</f>
        <v>0</v>
      </c>
    </row>
    <row r="33" spans="1:20" x14ac:dyDescent="0.2">
      <c r="A33" s="344"/>
      <c r="B33" s="259"/>
      <c r="C33" s="259"/>
      <c r="D33" s="259"/>
      <c r="E33" s="344"/>
      <c r="F33" s="259"/>
      <c r="G33" s="259"/>
      <c r="H33" s="345"/>
      <c r="I33" s="260"/>
      <c r="J33" s="261"/>
      <c r="K33" s="262"/>
      <c r="L33" s="319"/>
      <c r="M33" s="320"/>
      <c r="N33" s="265"/>
      <c r="O33" s="266"/>
      <c r="P33" s="323"/>
      <c r="Q33" s="324"/>
      <c r="R33" s="325"/>
      <c r="S33" s="324"/>
      <c r="T33" s="326"/>
    </row>
    <row r="34" spans="1:20" x14ac:dyDescent="0.2">
      <c r="A34" s="360" t="s">
        <v>53</v>
      </c>
      <c r="B34" s="361">
        <v>343</v>
      </c>
      <c r="C34" s="361"/>
      <c r="D34" s="361"/>
      <c r="E34" s="360"/>
      <c r="F34" s="361"/>
      <c r="G34" s="361"/>
      <c r="H34" s="362"/>
      <c r="I34" s="363"/>
      <c r="J34" s="364"/>
      <c r="K34" s="365"/>
      <c r="L34" s="366">
        <f>B34</f>
        <v>343</v>
      </c>
      <c r="M34" s="367"/>
      <c r="N34" s="368">
        <v>0</v>
      </c>
      <c r="O34" s="369">
        <f>IF(N34&gt;=2%,M34,0)</f>
        <v>0</v>
      </c>
      <c r="P34" s="370"/>
      <c r="Q34" s="371"/>
      <c r="R34" s="372">
        <f>INT(Q34)</f>
        <v>0</v>
      </c>
      <c r="S34" s="371"/>
      <c r="T34" s="373">
        <f>SUM(R34:S34)</f>
        <v>0</v>
      </c>
    </row>
    <row r="35" spans="1:20" x14ac:dyDescent="0.2">
      <c r="A35" s="344"/>
      <c r="B35" s="259"/>
      <c r="C35" s="259"/>
      <c r="D35" s="259"/>
      <c r="E35" s="344"/>
      <c r="F35" s="259"/>
      <c r="G35" s="259"/>
      <c r="H35" s="259"/>
      <c r="I35" s="260"/>
      <c r="J35" s="374"/>
      <c r="K35" s="262"/>
      <c r="L35" s="375"/>
      <c r="M35" s="264"/>
      <c r="N35" s="265"/>
      <c r="O35" s="266"/>
      <c r="P35" s="376"/>
      <c r="Q35" s="324"/>
      <c r="R35" s="377">
        <f>INT(Q35)</f>
        <v>0</v>
      </c>
      <c r="S35" s="324"/>
      <c r="T35" s="326">
        <f>SUM(R35:S35)</f>
        <v>0</v>
      </c>
    </row>
    <row r="36" spans="1:20" x14ac:dyDescent="0.2">
      <c r="A36" s="344" t="s">
        <v>54</v>
      </c>
      <c r="B36" s="259">
        <f>SUM(B6:B35)-B13-B24</f>
        <v>10026</v>
      </c>
      <c r="C36" s="259"/>
      <c r="D36" s="259"/>
      <c r="E36" s="378"/>
      <c r="F36" s="259"/>
      <c r="G36" s="259">
        <f t="shared" ref="G36:S36" si="2">SUM(G6:G35)</f>
        <v>6</v>
      </c>
      <c r="H36" s="259">
        <f t="shared" si="2"/>
        <v>3374</v>
      </c>
      <c r="I36" s="379">
        <f t="shared" si="2"/>
        <v>1</v>
      </c>
      <c r="J36" s="380">
        <f t="shared" si="2"/>
        <v>3615</v>
      </c>
      <c r="K36" s="262">
        <f t="shared" si="2"/>
        <v>1</v>
      </c>
      <c r="L36" s="262">
        <f t="shared" si="2"/>
        <v>10026</v>
      </c>
      <c r="M36" s="262">
        <f t="shared" si="2"/>
        <v>9683</v>
      </c>
      <c r="N36" s="379">
        <f t="shared" si="2"/>
        <v>1</v>
      </c>
      <c r="O36" s="266">
        <f t="shared" si="2"/>
        <v>9312</v>
      </c>
      <c r="P36" s="376">
        <f t="shared" si="2"/>
        <v>20486.400000000001</v>
      </c>
      <c r="Q36" s="376">
        <f t="shared" si="2"/>
        <v>5</v>
      </c>
      <c r="R36" s="381">
        <f t="shared" si="2"/>
        <v>1</v>
      </c>
      <c r="S36" s="382">
        <f t="shared" si="2"/>
        <v>4</v>
      </c>
      <c r="T36" s="383">
        <f>SUM(R36:S36)</f>
        <v>5</v>
      </c>
    </row>
    <row r="37" spans="1:20" x14ac:dyDescent="0.2">
      <c r="K37" s="384"/>
      <c r="L37" s="223"/>
      <c r="M37" s="385"/>
      <c r="N37" s="386"/>
      <c r="O37" s="387"/>
      <c r="P37" s="388"/>
    </row>
    <row r="39" spans="1:20" x14ac:dyDescent="0.2">
      <c r="A39" s="389"/>
      <c r="B39" s="389"/>
      <c r="C39" s="389"/>
      <c r="D39" s="389"/>
      <c r="E39" s="389"/>
      <c r="F39" s="389"/>
      <c r="G39" s="389"/>
      <c r="H39" s="214"/>
      <c r="K39" s="214"/>
    </row>
  </sheetData>
  <mergeCells count="5">
    <mergeCell ref="R5:T5"/>
    <mergeCell ref="A1:T1"/>
    <mergeCell ref="B2:E2"/>
    <mergeCell ref="G2:J2"/>
    <mergeCell ref="L2:O2"/>
  </mergeCells>
  <printOptions horizontalCentered="1" verticalCentered="1"/>
  <pageMargins left="0.23622047244094491" right="0.23622047244094491" top="0.51181102362204722" bottom="0.51181102362204722" header="0" footer="0.23622047244094491"/>
  <pageSetup paperSize="5" scale="74" fitToHeight="0" pageOrder="overThenDown" orientation="landscape" r:id="rId1"/>
  <headerFooter alignWithMargins="0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U40"/>
  <sheetViews>
    <sheetView zoomScale="60" zoomScaleNormal="60" workbookViewId="0">
      <selection activeCell="S16" sqref="S16"/>
    </sheetView>
  </sheetViews>
  <sheetFormatPr baseColWidth="10" defaultRowHeight="12.75" x14ac:dyDescent="0.2"/>
  <cols>
    <col min="1" max="1" width="38.85546875" style="211" bestFit="1" customWidth="1"/>
    <col min="2" max="8" width="15.7109375" style="211" customWidth="1"/>
    <col min="9" max="9" width="15.7109375" style="212" customWidth="1"/>
    <col min="10" max="10" width="15.7109375" style="213" customWidth="1"/>
    <col min="11" max="12" width="15.7109375" style="211" customWidth="1"/>
    <col min="13" max="13" width="15.7109375" style="214" customWidth="1"/>
    <col min="14" max="14" width="15.7109375" style="212" customWidth="1"/>
    <col min="15" max="15" width="17.85546875" style="211" customWidth="1"/>
    <col min="16" max="17" width="15.7109375" style="211" customWidth="1"/>
    <col min="18" max="18" width="7.140625" style="215" customWidth="1"/>
    <col min="19" max="19" width="6.5703125" style="211" customWidth="1"/>
    <col min="20" max="20" width="7.140625" style="211" customWidth="1"/>
    <col min="21" max="16384" width="11.42578125" style="211"/>
  </cols>
  <sheetData>
    <row r="1" spans="1:21" ht="20.25" x14ac:dyDescent="0.3">
      <c r="A1" s="981" t="s">
        <v>0</v>
      </c>
      <c r="B1" s="981"/>
      <c r="C1" s="981"/>
      <c r="D1" s="981"/>
      <c r="E1" s="981"/>
      <c r="F1" s="981"/>
      <c r="G1" s="981"/>
      <c r="H1" s="981"/>
      <c r="I1" s="981"/>
      <c r="J1" s="981"/>
      <c r="K1" s="981"/>
      <c r="L1" s="981"/>
      <c r="M1" s="981"/>
      <c r="N1" s="981"/>
      <c r="O1" s="981"/>
      <c r="P1" s="981"/>
      <c r="Q1" s="981"/>
      <c r="R1" s="981"/>
      <c r="S1" s="981"/>
      <c r="T1" s="981"/>
    </row>
    <row r="2" spans="1:21" ht="20.25" x14ac:dyDescent="0.3">
      <c r="A2" s="937" t="s">
        <v>1</v>
      </c>
      <c r="B2" s="983" t="s">
        <v>69</v>
      </c>
      <c r="C2" s="983"/>
      <c r="D2" s="983"/>
      <c r="E2" s="983"/>
      <c r="F2" s="929"/>
      <c r="G2" s="982" t="str">
        <f>B2</f>
        <v>GUADALCAZAR</v>
      </c>
      <c r="H2" s="982"/>
      <c r="I2" s="982"/>
      <c r="J2" s="982"/>
      <c r="K2" s="982"/>
      <c r="L2" s="984" t="s">
        <v>3</v>
      </c>
      <c r="M2" s="984"/>
      <c r="N2" s="984"/>
      <c r="O2" s="984"/>
      <c r="P2" s="929">
        <v>5</v>
      </c>
      <c r="Q2" s="946"/>
      <c r="R2" s="947"/>
      <c r="S2" s="946"/>
      <c r="T2" s="946"/>
    </row>
    <row r="3" spans="1:21" ht="20.25" x14ac:dyDescent="0.3">
      <c r="A3" s="929">
        <v>2018</v>
      </c>
      <c r="B3" s="929"/>
      <c r="C3" s="929"/>
      <c r="D3" s="929"/>
      <c r="E3" s="929"/>
      <c r="F3" s="929"/>
      <c r="G3" s="929"/>
      <c r="H3" s="928"/>
      <c r="I3" s="948"/>
      <c r="J3" s="949"/>
      <c r="K3" s="929"/>
      <c r="L3" s="950"/>
      <c r="M3" s="951"/>
      <c r="N3" s="952"/>
      <c r="O3" s="937"/>
      <c r="P3" s="929"/>
      <c r="Q3" s="946"/>
      <c r="R3" s="947"/>
      <c r="S3" s="946"/>
      <c r="T3" s="946"/>
    </row>
    <row r="4" spans="1:21" ht="20.25" x14ac:dyDescent="0.3">
      <c r="A4" s="929"/>
      <c r="B4" s="929"/>
      <c r="C4" s="929"/>
      <c r="D4" s="929"/>
      <c r="E4" s="929"/>
      <c r="F4" s="929"/>
      <c r="G4" s="929"/>
      <c r="H4" s="928"/>
      <c r="I4" s="948"/>
      <c r="J4" s="949"/>
      <c r="K4" s="929"/>
      <c r="L4" s="950"/>
      <c r="M4" s="951"/>
      <c r="N4" s="952"/>
      <c r="O4" s="937"/>
      <c r="P4" s="929"/>
      <c r="Q4" s="946"/>
      <c r="R4" s="947"/>
      <c r="S4" s="946"/>
      <c r="T4" s="946"/>
    </row>
    <row r="5" spans="1:21" ht="89.25" x14ac:dyDescent="0.2">
      <c r="A5" s="936" t="s">
        <v>4</v>
      </c>
      <c r="B5" s="936" t="s">
        <v>5</v>
      </c>
      <c r="C5" s="936" t="s">
        <v>6</v>
      </c>
      <c r="D5" s="936" t="s">
        <v>7</v>
      </c>
      <c r="E5" s="936" t="s">
        <v>8</v>
      </c>
      <c r="F5" s="936" t="s">
        <v>9</v>
      </c>
      <c r="G5" s="936" t="s">
        <v>124</v>
      </c>
      <c r="H5" s="936" t="s">
        <v>11</v>
      </c>
      <c r="I5" s="931" t="s">
        <v>12</v>
      </c>
      <c r="J5" s="932" t="s">
        <v>13</v>
      </c>
      <c r="K5" s="936" t="s">
        <v>126</v>
      </c>
      <c r="L5" s="936" t="s">
        <v>15</v>
      </c>
      <c r="M5" s="933" t="s">
        <v>16</v>
      </c>
      <c r="N5" s="231" t="s">
        <v>17</v>
      </c>
      <c r="O5" s="936" t="s">
        <v>18</v>
      </c>
      <c r="P5" s="934" t="s">
        <v>19</v>
      </c>
      <c r="Q5" s="935" t="s">
        <v>20</v>
      </c>
      <c r="R5" s="980" t="s">
        <v>21</v>
      </c>
      <c r="S5" s="980"/>
      <c r="T5" s="980"/>
    </row>
    <row r="6" spans="1:21" x14ac:dyDescent="0.2">
      <c r="A6" s="235" t="s">
        <v>22</v>
      </c>
      <c r="B6" s="236">
        <v>1403</v>
      </c>
      <c r="C6" s="236">
        <f>$B$9/3</f>
        <v>82.333333333333329</v>
      </c>
      <c r="D6" s="237">
        <f>B10/2</f>
        <v>55</v>
      </c>
      <c r="E6" s="236">
        <f>B$11/2</f>
        <v>5.5</v>
      </c>
      <c r="F6" s="236"/>
      <c r="G6" s="236">
        <v>2</v>
      </c>
      <c r="H6" s="236">
        <f>B6+INT(C6)+INT(D6)+INT(E6)+INT(F6)+INT(G6)</f>
        <v>1547</v>
      </c>
      <c r="I6" s="238"/>
      <c r="J6" s="239"/>
      <c r="K6" s="240"/>
      <c r="L6" s="241">
        <f>H6</f>
        <v>1547</v>
      </c>
      <c r="M6" s="242">
        <f>L6</f>
        <v>1547</v>
      </c>
      <c r="N6" s="243">
        <f>M6/M$37</f>
        <v>0.1200155159038014</v>
      </c>
      <c r="O6" s="244">
        <f>IF(N6&gt;=2%,M6,0)</f>
        <v>1547</v>
      </c>
      <c r="P6" s="245">
        <f>O$37/P$2</f>
        <v>2479.8000000000002</v>
      </c>
      <c r="Q6" s="246">
        <f>O6/P6</f>
        <v>0.62384063230905717</v>
      </c>
      <c r="R6" s="247">
        <f>INT(Q6)</f>
        <v>0</v>
      </c>
      <c r="S6" s="248">
        <v>1</v>
      </c>
      <c r="T6" s="246">
        <f>SUM(R6:S6)</f>
        <v>1</v>
      </c>
    </row>
    <row r="7" spans="1:21" x14ac:dyDescent="0.2">
      <c r="A7" s="235" t="s">
        <v>23</v>
      </c>
      <c r="B7" s="236">
        <v>1158</v>
      </c>
      <c r="C7" s="236">
        <f>$B$9/3</f>
        <v>82.333333333333329</v>
      </c>
      <c r="D7" s="237">
        <f>B10/2</f>
        <v>55</v>
      </c>
      <c r="E7" s="236"/>
      <c r="F7" s="236">
        <f>B$12/2</f>
        <v>4.5</v>
      </c>
      <c r="G7" s="236">
        <v>1</v>
      </c>
      <c r="H7" s="236">
        <f>B7+INT(C7)+INT(D7)+INT(E7)+INT(F7)+INT(G7)</f>
        <v>1300</v>
      </c>
      <c r="I7" s="238"/>
      <c r="J7" s="239"/>
      <c r="K7" s="240"/>
      <c r="L7" s="241">
        <f>H7</f>
        <v>1300</v>
      </c>
      <c r="M7" s="242">
        <f>L7</f>
        <v>1300</v>
      </c>
      <c r="N7" s="243">
        <f>M7/M$37</f>
        <v>0.10085337470907681</v>
      </c>
      <c r="O7" s="244">
        <f>IF(N7&gt;=2%,M7,0)</f>
        <v>1300</v>
      </c>
      <c r="P7" s="245">
        <f>O$37/P$2</f>
        <v>2479.8000000000002</v>
      </c>
      <c r="Q7" s="246">
        <f>O7/P7</f>
        <v>0.52423582546979586</v>
      </c>
      <c r="R7" s="247">
        <f>INT(Q7)</f>
        <v>0</v>
      </c>
      <c r="S7" s="248">
        <v>1</v>
      </c>
      <c r="T7" s="246">
        <f>SUM(R7:S7)</f>
        <v>1</v>
      </c>
    </row>
    <row r="8" spans="1:21" x14ac:dyDescent="0.2">
      <c r="A8" s="235" t="s">
        <v>24</v>
      </c>
      <c r="B8" s="236">
        <v>80</v>
      </c>
      <c r="C8" s="236">
        <f>$B$9/3</f>
        <v>82.333333333333329</v>
      </c>
      <c r="D8" s="237"/>
      <c r="E8" s="236">
        <f>B$11/2</f>
        <v>5.5</v>
      </c>
      <c r="F8" s="236">
        <f>B$12/2</f>
        <v>4.5</v>
      </c>
      <c r="G8" s="236">
        <v>0</v>
      </c>
      <c r="H8" s="236">
        <f>B8+INT(C8)+INT(D8)+INT(E8)+INT(F8)+INT(G8)</f>
        <v>171</v>
      </c>
      <c r="I8" s="238"/>
      <c r="J8" s="239"/>
      <c r="K8" s="240"/>
      <c r="L8" s="241">
        <f>H8</f>
        <v>171</v>
      </c>
      <c r="M8" s="242">
        <f>L8</f>
        <v>171</v>
      </c>
      <c r="N8" s="243">
        <f>M8/M$37</f>
        <v>1.326609775019395E-2</v>
      </c>
      <c r="O8" s="244">
        <f>IF(N8&gt;=2%,M8,0)</f>
        <v>0</v>
      </c>
      <c r="P8" s="245">
        <f>O$37/P$2</f>
        <v>2479.8000000000002</v>
      </c>
      <c r="Q8" s="246">
        <f>O8/P8</f>
        <v>0</v>
      </c>
      <c r="R8" s="247">
        <f>INT(Q8)</f>
        <v>0</v>
      </c>
      <c r="S8" s="248">
        <v>0</v>
      </c>
      <c r="T8" s="246">
        <f>SUM(R8:S8)</f>
        <v>0</v>
      </c>
    </row>
    <row r="9" spans="1:21" x14ac:dyDescent="0.2">
      <c r="A9" s="235" t="s">
        <v>25</v>
      </c>
      <c r="B9" s="236">
        <v>247</v>
      </c>
      <c r="C9" s="236"/>
      <c r="D9" s="237"/>
      <c r="E9" s="236"/>
      <c r="F9" s="236"/>
      <c r="G9" s="236"/>
      <c r="H9" s="236"/>
      <c r="I9" s="238"/>
      <c r="J9" s="239"/>
      <c r="K9" s="240"/>
      <c r="L9" s="241"/>
      <c r="M9" s="242"/>
      <c r="N9" s="243"/>
      <c r="O9" s="244"/>
      <c r="P9" s="245"/>
      <c r="Q9" s="246"/>
      <c r="R9" s="247"/>
      <c r="S9" s="248">
        <v>0</v>
      </c>
      <c r="T9" s="246"/>
    </row>
    <row r="10" spans="1:21" x14ac:dyDescent="0.2">
      <c r="A10" s="235" t="s">
        <v>26</v>
      </c>
      <c r="B10" s="236">
        <v>110</v>
      </c>
      <c r="C10" s="236"/>
      <c r="D10" s="237"/>
      <c r="E10" s="236"/>
      <c r="F10" s="236"/>
      <c r="G10" s="236"/>
      <c r="H10" s="236"/>
      <c r="I10" s="238"/>
      <c r="J10" s="239"/>
      <c r="K10" s="240"/>
      <c r="L10" s="241"/>
      <c r="M10" s="242"/>
      <c r="N10" s="243"/>
      <c r="O10" s="244"/>
      <c r="P10" s="245"/>
      <c r="Q10" s="246"/>
      <c r="R10" s="247"/>
      <c r="S10" s="248">
        <v>0</v>
      </c>
      <c r="T10" s="246"/>
    </row>
    <row r="11" spans="1:21" x14ac:dyDescent="0.2">
      <c r="A11" s="235" t="s">
        <v>27</v>
      </c>
      <c r="B11" s="236">
        <v>11</v>
      </c>
      <c r="C11" s="236"/>
      <c r="D11" s="237"/>
      <c r="E11" s="236"/>
      <c r="F11" s="236"/>
      <c r="G11" s="236"/>
      <c r="H11" s="236"/>
      <c r="I11" s="238"/>
      <c r="J11" s="239"/>
      <c r="K11" s="240"/>
      <c r="L11" s="241"/>
      <c r="M11" s="242"/>
      <c r="N11" s="243"/>
      <c r="O11" s="244"/>
      <c r="P11" s="245"/>
      <c r="Q11" s="246"/>
      <c r="R11" s="247"/>
      <c r="S11" s="248">
        <v>0</v>
      </c>
      <c r="T11" s="246"/>
    </row>
    <row r="12" spans="1:21" x14ac:dyDescent="0.2">
      <c r="A12" s="235" t="s">
        <v>28</v>
      </c>
      <c r="B12" s="236">
        <v>9</v>
      </c>
      <c r="C12" s="236"/>
      <c r="D12" s="237"/>
      <c r="E12" s="249"/>
      <c r="F12" s="236"/>
      <c r="G12" s="236"/>
      <c r="H12" s="236"/>
      <c r="I12" s="238"/>
      <c r="J12" s="239"/>
      <c r="K12" s="240"/>
      <c r="L12" s="241"/>
      <c r="M12" s="242"/>
      <c r="N12" s="243"/>
      <c r="O12" s="244"/>
      <c r="P12" s="245"/>
      <c r="Q12" s="246"/>
      <c r="R12" s="247"/>
      <c r="S12" s="248">
        <v>0</v>
      </c>
      <c r="T12" s="246"/>
    </row>
    <row r="13" spans="1:21" x14ac:dyDescent="0.2">
      <c r="A13" s="250" t="s">
        <v>29</v>
      </c>
      <c r="B13" s="236">
        <f>SUM(B6:B12)</f>
        <v>3018</v>
      </c>
      <c r="C13" s="236"/>
      <c r="D13" s="237"/>
      <c r="E13" s="235"/>
      <c r="F13" s="236"/>
      <c r="G13" s="236"/>
      <c r="H13" s="251"/>
      <c r="I13" s="238"/>
      <c r="J13" s="239"/>
      <c r="K13" s="252"/>
      <c r="L13" s="253"/>
      <c r="M13" s="254"/>
      <c r="N13" s="243"/>
      <c r="O13" s="255"/>
      <c r="P13" s="245">
        <f>SUM(N13:O13)</f>
        <v>0</v>
      </c>
      <c r="Q13" s="248"/>
      <c r="R13" s="247">
        <f t="shared" ref="R13:R24" si="0">INT(Q13)</f>
        <v>0</v>
      </c>
      <c r="S13" s="248">
        <v>0</v>
      </c>
      <c r="T13" s="246">
        <f t="shared" ref="T13:T24" si="1">SUM(R13:S13)</f>
        <v>0</v>
      </c>
    </row>
    <row r="14" spans="1:21" x14ac:dyDescent="0.2">
      <c r="A14" s="256"/>
      <c r="B14" s="259"/>
      <c r="C14" s="259"/>
      <c r="D14" s="258"/>
      <c r="E14" s="344"/>
      <c r="F14" s="259"/>
      <c r="G14" s="259"/>
      <c r="H14" s="259"/>
      <c r="I14" s="260"/>
      <c r="J14" s="261"/>
      <c r="K14" s="262"/>
      <c r="L14" s="263"/>
      <c r="M14" s="264"/>
      <c r="N14" s="265"/>
      <c r="O14" s="266"/>
      <c r="P14" s="267">
        <f>SUM(N14:O14)</f>
        <v>0</v>
      </c>
      <c r="Q14" s="327"/>
      <c r="R14" s="477">
        <f t="shared" si="0"/>
        <v>0</v>
      </c>
      <c r="S14" s="476">
        <v>0</v>
      </c>
      <c r="T14" s="475">
        <f t="shared" si="1"/>
        <v>0</v>
      </c>
      <c r="U14" s="327"/>
    </row>
    <row r="15" spans="1:21" x14ac:dyDescent="0.2">
      <c r="A15" s="292" t="s">
        <v>41</v>
      </c>
      <c r="B15" s="293">
        <v>64</v>
      </c>
      <c r="C15" s="293">
        <f>$B$18/3</f>
        <v>3</v>
      </c>
      <c r="D15" s="293">
        <f>B$19/2</f>
        <v>2</v>
      </c>
      <c r="E15" s="294">
        <f>B$20/2</f>
        <v>0</v>
      </c>
      <c r="F15" s="293"/>
      <c r="G15" s="295">
        <v>0</v>
      </c>
      <c r="H15" s="293">
        <f>B15+INT(C15)+INT(D15)+INT(E15)+INT(F15)+G15</f>
        <v>69</v>
      </c>
      <c r="I15" s="296"/>
      <c r="J15" s="297"/>
      <c r="K15" s="298"/>
      <c r="L15" s="299">
        <f>H15</f>
        <v>69</v>
      </c>
      <c r="M15" s="300">
        <f>L15</f>
        <v>69</v>
      </c>
      <c r="N15" s="301">
        <f>M15/M$37</f>
        <v>5.3529868114817686E-3</v>
      </c>
      <c r="O15" s="302">
        <f>IF(N15&gt;=2%,M15,0)</f>
        <v>0</v>
      </c>
      <c r="P15" s="303">
        <f>O$37/P$2</f>
        <v>2479.8000000000002</v>
      </c>
      <c r="Q15" s="304">
        <f>O15/P15</f>
        <v>0</v>
      </c>
      <c r="R15" s="305">
        <f t="shared" si="0"/>
        <v>0</v>
      </c>
      <c r="S15" s="304">
        <v>0</v>
      </c>
      <c r="T15" s="306">
        <f t="shared" si="1"/>
        <v>0</v>
      </c>
    </row>
    <row r="16" spans="1:21" x14ac:dyDescent="0.2">
      <c r="A16" s="292" t="s">
        <v>42</v>
      </c>
      <c r="B16" s="293">
        <v>191</v>
      </c>
      <c r="C16" s="293">
        <f>$B$18/3</f>
        <v>3</v>
      </c>
      <c r="D16" s="293">
        <f>B$19/2</f>
        <v>2</v>
      </c>
      <c r="E16" s="292"/>
      <c r="F16" s="293">
        <f>B$21/2</f>
        <v>0</v>
      </c>
      <c r="G16" s="293">
        <v>0</v>
      </c>
      <c r="H16" s="293">
        <f>B16+INT(C16)+INT(D16)+INT(E16)+INT(F16)+G16</f>
        <v>196</v>
      </c>
      <c r="I16" s="296"/>
      <c r="J16" s="297"/>
      <c r="K16" s="298"/>
      <c r="L16" s="299">
        <f>H16</f>
        <v>196</v>
      </c>
      <c r="M16" s="300">
        <f>L16</f>
        <v>196</v>
      </c>
      <c r="N16" s="301">
        <f>M16/M$37</f>
        <v>1.5205585725368502E-2</v>
      </c>
      <c r="O16" s="302">
        <f>IF(N16&gt;=2%,M16,0)</f>
        <v>0</v>
      </c>
      <c r="P16" s="303">
        <f>O$37/P$2</f>
        <v>2479.8000000000002</v>
      </c>
      <c r="Q16" s="304">
        <f>O16/P16</f>
        <v>0</v>
      </c>
      <c r="R16" s="305">
        <f t="shared" si="0"/>
        <v>0</v>
      </c>
      <c r="S16" s="304">
        <v>0</v>
      </c>
      <c r="T16" s="306">
        <f t="shared" si="1"/>
        <v>0</v>
      </c>
    </row>
    <row r="17" spans="1:20" x14ac:dyDescent="0.2">
      <c r="A17" s="292" t="s">
        <v>43</v>
      </c>
      <c r="B17" s="293">
        <v>26</v>
      </c>
      <c r="C17" s="293">
        <f>$B$18/3</f>
        <v>3</v>
      </c>
      <c r="D17" s="293"/>
      <c r="E17" s="294">
        <f>B$20/2</f>
        <v>0</v>
      </c>
      <c r="F17" s="293">
        <f>B$21/2</f>
        <v>0</v>
      </c>
      <c r="G17" s="293">
        <v>0</v>
      </c>
      <c r="H17" s="293">
        <f>B17+INT(C17)+INT(D17)+INT(E17)+INT(F17)+G17</f>
        <v>29</v>
      </c>
      <c r="I17" s="296"/>
      <c r="J17" s="297"/>
      <c r="K17" s="298"/>
      <c r="L17" s="299">
        <f>H17</f>
        <v>29</v>
      </c>
      <c r="M17" s="300">
        <f>L17</f>
        <v>29</v>
      </c>
      <c r="N17" s="301">
        <f>M17/M$37</f>
        <v>2.2498060512024824E-3</v>
      </c>
      <c r="O17" s="302">
        <f>IF(N17&gt;=2%,M17,0)</f>
        <v>0</v>
      </c>
      <c r="P17" s="303">
        <f>O$37/P$2</f>
        <v>2479.8000000000002</v>
      </c>
      <c r="Q17" s="304">
        <f>O17/P17</f>
        <v>0</v>
      </c>
      <c r="R17" s="305">
        <f t="shared" si="0"/>
        <v>0</v>
      </c>
      <c r="S17" s="304">
        <v>0</v>
      </c>
      <c r="T17" s="306">
        <f t="shared" si="1"/>
        <v>0</v>
      </c>
    </row>
    <row r="18" spans="1:20" x14ac:dyDescent="0.2">
      <c r="A18" s="307" t="s">
        <v>44</v>
      </c>
      <c r="B18" s="293">
        <v>9</v>
      </c>
      <c r="C18" s="293"/>
      <c r="D18" s="293"/>
      <c r="E18" s="292"/>
      <c r="F18" s="293"/>
      <c r="G18" s="293"/>
      <c r="H18" s="293"/>
      <c r="I18" s="296"/>
      <c r="J18" s="297"/>
      <c r="K18" s="298"/>
      <c r="L18" s="299"/>
      <c r="M18" s="308"/>
      <c r="N18" s="301"/>
      <c r="O18" s="302"/>
      <c r="P18" s="303"/>
      <c r="Q18" s="304"/>
      <c r="R18" s="305">
        <f t="shared" si="0"/>
        <v>0</v>
      </c>
      <c r="S18" s="304">
        <v>0</v>
      </c>
      <c r="T18" s="306">
        <f t="shared" si="1"/>
        <v>0</v>
      </c>
    </row>
    <row r="19" spans="1:20" x14ac:dyDescent="0.2">
      <c r="A19" s="307" t="s">
        <v>45</v>
      </c>
      <c r="B19" s="293">
        <v>4</v>
      </c>
      <c r="C19" s="293"/>
      <c r="D19" s="293"/>
      <c r="E19" s="292"/>
      <c r="F19" s="293"/>
      <c r="G19" s="293"/>
      <c r="H19" s="293"/>
      <c r="I19" s="296"/>
      <c r="J19" s="297"/>
      <c r="K19" s="298"/>
      <c r="L19" s="299"/>
      <c r="M19" s="308"/>
      <c r="N19" s="301"/>
      <c r="O19" s="302"/>
      <c r="P19" s="303">
        <f>SUM(N19:O19)</f>
        <v>0</v>
      </c>
      <c r="Q19" s="304"/>
      <c r="R19" s="305">
        <f t="shared" si="0"/>
        <v>0</v>
      </c>
      <c r="S19" s="304"/>
      <c r="T19" s="306">
        <f t="shared" si="1"/>
        <v>0</v>
      </c>
    </row>
    <row r="20" spans="1:20" x14ac:dyDescent="0.2">
      <c r="A20" s="307" t="s">
        <v>46</v>
      </c>
      <c r="B20" s="293">
        <v>0</v>
      </c>
      <c r="C20" s="293"/>
      <c r="D20" s="309"/>
      <c r="E20" s="292"/>
      <c r="F20" s="293"/>
      <c r="G20" s="293"/>
      <c r="H20" s="310"/>
      <c r="I20" s="296"/>
      <c r="J20" s="297"/>
      <c r="K20" s="298"/>
      <c r="L20" s="299"/>
      <c r="M20" s="308"/>
      <c r="N20" s="301"/>
      <c r="O20" s="302"/>
      <c r="P20" s="303">
        <f>SUM(N20:O20)</f>
        <v>0</v>
      </c>
      <c r="Q20" s="304"/>
      <c r="R20" s="305">
        <f t="shared" si="0"/>
        <v>0</v>
      </c>
      <c r="S20" s="304"/>
      <c r="T20" s="306">
        <f t="shared" si="1"/>
        <v>0</v>
      </c>
    </row>
    <row r="21" spans="1:20" x14ac:dyDescent="0.2">
      <c r="A21" s="307" t="s">
        <v>47</v>
      </c>
      <c r="B21" s="293">
        <v>0</v>
      </c>
      <c r="C21" s="293"/>
      <c r="D21" s="293"/>
      <c r="E21" s="292"/>
      <c r="F21" s="293"/>
      <c r="G21" s="293"/>
      <c r="H21" s="293"/>
      <c r="I21" s="296"/>
      <c r="J21" s="297"/>
      <c r="K21" s="298"/>
      <c r="L21" s="299"/>
      <c r="M21" s="308"/>
      <c r="N21" s="301"/>
      <c r="O21" s="302"/>
      <c r="P21" s="303">
        <f>SUM(N21:O21)</f>
        <v>0</v>
      </c>
      <c r="Q21" s="304"/>
      <c r="R21" s="305">
        <f t="shared" si="0"/>
        <v>0</v>
      </c>
      <c r="S21" s="304"/>
      <c r="T21" s="306">
        <f t="shared" si="1"/>
        <v>0</v>
      </c>
    </row>
    <row r="22" spans="1:20" x14ac:dyDescent="0.2">
      <c r="A22" s="311" t="s">
        <v>48</v>
      </c>
      <c r="B22" s="293">
        <f>SUM(B15:B21)</f>
        <v>294</v>
      </c>
      <c r="C22" s="293"/>
      <c r="D22" s="293"/>
      <c r="E22" s="292"/>
      <c r="F22" s="293"/>
      <c r="G22" s="293"/>
      <c r="H22" s="293"/>
      <c r="I22" s="296"/>
      <c r="J22" s="297"/>
      <c r="K22" s="298"/>
      <c r="L22" s="299"/>
      <c r="M22" s="308"/>
      <c r="N22" s="301"/>
      <c r="O22" s="302"/>
      <c r="P22" s="303"/>
      <c r="Q22" s="304"/>
      <c r="R22" s="305">
        <f t="shared" si="0"/>
        <v>0</v>
      </c>
      <c r="S22" s="304"/>
      <c r="T22" s="306">
        <f t="shared" si="1"/>
        <v>0</v>
      </c>
    </row>
    <row r="23" spans="1:20" x14ac:dyDescent="0.2">
      <c r="A23" s="256"/>
      <c r="B23" s="313"/>
      <c r="C23" s="259"/>
      <c r="D23" s="259"/>
      <c r="E23" s="344"/>
      <c r="F23" s="259"/>
      <c r="G23" s="259"/>
      <c r="H23" s="259"/>
      <c r="I23" s="260"/>
      <c r="J23" s="261"/>
      <c r="K23" s="262"/>
      <c r="L23" s="263"/>
      <c r="M23" s="264"/>
      <c r="N23" s="265"/>
      <c r="O23" s="266"/>
      <c r="P23" s="662"/>
      <c r="Q23" s="324"/>
      <c r="R23" s="325">
        <f t="shared" si="0"/>
        <v>0</v>
      </c>
      <c r="S23" s="324"/>
      <c r="T23" s="326">
        <f t="shared" si="1"/>
        <v>0</v>
      </c>
    </row>
    <row r="24" spans="1:20" x14ac:dyDescent="0.2">
      <c r="A24" s="287" t="s">
        <v>39</v>
      </c>
      <c r="B24" s="288">
        <v>5785</v>
      </c>
      <c r="C24" s="288"/>
      <c r="D24" s="390"/>
      <c r="E24" s="391"/>
      <c r="F24" s="272"/>
      <c r="G24" s="288"/>
      <c r="H24" s="272"/>
      <c r="I24" s="275"/>
      <c r="J24" s="276"/>
      <c r="K24" s="277"/>
      <c r="L24" s="290">
        <f>B24</f>
        <v>5785</v>
      </c>
      <c r="M24" s="291">
        <f>L24</f>
        <v>5785</v>
      </c>
      <c r="N24" s="280">
        <f>M24/M$37</f>
        <v>0.44879751745539176</v>
      </c>
      <c r="O24" s="281">
        <f>IF(N24&gt;=2%,M24,0)</f>
        <v>5785</v>
      </c>
      <c r="P24" s="282">
        <f>O$37/P$2</f>
        <v>2479.8000000000002</v>
      </c>
      <c r="Q24" s="285">
        <f>O24/P24</f>
        <v>2.3328494233405919</v>
      </c>
      <c r="R24" s="284">
        <f t="shared" si="0"/>
        <v>2</v>
      </c>
      <c r="S24" s="285">
        <v>0</v>
      </c>
      <c r="T24" s="286">
        <f t="shared" si="1"/>
        <v>2</v>
      </c>
    </row>
    <row r="25" spans="1:20" x14ac:dyDescent="0.2">
      <c r="A25" s="256"/>
      <c r="B25" s="313"/>
      <c r="C25" s="259"/>
      <c r="D25" s="259"/>
      <c r="E25" s="344"/>
      <c r="F25" s="259"/>
      <c r="G25" s="259"/>
      <c r="H25" s="259"/>
      <c r="I25" s="260"/>
      <c r="J25" s="261"/>
      <c r="K25" s="262"/>
      <c r="L25" s="263"/>
      <c r="M25" s="264"/>
      <c r="N25" s="265"/>
      <c r="O25" s="266"/>
      <c r="P25" s="662"/>
      <c r="Q25" s="324"/>
      <c r="R25" s="325"/>
      <c r="S25" s="324"/>
      <c r="T25" s="326"/>
    </row>
    <row r="26" spans="1:20" x14ac:dyDescent="0.2">
      <c r="A26" s="399" t="s">
        <v>34</v>
      </c>
      <c r="B26" s="398">
        <v>3767</v>
      </c>
      <c r="C26" s="398"/>
      <c r="D26" s="398"/>
      <c r="E26" s="399"/>
      <c r="F26" s="398"/>
      <c r="G26" s="398"/>
      <c r="H26" s="398"/>
      <c r="I26" s="400"/>
      <c r="J26" s="401"/>
      <c r="K26" s="402"/>
      <c r="L26" s="403">
        <f>B26</f>
        <v>3767</v>
      </c>
      <c r="M26" s="404">
        <f>L26</f>
        <v>3767</v>
      </c>
      <c r="N26" s="405">
        <f>M26/M$37</f>
        <v>0.29224204809930177</v>
      </c>
      <c r="O26" s="406">
        <f>IF(N26&gt;=2%,M26,0)</f>
        <v>3767</v>
      </c>
      <c r="P26" s="703">
        <f>O$37/P$2</f>
        <v>2479.8000000000002</v>
      </c>
      <c r="Q26" s="704">
        <f>O26/P26</f>
        <v>1.5190741188805548</v>
      </c>
      <c r="R26" s="707">
        <f>INT(Q26)</f>
        <v>1</v>
      </c>
      <c r="S26" s="704">
        <v>0</v>
      </c>
      <c r="T26" s="708">
        <f>SUM(R26:S26)</f>
        <v>1</v>
      </c>
    </row>
    <row r="27" spans="1:20" s="327" customFormat="1" x14ac:dyDescent="0.2">
      <c r="A27" s="315"/>
      <c r="B27" s="313"/>
      <c r="C27" s="313"/>
      <c r="D27" s="313"/>
      <c r="E27" s="315"/>
      <c r="F27" s="313"/>
      <c r="G27" s="313"/>
      <c r="H27" s="313"/>
      <c r="I27" s="317"/>
      <c r="J27" s="261"/>
      <c r="K27" s="318"/>
      <c r="L27" s="319"/>
      <c r="M27" s="412"/>
      <c r="N27" s="321"/>
      <c r="O27" s="322"/>
      <c r="P27" s="323"/>
      <c r="Q27" s="324"/>
      <c r="R27" s="325"/>
      <c r="S27" s="324"/>
      <c r="T27" s="326">
        <f>SUM(R27:S27)</f>
        <v>0</v>
      </c>
    </row>
    <row r="28" spans="1:20" s="327" customFormat="1" x14ac:dyDescent="0.2">
      <c r="A28" s="443" t="s">
        <v>36</v>
      </c>
      <c r="B28" s="440">
        <v>26</v>
      </c>
      <c r="C28" s="440"/>
      <c r="D28" s="442"/>
      <c r="E28" s="441"/>
      <c r="F28" s="440"/>
      <c r="G28" s="440"/>
      <c r="H28" s="439"/>
      <c r="I28" s="438"/>
      <c r="J28" s="437"/>
      <c r="K28" s="436"/>
      <c r="L28" s="435">
        <f>B28</f>
        <v>26</v>
      </c>
      <c r="M28" s="434">
        <f>L28</f>
        <v>26</v>
      </c>
      <c r="N28" s="433">
        <f>M28/M$37</f>
        <v>2.017067494181536E-3</v>
      </c>
      <c r="O28" s="432">
        <f>IF(N28&gt;=2%,M28,0)</f>
        <v>0</v>
      </c>
      <c r="P28" s="431">
        <f>O$37/P$2</f>
        <v>2479.8000000000002</v>
      </c>
      <c r="Q28" s="429">
        <f>O28/P28</f>
        <v>0</v>
      </c>
      <c r="R28" s="430">
        <f>INT(Q28)</f>
        <v>0</v>
      </c>
      <c r="S28" s="429">
        <v>0</v>
      </c>
      <c r="T28" s="428"/>
    </row>
    <row r="29" spans="1:20" s="327" customFormat="1" x14ac:dyDescent="0.2">
      <c r="A29" s="312"/>
      <c r="B29" s="313"/>
      <c r="C29" s="313"/>
      <c r="D29" s="314"/>
      <c r="E29" s="315"/>
      <c r="F29" s="313"/>
      <c r="G29" s="313"/>
      <c r="H29" s="316"/>
      <c r="I29" s="317"/>
      <c r="J29" s="261"/>
      <c r="K29" s="318"/>
      <c r="L29" s="319"/>
      <c r="M29" s="320"/>
      <c r="N29" s="321"/>
      <c r="O29" s="322"/>
      <c r="P29" s="323"/>
      <c r="Q29" s="324"/>
      <c r="R29" s="325"/>
      <c r="S29" s="324"/>
      <c r="T29" s="326"/>
    </row>
    <row r="30" spans="1:20" s="327" customFormat="1" x14ac:dyDescent="0.2">
      <c r="A30" s="312"/>
      <c r="B30" s="313"/>
      <c r="C30" s="313"/>
      <c r="D30" s="314"/>
      <c r="E30" s="315"/>
      <c r="F30" s="313"/>
      <c r="G30" s="313"/>
      <c r="H30" s="316"/>
      <c r="I30" s="317"/>
      <c r="J30" s="261"/>
      <c r="K30" s="318"/>
      <c r="L30" s="319"/>
      <c r="M30" s="320"/>
      <c r="N30" s="321"/>
      <c r="O30" s="322"/>
      <c r="P30" s="323"/>
      <c r="Q30" s="324"/>
      <c r="R30" s="325"/>
      <c r="S30" s="324"/>
      <c r="T30" s="326"/>
    </row>
    <row r="31" spans="1:20" s="327" customFormat="1" x14ac:dyDescent="0.2">
      <c r="A31" s="328" t="s">
        <v>50</v>
      </c>
      <c r="B31" s="329">
        <v>0</v>
      </c>
      <c r="C31" s="329"/>
      <c r="D31" s="330"/>
      <c r="E31" s="331"/>
      <c r="F31" s="329"/>
      <c r="G31" s="329"/>
      <c r="H31" s="332"/>
      <c r="I31" s="333"/>
      <c r="J31" s="334"/>
      <c r="K31" s="335"/>
      <c r="L31" s="336">
        <f>B31</f>
        <v>0</v>
      </c>
      <c r="M31" s="337">
        <f>L31</f>
        <v>0</v>
      </c>
      <c r="N31" s="338">
        <f>M31/M$37</f>
        <v>0</v>
      </c>
      <c r="O31" s="339">
        <f>IF(N31&gt;=2%,M31,0)</f>
        <v>0</v>
      </c>
      <c r="P31" s="340">
        <f>O$37/P$2</f>
        <v>2479.8000000000002</v>
      </c>
      <c r="Q31" s="341">
        <f>O31/P31</f>
        <v>0</v>
      </c>
      <c r="R31" s="342">
        <f>INT(Q31)</f>
        <v>0</v>
      </c>
      <c r="S31" s="341">
        <v>0</v>
      </c>
      <c r="T31" s="343">
        <f>SUM(R31:S31)</f>
        <v>0</v>
      </c>
    </row>
    <row r="32" spans="1:20" x14ac:dyDescent="0.2">
      <c r="A32" s="344"/>
      <c r="B32" s="259"/>
      <c r="C32" s="259"/>
      <c r="D32" s="258"/>
      <c r="E32" s="344"/>
      <c r="F32" s="259"/>
      <c r="G32" s="259"/>
      <c r="H32" s="345" t="s">
        <v>51</v>
      </c>
      <c r="I32" s="260"/>
      <c r="J32" s="261"/>
      <c r="K32" s="262"/>
      <c r="L32" s="319"/>
      <c r="M32" s="320"/>
      <c r="N32" s="265"/>
      <c r="O32" s="266"/>
      <c r="P32" s="323"/>
      <c r="Q32" s="324"/>
      <c r="R32" s="325">
        <f>INT(Q32)</f>
        <v>0</v>
      </c>
      <c r="S32" s="324"/>
      <c r="T32" s="326">
        <f>SUM(R32:S32)</f>
        <v>0</v>
      </c>
    </row>
    <row r="33" spans="1:20" x14ac:dyDescent="0.2">
      <c r="A33" s="346" t="s">
        <v>52</v>
      </c>
      <c r="B33" s="347">
        <v>0</v>
      </c>
      <c r="C33" s="347"/>
      <c r="D33" s="347"/>
      <c r="E33" s="346"/>
      <c r="F33" s="347"/>
      <c r="G33" s="347"/>
      <c r="H33" s="348"/>
      <c r="I33" s="349"/>
      <c r="J33" s="350"/>
      <c r="K33" s="351"/>
      <c r="L33" s="352">
        <f>B33</f>
        <v>0</v>
      </c>
      <c r="M33" s="353">
        <f>L33</f>
        <v>0</v>
      </c>
      <c r="N33" s="354">
        <f>M33/M$37</f>
        <v>0</v>
      </c>
      <c r="O33" s="355">
        <f>IF(N33&gt;=2%,M33,0)</f>
        <v>0</v>
      </c>
      <c r="P33" s="356">
        <f>O$37/P$2</f>
        <v>2479.8000000000002</v>
      </c>
      <c r="Q33" s="357">
        <f>O33/P33</f>
        <v>0</v>
      </c>
      <c r="R33" s="358">
        <f>INT(Q33)</f>
        <v>0</v>
      </c>
      <c r="S33" s="357">
        <v>0</v>
      </c>
      <c r="T33" s="359">
        <f>SUM(R33:S33)</f>
        <v>0</v>
      </c>
    </row>
    <row r="34" spans="1:20" x14ac:dyDescent="0.2">
      <c r="A34" s="344"/>
      <c r="B34" s="259"/>
      <c r="C34" s="259"/>
      <c r="D34" s="259"/>
      <c r="E34" s="344"/>
      <c r="F34" s="259"/>
      <c r="G34" s="259"/>
      <c r="H34" s="345"/>
      <c r="I34" s="260"/>
      <c r="J34" s="261"/>
      <c r="K34" s="262"/>
      <c r="L34" s="319"/>
      <c r="M34" s="320"/>
      <c r="N34" s="265"/>
      <c r="O34" s="266"/>
      <c r="P34" s="323"/>
      <c r="Q34" s="324"/>
      <c r="R34" s="325"/>
      <c r="S34" s="324"/>
      <c r="T34" s="326"/>
    </row>
    <row r="35" spans="1:20" x14ac:dyDescent="0.2">
      <c r="A35" s="360" t="s">
        <v>53</v>
      </c>
      <c r="B35" s="361">
        <v>565</v>
      </c>
      <c r="C35" s="361"/>
      <c r="D35" s="361"/>
      <c r="E35" s="360"/>
      <c r="F35" s="361"/>
      <c r="G35" s="361"/>
      <c r="H35" s="362"/>
      <c r="I35" s="363"/>
      <c r="J35" s="364"/>
      <c r="K35" s="365"/>
      <c r="L35" s="366">
        <f>B35</f>
        <v>565</v>
      </c>
      <c r="M35" s="367"/>
      <c r="N35" s="368">
        <v>0</v>
      </c>
      <c r="O35" s="369">
        <f>IF(N35&gt;=2%,M35,0)</f>
        <v>0</v>
      </c>
      <c r="P35" s="370"/>
      <c r="Q35" s="371"/>
      <c r="R35" s="372">
        <f>INT(Q35)</f>
        <v>0</v>
      </c>
      <c r="S35" s="371"/>
      <c r="T35" s="373">
        <f>SUM(R35:S35)</f>
        <v>0</v>
      </c>
    </row>
    <row r="36" spans="1:20" x14ac:dyDescent="0.2">
      <c r="A36" s="344"/>
      <c r="B36" s="259"/>
      <c r="C36" s="259"/>
      <c r="D36" s="259"/>
      <c r="E36" s="344"/>
      <c r="F36" s="259"/>
      <c r="G36" s="259"/>
      <c r="H36" s="259"/>
      <c r="I36" s="260"/>
      <c r="J36" s="374"/>
      <c r="K36" s="262"/>
      <c r="L36" s="375"/>
      <c r="M36" s="264"/>
      <c r="N36" s="265"/>
      <c r="O36" s="266"/>
      <c r="P36" s="376"/>
      <c r="Q36" s="324"/>
      <c r="R36" s="377">
        <f>INT(Q36)</f>
        <v>0</v>
      </c>
      <c r="S36" s="324"/>
      <c r="T36" s="326">
        <f>SUM(R36:S36)</f>
        <v>0</v>
      </c>
    </row>
    <row r="37" spans="1:20" x14ac:dyDescent="0.2">
      <c r="A37" s="344" t="s">
        <v>54</v>
      </c>
      <c r="B37" s="259">
        <f>SUM(B6:B36)-B13-B22</f>
        <v>13455</v>
      </c>
      <c r="C37" s="259"/>
      <c r="D37" s="259"/>
      <c r="E37" s="378"/>
      <c r="F37" s="259"/>
      <c r="G37" s="259">
        <f t="shared" ref="G37:S37" si="2">SUM(G6:G36)</f>
        <v>3</v>
      </c>
      <c r="H37" s="259">
        <f t="shared" si="2"/>
        <v>3312</v>
      </c>
      <c r="I37" s="379">
        <f t="shared" si="2"/>
        <v>0</v>
      </c>
      <c r="J37" s="380">
        <f t="shared" si="2"/>
        <v>0</v>
      </c>
      <c r="K37" s="262">
        <f t="shared" si="2"/>
        <v>0</v>
      </c>
      <c r="L37" s="262">
        <f t="shared" si="2"/>
        <v>13455</v>
      </c>
      <c r="M37" s="262">
        <f t="shared" si="2"/>
        <v>12890</v>
      </c>
      <c r="N37" s="379">
        <f t="shared" si="2"/>
        <v>1</v>
      </c>
      <c r="O37" s="266">
        <f t="shared" si="2"/>
        <v>12399</v>
      </c>
      <c r="P37" s="376">
        <f t="shared" si="2"/>
        <v>27277.799999999996</v>
      </c>
      <c r="Q37" s="376">
        <f t="shared" si="2"/>
        <v>5</v>
      </c>
      <c r="R37" s="381">
        <f t="shared" si="2"/>
        <v>3</v>
      </c>
      <c r="S37" s="382">
        <f t="shared" si="2"/>
        <v>2</v>
      </c>
      <c r="T37" s="383">
        <f>SUM(R37:S37)</f>
        <v>5</v>
      </c>
    </row>
    <row r="38" spans="1:20" x14ac:dyDescent="0.2">
      <c r="B38" s="211">
        <v>13156</v>
      </c>
      <c r="K38" s="384"/>
      <c r="L38" s="223"/>
      <c r="M38" s="385"/>
      <c r="N38" s="386"/>
      <c r="O38" s="387"/>
      <c r="P38" s="388"/>
    </row>
    <row r="39" spans="1:20" x14ac:dyDescent="0.2">
      <c r="B39" s="478">
        <f>B37-B38</f>
        <v>299</v>
      </c>
    </row>
    <row r="40" spans="1:20" x14ac:dyDescent="0.2">
      <c r="A40" s="389"/>
      <c r="B40" s="389"/>
      <c r="C40" s="389"/>
      <c r="D40" s="389"/>
      <c r="E40" s="389"/>
      <c r="F40" s="389"/>
      <c r="G40" s="389"/>
      <c r="H40" s="214"/>
      <c r="K40" s="214"/>
    </row>
  </sheetData>
  <mergeCells count="5">
    <mergeCell ref="R5:T5"/>
    <mergeCell ref="A1:T1"/>
    <mergeCell ref="B2:E2"/>
    <mergeCell ref="G2:K2"/>
    <mergeCell ref="L2:O2"/>
  </mergeCells>
  <printOptions horizontalCentered="1" verticalCentered="1"/>
  <pageMargins left="0.23622047244094491" right="0.23622047244094491" top="0.51181102362204722" bottom="0.51181102362204722" header="0" footer="0.23622047244094491"/>
  <pageSetup paperSize="5" scale="77" fitToHeight="0" pageOrder="overThenDown" orientation="landscape" r:id="rId1"/>
  <headerFooter alignWithMargins="0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V35"/>
  <sheetViews>
    <sheetView zoomScale="60" zoomScaleNormal="60" workbookViewId="0">
      <selection activeCell="F15" sqref="F15"/>
    </sheetView>
  </sheetViews>
  <sheetFormatPr baseColWidth="10" defaultRowHeight="12.75" x14ac:dyDescent="0.2"/>
  <cols>
    <col min="1" max="1" width="43.42578125" bestFit="1" customWidth="1"/>
    <col min="2" max="8" width="15.7109375" customWidth="1"/>
    <col min="9" max="9" width="15.7109375" style="1" customWidth="1"/>
    <col min="10" max="10" width="15.7109375" style="2" customWidth="1"/>
    <col min="11" max="12" width="15.7109375" customWidth="1"/>
    <col min="13" max="13" width="15.7109375" style="3" customWidth="1"/>
    <col min="14" max="14" width="15.7109375" style="1" customWidth="1"/>
    <col min="15" max="17" width="15.7109375" customWidth="1"/>
    <col min="18" max="18" width="7.140625" style="4" customWidth="1"/>
    <col min="19" max="19" width="6.5703125" customWidth="1"/>
    <col min="20" max="20" width="7.140625" customWidth="1"/>
  </cols>
  <sheetData>
    <row r="1" spans="1:22" ht="20.25" x14ac:dyDescent="0.3">
      <c r="A1" s="976" t="s">
        <v>0</v>
      </c>
      <c r="B1" s="976"/>
      <c r="C1" s="976"/>
      <c r="D1" s="976"/>
      <c r="E1" s="976"/>
      <c r="F1" s="976"/>
      <c r="G1" s="976"/>
      <c r="H1" s="976"/>
      <c r="I1" s="976"/>
      <c r="J1" s="976"/>
      <c r="K1" s="976"/>
      <c r="L1" s="976"/>
      <c r="M1" s="976"/>
      <c r="N1" s="976"/>
      <c r="O1" s="976"/>
      <c r="P1" s="976"/>
      <c r="Q1" s="976"/>
      <c r="R1" s="976"/>
      <c r="S1" s="976"/>
      <c r="T1" s="976"/>
    </row>
    <row r="2" spans="1:22" ht="20.25" x14ac:dyDescent="0.3">
      <c r="A2" s="924" t="s">
        <v>1</v>
      </c>
      <c r="B2" s="978" t="s">
        <v>70</v>
      </c>
      <c r="C2" s="978"/>
      <c r="D2" s="978"/>
      <c r="E2" s="978"/>
      <c r="F2" s="978"/>
      <c r="G2" s="977" t="str">
        <f>B2</f>
        <v>HUEHUETLAN</v>
      </c>
      <c r="H2" s="977"/>
      <c r="I2" s="977"/>
      <c r="J2" s="977"/>
      <c r="K2" s="969"/>
      <c r="L2" s="979" t="s">
        <v>3</v>
      </c>
      <c r="M2" s="979"/>
      <c r="N2" s="979"/>
      <c r="O2" s="979"/>
      <c r="P2" s="921">
        <v>5</v>
      </c>
      <c r="Q2" s="969"/>
      <c r="R2" s="970"/>
      <c r="S2" s="969"/>
      <c r="T2" s="969"/>
    </row>
    <row r="3" spans="1:22" ht="20.25" x14ac:dyDescent="0.3">
      <c r="A3" s="921">
        <v>2018</v>
      </c>
      <c r="B3" s="921"/>
      <c r="C3" s="921"/>
      <c r="D3" s="921"/>
      <c r="E3" s="921"/>
      <c r="F3" s="921"/>
      <c r="G3" s="921"/>
      <c r="H3" s="923"/>
      <c r="I3" s="968"/>
      <c r="J3" s="971"/>
      <c r="K3" s="921"/>
      <c r="L3" s="972"/>
      <c r="M3" s="973"/>
      <c r="N3" s="974"/>
      <c r="O3" s="924"/>
      <c r="P3" s="921"/>
      <c r="Q3" s="969"/>
      <c r="R3" s="970"/>
      <c r="S3" s="969"/>
      <c r="T3" s="969"/>
    </row>
    <row r="4" spans="1:22" ht="20.25" x14ac:dyDescent="0.3">
      <c r="A4" s="921"/>
      <c r="B4" s="921"/>
      <c r="C4" s="921"/>
      <c r="D4" s="921"/>
      <c r="E4" s="921"/>
      <c r="F4" s="921"/>
      <c r="G4" s="921"/>
      <c r="H4" s="923"/>
      <c r="I4" s="968"/>
      <c r="J4" s="971"/>
      <c r="K4" s="921"/>
      <c r="L4" s="972"/>
      <c r="M4" s="973"/>
      <c r="N4" s="974"/>
      <c r="O4" s="924"/>
      <c r="P4" s="921"/>
      <c r="Q4" s="969"/>
      <c r="R4" s="970"/>
      <c r="S4" s="969"/>
      <c r="T4" s="969"/>
    </row>
    <row r="5" spans="1:22" ht="127.5" x14ac:dyDescent="0.2">
      <c r="A5" s="919" t="s">
        <v>4</v>
      </c>
      <c r="B5" s="919" t="s">
        <v>5</v>
      </c>
      <c r="C5" s="919" t="s">
        <v>6</v>
      </c>
      <c r="D5" s="919" t="s">
        <v>7</v>
      </c>
      <c r="E5" s="919" t="s">
        <v>8</v>
      </c>
      <c r="F5" s="919" t="s">
        <v>9</v>
      </c>
      <c r="G5" s="919" t="s">
        <v>10</v>
      </c>
      <c r="H5" s="919" t="s">
        <v>11</v>
      </c>
      <c r="I5" s="914" t="s">
        <v>12</v>
      </c>
      <c r="J5" s="915" t="s">
        <v>13</v>
      </c>
      <c r="K5" s="919" t="s">
        <v>14</v>
      </c>
      <c r="L5" s="919" t="s">
        <v>15</v>
      </c>
      <c r="M5" s="916" t="s">
        <v>16</v>
      </c>
      <c r="N5" s="17" t="s">
        <v>17</v>
      </c>
      <c r="O5" s="919" t="s">
        <v>18</v>
      </c>
      <c r="P5" s="917" t="s">
        <v>19</v>
      </c>
      <c r="Q5" s="918" t="s">
        <v>20</v>
      </c>
      <c r="R5" s="975" t="s">
        <v>21</v>
      </c>
      <c r="S5" s="975"/>
      <c r="T5" s="975"/>
    </row>
    <row r="6" spans="1:22" x14ac:dyDescent="0.2">
      <c r="A6" s="763" t="s">
        <v>38</v>
      </c>
      <c r="B6" s="764">
        <v>300</v>
      </c>
      <c r="C6" s="764"/>
      <c r="D6" s="765"/>
      <c r="E6" s="766"/>
      <c r="F6" s="167"/>
      <c r="G6" s="764"/>
      <c r="H6" s="167"/>
      <c r="I6" s="169"/>
      <c r="J6" s="170"/>
      <c r="K6" s="171"/>
      <c r="L6" s="172">
        <f>B6</f>
        <v>300</v>
      </c>
      <c r="M6" s="767">
        <f>L6</f>
        <v>300</v>
      </c>
      <c r="N6" s="174">
        <f>M6/M$32</f>
        <v>4.2384854478666287E-2</v>
      </c>
      <c r="O6" s="175">
        <f>IF(N6&gt;=2%,M6,0)</f>
        <v>300</v>
      </c>
      <c r="P6" s="768">
        <f>O$32/P$2</f>
        <v>1392.6</v>
      </c>
      <c r="Q6" s="769">
        <f>O6/P6</f>
        <v>0.21542438604049979</v>
      </c>
      <c r="R6" s="770">
        <f>INT(Q6)</f>
        <v>0</v>
      </c>
      <c r="S6" s="771">
        <v>0</v>
      </c>
      <c r="T6" s="772">
        <f>SUM(R6:S6)</f>
        <v>0</v>
      </c>
    </row>
    <row r="7" spans="1:22" ht="15.75" x14ac:dyDescent="0.2">
      <c r="A7" s="603"/>
      <c r="B7" s="603"/>
      <c r="C7" s="13"/>
      <c r="D7" s="13"/>
      <c r="E7" s="13"/>
      <c r="F7" s="13"/>
      <c r="G7" s="13"/>
      <c r="H7" s="13"/>
      <c r="I7" s="14"/>
      <c r="J7" s="15"/>
      <c r="K7" s="13"/>
      <c r="L7" s="13"/>
      <c r="M7" s="16"/>
      <c r="N7" s="17"/>
      <c r="O7" s="18"/>
      <c r="P7" s="19"/>
      <c r="Q7" s="20"/>
      <c r="R7" s="603"/>
      <c r="S7" s="603"/>
      <c r="T7" s="603"/>
    </row>
    <row r="8" spans="1:22" x14ac:dyDescent="0.2">
      <c r="A8" s="58" t="s">
        <v>33</v>
      </c>
      <c r="B8" s="59"/>
      <c r="C8" s="59"/>
      <c r="D8" s="59"/>
      <c r="E8" s="60"/>
      <c r="F8" s="59"/>
      <c r="G8" s="61"/>
      <c r="H8" s="59"/>
      <c r="I8" s="62">
        <v>0.83</v>
      </c>
      <c r="J8" s="63">
        <f>$B$10*I8</f>
        <v>2455.14</v>
      </c>
      <c r="K8" s="64">
        <v>0</v>
      </c>
      <c r="L8" s="65">
        <f>INT(J8)+K8</f>
        <v>2455</v>
      </c>
      <c r="M8" s="66">
        <f>L8</f>
        <v>2455</v>
      </c>
      <c r="N8" s="67">
        <f>M8/M$32</f>
        <v>0.34684939248375246</v>
      </c>
      <c r="O8" s="68">
        <f>IF(N8&gt;=2%,M8,0)</f>
        <v>2455</v>
      </c>
      <c r="P8" s="69">
        <f>O$32/P$2</f>
        <v>1392.6</v>
      </c>
      <c r="Q8" s="70">
        <f>O8/P8</f>
        <v>1.76288955909809</v>
      </c>
      <c r="R8" s="71">
        <f t="shared" ref="R8:R10" si="0">INT(Q8)</f>
        <v>1</v>
      </c>
      <c r="S8" s="72">
        <v>1</v>
      </c>
      <c r="T8" s="73">
        <f t="shared" ref="T8:T10" si="1">SUM(R8:S8)</f>
        <v>2</v>
      </c>
    </row>
    <row r="9" spans="1:22" x14ac:dyDescent="0.2">
      <c r="A9" s="58" t="s">
        <v>36</v>
      </c>
      <c r="B9" s="59"/>
      <c r="C9" s="59"/>
      <c r="D9" s="74"/>
      <c r="E9" s="60"/>
      <c r="F9" s="59"/>
      <c r="G9" s="59"/>
      <c r="H9" s="59"/>
      <c r="I9" s="62">
        <v>0.17</v>
      </c>
      <c r="J9" s="63">
        <f>$B$10*I9</f>
        <v>502.86</v>
      </c>
      <c r="K9" s="64">
        <v>1</v>
      </c>
      <c r="L9" s="65">
        <f>INT(J9)+K9</f>
        <v>503</v>
      </c>
      <c r="M9" s="66">
        <f>L9</f>
        <v>503</v>
      </c>
      <c r="N9" s="67">
        <f>M9/M$32</f>
        <v>7.1065272675897143E-2</v>
      </c>
      <c r="O9" s="68">
        <f>IF(N9&gt;=2%,M9,0)</f>
        <v>503</v>
      </c>
      <c r="P9" s="69">
        <f>O$32/P$2</f>
        <v>1392.6</v>
      </c>
      <c r="Q9" s="70">
        <f>O9/P9</f>
        <v>0.361194887261238</v>
      </c>
      <c r="R9" s="71">
        <f t="shared" si="0"/>
        <v>0</v>
      </c>
      <c r="S9" s="72">
        <v>0</v>
      </c>
      <c r="T9" s="73">
        <f t="shared" si="1"/>
        <v>0</v>
      </c>
      <c r="V9" s="783">
        <v>0.76288955909808998</v>
      </c>
    </row>
    <row r="10" spans="1:22" x14ac:dyDescent="0.2">
      <c r="A10" s="75" t="s">
        <v>62</v>
      </c>
      <c r="B10" s="59">
        <v>2958</v>
      </c>
      <c r="C10" s="76"/>
      <c r="D10" s="59"/>
      <c r="E10" s="58"/>
      <c r="F10" s="59"/>
      <c r="G10" s="59"/>
      <c r="H10" s="77"/>
      <c r="I10" s="62"/>
      <c r="J10" s="63"/>
      <c r="K10" s="64"/>
      <c r="L10" s="78"/>
      <c r="M10" s="79"/>
      <c r="N10" s="67"/>
      <c r="O10" s="68"/>
      <c r="P10" s="69">
        <f>SUM(N10:O10)</f>
        <v>0</v>
      </c>
      <c r="Q10" s="72"/>
      <c r="R10" s="71">
        <f t="shared" si="0"/>
        <v>0</v>
      </c>
      <c r="S10" s="72">
        <v>0</v>
      </c>
      <c r="T10" s="73">
        <f t="shared" si="1"/>
        <v>0</v>
      </c>
      <c r="V10" s="654">
        <v>0.72741634353008766</v>
      </c>
    </row>
    <row r="11" spans="1:22" x14ac:dyDescent="0.2">
      <c r="A11" s="75"/>
      <c r="B11" s="59"/>
      <c r="C11" s="76"/>
      <c r="D11" s="59"/>
      <c r="E11" s="58"/>
      <c r="F11" s="59"/>
      <c r="G11" s="59"/>
      <c r="H11" s="77"/>
      <c r="I11" s="62"/>
      <c r="J11" s="63"/>
      <c r="K11" s="64"/>
      <c r="L11" s="78"/>
      <c r="M11" s="79"/>
      <c r="N11" s="67"/>
      <c r="O11" s="68"/>
      <c r="P11" s="741"/>
      <c r="Q11" s="742"/>
      <c r="R11" s="743"/>
      <c r="S11" s="744"/>
      <c r="T11" s="745"/>
      <c r="V11" s="650">
        <v>0.64368806548901003</v>
      </c>
    </row>
    <row r="12" spans="1:22" x14ac:dyDescent="0.2">
      <c r="V12" s="783">
        <v>0.361194887261238</v>
      </c>
    </row>
    <row r="13" spans="1:22" x14ac:dyDescent="0.2">
      <c r="A13" s="625" t="s">
        <v>23</v>
      </c>
      <c r="B13" s="626">
        <v>1013</v>
      </c>
      <c r="C13" s="626"/>
      <c r="D13" s="627"/>
      <c r="E13" s="628"/>
      <c r="F13" s="629"/>
      <c r="G13" s="626"/>
      <c r="H13" s="629"/>
      <c r="I13" s="630"/>
      <c r="J13" s="631"/>
      <c r="K13" s="632"/>
      <c r="L13" s="633">
        <f>B13</f>
        <v>1013</v>
      </c>
      <c r="M13" s="634">
        <f>L13</f>
        <v>1013</v>
      </c>
      <c r="N13" s="635">
        <f>M13/M$32</f>
        <v>0.14311952528962985</v>
      </c>
      <c r="O13" s="636">
        <f>IF(N13&gt;=2%,M13,0)</f>
        <v>1013</v>
      </c>
      <c r="P13" s="773">
        <f>O$32/P$2</f>
        <v>1392.6</v>
      </c>
      <c r="Q13" s="774">
        <f>O13/P13</f>
        <v>0.72741634353008766</v>
      </c>
      <c r="R13" s="775">
        <f t="shared" ref="R13:R22" si="2">INT(Q13)</f>
        <v>0</v>
      </c>
      <c r="S13" s="776">
        <v>1</v>
      </c>
      <c r="T13" s="777">
        <f t="shared" ref="T13:T22" si="3">SUM(R13:S13)</f>
        <v>1</v>
      </c>
      <c r="V13" s="96">
        <v>0.27789745799224475</v>
      </c>
    </row>
    <row r="14" spans="1:22" x14ac:dyDescent="0.2">
      <c r="A14" s="42"/>
      <c r="B14" s="80"/>
      <c r="C14" s="80"/>
      <c r="D14" s="44"/>
      <c r="E14" s="13"/>
      <c r="F14" s="43"/>
      <c r="G14" s="80"/>
      <c r="H14" s="43"/>
      <c r="I14" s="46"/>
      <c r="J14" s="47"/>
      <c r="K14" s="48"/>
      <c r="L14" s="49"/>
      <c r="M14" s="50"/>
      <c r="N14" s="51"/>
      <c r="O14" s="52"/>
      <c r="P14" s="53"/>
      <c r="R14" s="81">
        <f t="shared" si="2"/>
        <v>0</v>
      </c>
      <c r="S14" s="82">
        <v>0</v>
      </c>
      <c r="T14" s="83">
        <f t="shared" si="3"/>
        <v>0</v>
      </c>
      <c r="V14" s="96">
        <v>0.22691368662932646</v>
      </c>
    </row>
    <row r="15" spans="1:22" x14ac:dyDescent="0.2">
      <c r="A15" s="84" t="s">
        <v>41</v>
      </c>
      <c r="B15" s="85">
        <v>278</v>
      </c>
      <c r="C15" s="85">
        <f>$B$18/3</f>
        <v>26.333333333333332</v>
      </c>
      <c r="D15" s="85">
        <f>B$19/2</f>
        <v>10</v>
      </c>
      <c r="E15" s="86">
        <f>B$20/2</f>
        <v>2</v>
      </c>
      <c r="F15" s="85"/>
      <c r="G15" s="87">
        <v>0</v>
      </c>
      <c r="H15" s="85">
        <f>B15+INT(C15)+INT(D15)+INT(E15)+INT(F15)+G15</f>
        <v>316</v>
      </c>
      <c r="I15" s="88"/>
      <c r="J15" s="89"/>
      <c r="K15" s="90"/>
      <c r="L15" s="91">
        <f>H15</f>
        <v>316</v>
      </c>
      <c r="M15" s="92">
        <f>L15</f>
        <v>316</v>
      </c>
      <c r="N15" s="93">
        <f>M15/M$32</f>
        <v>4.4645380050861827E-2</v>
      </c>
      <c r="O15" s="94">
        <f>IF(N15&gt;=2%,M15,0)</f>
        <v>316</v>
      </c>
      <c r="P15" s="95">
        <f>O$32/P$2</f>
        <v>1392.6</v>
      </c>
      <c r="Q15" s="96">
        <f>O15/P15</f>
        <v>0.22691368662932646</v>
      </c>
      <c r="R15" s="97">
        <f t="shared" si="2"/>
        <v>0</v>
      </c>
      <c r="S15" s="96">
        <v>0</v>
      </c>
      <c r="T15" s="98">
        <f t="shared" si="3"/>
        <v>0</v>
      </c>
      <c r="V15" s="769">
        <v>0.21542438604049979</v>
      </c>
    </row>
    <row r="16" spans="1:22" x14ac:dyDescent="0.2">
      <c r="A16" s="84" t="s">
        <v>42</v>
      </c>
      <c r="B16" s="85">
        <v>346</v>
      </c>
      <c r="C16" s="85">
        <f>$B$18/3</f>
        <v>26.333333333333332</v>
      </c>
      <c r="D16" s="85">
        <f>B$19/2</f>
        <v>10</v>
      </c>
      <c r="E16" s="84"/>
      <c r="F16" s="85">
        <f>B$21/2</f>
        <v>4</v>
      </c>
      <c r="G16" s="85">
        <v>1</v>
      </c>
      <c r="H16" s="85">
        <f>B16+INT(C16)+INT(D16)+INT(E16)+INT(F16)+G16</f>
        <v>387</v>
      </c>
      <c r="I16" s="88"/>
      <c r="J16" s="89"/>
      <c r="K16" s="90"/>
      <c r="L16" s="91">
        <f>H16</f>
        <v>387</v>
      </c>
      <c r="M16" s="92">
        <f>L16</f>
        <v>387</v>
      </c>
      <c r="N16" s="93">
        <f>M16/M$32</f>
        <v>5.4676462277479514E-2</v>
      </c>
      <c r="O16" s="94">
        <f>IF(N16&gt;=2%,M16,0)</f>
        <v>387</v>
      </c>
      <c r="P16" s="95">
        <f>O$32/P$2</f>
        <v>1392.6</v>
      </c>
      <c r="Q16" s="96">
        <f>O16/P16</f>
        <v>0.27789745799224475</v>
      </c>
      <c r="R16" s="97">
        <f t="shared" si="2"/>
        <v>0</v>
      </c>
      <c r="S16" s="96">
        <v>0</v>
      </c>
      <c r="T16" s="98">
        <f t="shared" si="3"/>
        <v>0</v>
      </c>
    </row>
    <row r="17" spans="1:22" x14ac:dyDescent="0.2">
      <c r="A17" s="84" t="s">
        <v>43</v>
      </c>
      <c r="B17" s="85">
        <v>82</v>
      </c>
      <c r="C17" s="85">
        <f>$B$18/3</f>
        <v>26.333333333333332</v>
      </c>
      <c r="D17" s="85"/>
      <c r="E17" s="86">
        <f>B$20/2</f>
        <v>2</v>
      </c>
      <c r="F17" s="85">
        <f>B$21/2</f>
        <v>4</v>
      </c>
      <c r="G17" s="85">
        <v>0</v>
      </c>
      <c r="H17" s="85">
        <f>B17+INT(C17)+INT(D17)+INT(E17)+INT(F17)+G17</f>
        <v>114</v>
      </c>
      <c r="I17" s="88"/>
      <c r="J17" s="89"/>
      <c r="K17" s="90"/>
      <c r="L17" s="91">
        <f>H17</f>
        <v>114</v>
      </c>
      <c r="M17" s="92">
        <f>L17</f>
        <v>114</v>
      </c>
      <c r="N17" s="93">
        <f>M17/M$32</f>
        <v>1.6106244701893192E-2</v>
      </c>
      <c r="O17" s="94">
        <f>IF(N17&gt;=2%,M17,0)</f>
        <v>0</v>
      </c>
      <c r="P17" s="95">
        <f>O$32/P$2</f>
        <v>1392.6</v>
      </c>
      <c r="Q17" s="96">
        <f>O17/P17</f>
        <v>0</v>
      </c>
      <c r="R17" s="97">
        <f t="shared" si="2"/>
        <v>0</v>
      </c>
      <c r="S17" s="96">
        <v>0</v>
      </c>
      <c r="T17" s="98">
        <f t="shared" si="3"/>
        <v>0</v>
      </c>
    </row>
    <row r="18" spans="1:22" x14ac:dyDescent="0.2">
      <c r="A18" s="99" t="s">
        <v>44</v>
      </c>
      <c r="B18" s="85">
        <v>79</v>
      </c>
      <c r="C18" s="85"/>
      <c r="D18" s="85"/>
      <c r="E18" s="84"/>
      <c r="F18" s="85"/>
      <c r="G18" s="85"/>
      <c r="H18" s="85"/>
      <c r="I18" s="88"/>
      <c r="J18" s="89"/>
      <c r="K18" s="90"/>
      <c r="L18" s="91"/>
      <c r="M18" s="100"/>
      <c r="N18" s="93"/>
      <c r="O18" s="94"/>
      <c r="P18" s="95"/>
      <c r="Q18" s="96"/>
      <c r="R18" s="97">
        <f t="shared" si="2"/>
        <v>0</v>
      </c>
      <c r="S18" s="96">
        <v>0</v>
      </c>
      <c r="T18" s="98">
        <f t="shared" si="3"/>
        <v>0</v>
      </c>
    </row>
    <row r="19" spans="1:22" x14ac:dyDescent="0.2">
      <c r="A19" s="99" t="s">
        <v>45</v>
      </c>
      <c r="B19" s="85">
        <v>20</v>
      </c>
      <c r="C19" s="85"/>
      <c r="D19" s="85"/>
      <c r="E19" s="84"/>
      <c r="F19" s="85"/>
      <c r="G19" s="85"/>
      <c r="H19" s="85"/>
      <c r="I19" s="88"/>
      <c r="J19" s="89"/>
      <c r="K19" s="90"/>
      <c r="L19" s="91"/>
      <c r="M19" s="100"/>
      <c r="N19" s="93"/>
      <c r="O19" s="94"/>
      <c r="P19" s="95">
        <f>SUM(N19:O19)</f>
        <v>0</v>
      </c>
      <c r="Q19" s="96"/>
      <c r="R19" s="97">
        <f t="shared" si="2"/>
        <v>0</v>
      </c>
      <c r="S19" s="96"/>
      <c r="T19" s="98">
        <f t="shared" si="3"/>
        <v>0</v>
      </c>
    </row>
    <row r="20" spans="1:22" x14ac:dyDescent="0.2">
      <c r="A20" s="99" t="s">
        <v>46</v>
      </c>
      <c r="B20" s="85">
        <v>4</v>
      </c>
      <c r="C20" s="85"/>
      <c r="D20" s="101"/>
      <c r="E20" s="84"/>
      <c r="F20" s="85"/>
      <c r="G20" s="85"/>
      <c r="H20" s="102"/>
      <c r="I20" s="88"/>
      <c r="J20" s="89"/>
      <c r="K20" s="90"/>
      <c r="L20" s="91"/>
      <c r="M20" s="100"/>
      <c r="N20" s="93"/>
      <c r="O20" s="94"/>
      <c r="P20" s="95">
        <f>SUM(N20:O20)</f>
        <v>0</v>
      </c>
      <c r="Q20" s="96"/>
      <c r="R20" s="97">
        <f t="shared" si="2"/>
        <v>0</v>
      </c>
      <c r="S20" s="96"/>
      <c r="T20" s="98">
        <f t="shared" si="3"/>
        <v>0</v>
      </c>
    </row>
    <row r="21" spans="1:22" x14ac:dyDescent="0.2">
      <c r="A21" s="99" t="s">
        <v>47</v>
      </c>
      <c r="B21" s="85">
        <v>8</v>
      </c>
      <c r="C21" s="85"/>
      <c r="D21" s="85"/>
      <c r="E21" s="84"/>
      <c r="F21" s="85"/>
      <c r="G21" s="85"/>
      <c r="H21" s="85"/>
      <c r="I21" s="88"/>
      <c r="J21" s="89"/>
      <c r="K21" s="90"/>
      <c r="L21" s="91"/>
      <c r="M21" s="100"/>
      <c r="N21" s="93"/>
      <c r="O21" s="94"/>
      <c r="P21" s="95">
        <f>SUM(N21:O21)</f>
        <v>0</v>
      </c>
      <c r="Q21" s="96"/>
      <c r="R21" s="97">
        <f t="shared" si="2"/>
        <v>0</v>
      </c>
      <c r="S21" s="96"/>
      <c r="T21" s="98">
        <f t="shared" si="3"/>
        <v>0</v>
      </c>
    </row>
    <row r="22" spans="1:22" x14ac:dyDescent="0.2">
      <c r="A22" s="103" t="s">
        <v>48</v>
      </c>
      <c r="B22" s="85">
        <f>SUM(B15:B21)</f>
        <v>817</v>
      </c>
      <c r="C22" s="85"/>
      <c r="D22" s="85"/>
      <c r="E22" s="84"/>
      <c r="F22" s="85"/>
      <c r="G22" s="85"/>
      <c r="H22" s="85"/>
      <c r="I22" s="88"/>
      <c r="J22" s="89"/>
      <c r="K22" s="90"/>
      <c r="L22" s="91"/>
      <c r="M22" s="100"/>
      <c r="N22" s="93"/>
      <c r="O22" s="94"/>
      <c r="P22" s="95"/>
      <c r="Q22" s="96"/>
      <c r="R22" s="97">
        <f t="shared" si="2"/>
        <v>0</v>
      </c>
      <c r="S22" s="96"/>
      <c r="T22" s="98">
        <f t="shared" si="3"/>
        <v>0</v>
      </c>
    </row>
    <row r="23" spans="1:22" x14ac:dyDescent="0.2">
      <c r="A23" s="42"/>
      <c r="B23" s="104"/>
      <c r="C23" s="43"/>
      <c r="D23" s="43"/>
      <c r="E23" s="45"/>
      <c r="F23" s="43"/>
      <c r="G23" s="43"/>
      <c r="H23" s="43"/>
      <c r="I23" s="46"/>
      <c r="J23" s="47"/>
      <c r="K23" s="48"/>
      <c r="L23" s="49"/>
      <c r="M23" s="50"/>
      <c r="N23" s="51"/>
      <c r="O23" s="52"/>
      <c r="P23" s="53"/>
      <c r="Q23" s="54"/>
      <c r="R23" s="81"/>
      <c r="S23" s="82"/>
      <c r="T23" s="83"/>
    </row>
    <row r="24" spans="1:22" x14ac:dyDescent="0.2">
      <c r="A24" s="605" t="s">
        <v>34</v>
      </c>
      <c r="B24" s="606">
        <v>2289</v>
      </c>
      <c r="C24" s="606"/>
      <c r="D24" s="606"/>
      <c r="E24" s="605"/>
      <c r="F24" s="606"/>
      <c r="G24" s="606"/>
      <c r="H24" s="606"/>
      <c r="I24" s="607"/>
      <c r="J24" s="608"/>
      <c r="K24" s="609"/>
      <c r="L24" s="610">
        <f>B24</f>
        <v>2289</v>
      </c>
      <c r="M24" s="611">
        <f>L24</f>
        <v>2289</v>
      </c>
      <c r="N24" s="612">
        <f>M24/M$32</f>
        <v>0.32339643967222381</v>
      </c>
      <c r="O24" s="613">
        <f>IF(N24&gt;=2%,M24,0)</f>
        <v>2289</v>
      </c>
      <c r="P24" s="778">
        <f>O$32/P$2</f>
        <v>1392.6</v>
      </c>
      <c r="Q24" s="779">
        <f>O24/P24</f>
        <v>1.6436880654890134</v>
      </c>
      <c r="R24" s="780">
        <f>INT(Q24)</f>
        <v>1</v>
      </c>
      <c r="S24" s="781">
        <v>1</v>
      </c>
      <c r="T24" s="782">
        <f>SUM(R24:S24)</f>
        <v>2</v>
      </c>
    </row>
    <row r="25" spans="1:22" s="54" customFormat="1" x14ac:dyDescent="0.2">
      <c r="A25" s="105"/>
      <c r="B25" s="104"/>
      <c r="C25" s="104"/>
      <c r="D25" s="104"/>
      <c r="E25" s="105"/>
      <c r="F25" s="104"/>
      <c r="G25" s="104"/>
      <c r="H25" s="104"/>
      <c r="I25" s="106"/>
      <c r="J25" s="47"/>
      <c r="K25" s="107"/>
      <c r="L25" s="108"/>
      <c r="M25" s="109"/>
      <c r="N25" s="110"/>
      <c r="O25" s="111"/>
      <c r="P25" s="112"/>
      <c r="R25" s="81"/>
      <c r="S25" s="82"/>
      <c r="T25" s="83">
        <f>SUM(R25:S25)</f>
        <v>0</v>
      </c>
      <c r="V25"/>
    </row>
    <row r="26" spans="1:22" s="54" customFormat="1" x14ac:dyDescent="0.2">
      <c r="A26" s="149" t="s">
        <v>50</v>
      </c>
      <c r="B26" s="150">
        <v>0</v>
      </c>
      <c r="C26" s="150"/>
      <c r="D26" s="151"/>
      <c r="E26" s="152"/>
      <c r="F26" s="150"/>
      <c r="G26" s="150"/>
      <c r="H26" s="153"/>
      <c r="I26" s="154"/>
      <c r="J26" s="155"/>
      <c r="K26" s="156"/>
      <c r="L26" s="157">
        <f>B26</f>
        <v>0</v>
      </c>
      <c r="M26" s="158">
        <f>L26</f>
        <v>0</v>
      </c>
      <c r="N26" s="159">
        <f>M26/M$32</f>
        <v>0</v>
      </c>
      <c r="O26" s="160">
        <f>IF(N26&gt;=2%,M26,0)</f>
        <v>0</v>
      </c>
      <c r="P26" s="161">
        <f>O$32/P$2</f>
        <v>1392.6</v>
      </c>
      <c r="Q26" s="162">
        <f>O26/P26</f>
        <v>0</v>
      </c>
      <c r="R26" s="163">
        <f>INT(Q26)</f>
        <v>0</v>
      </c>
      <c r="S26" s="162">
        <v>0</v>
      </c>
      <c r="T26" s="164">
        <f>SUM(R26:S26)</f>
        <v>0</v>
      </c>
      <c r="V26"/>
    </row>
    <row r="27" spans="1:22" x14ac:dyDescent="0.2">
      <c r="A27" s="45"/>
      <c r="B27" s="43"/>
      <c r="C27" s="43"/>
      <c r="D27" s="44"/>
      <c r="E27" s="45"/>
      <c r="F27" s="43"/>
      <c r="G27" s="43"/>
      <c r="H27" s="165" t="s">
        <v>51</v>
      </c>
      <c r="I27" s="46"/>
      <c r="J27" s="47"/>
      <c r="K27" s="48"/>
      <c r="L27" s="108"/>
      <c r="M27" s="116"/>
      <c r="N27" s="51"/>
      <c r="O27" s="52"/>
      <c r="P27" s="117"/>
      <c r="Q27" s="118"/>
      <c r="R27" s="119">
        <f>INT(Q27)</f>
        <v>0</v>
      </c>
      <c r="S27" s="118"/>
      <c r="T27" s="120">
        <f>SUM(R27:S27)</f>
        <v>0</v>
      </c>
    </row>
    <row r="28" spans="1:22" x14ac:dyDescent="0.2">
      <c r="A28" s="166" t="s">
        <v>52</v>
      </c>
      <c r="B28" s="167">
        <v>1</v>
      </c>
      <c r="C28" s="167"/>
      <c r="D28" s="167"/>
      <c r="E28" s="166"/>
      <c r="F28" s="167"/>
      <c r="G28" s="167"/>
      <c r="H28" s="168"/>
      <c r="I28" s="169"/>
      <c r="J28" s="170"/>
      <c r="K28" s="171"/>
      <c r="L28" s="172">
        <f>B28</f>
        <v>1</v>
      </c>
      <c r="M28" s="173">
        <f>L28</f>
        <v>1</v>
      </c>
      <c r="N28" s="174">
        <f>M28/M$32</f>
        <v>1.4128284826222097E-4</v>
      </c>
      <c r="O28" s="175">
        <f>IF(N28&gt;=2%,M28,0)</f>
        <v>0</v>
      </c>
      <c r="P28" s="176">
        <f>O$32/P$2</f>
        <v>1392.6</v>
      </c>
      <c r="Q28" s="177">
        <f>O28/P28</f>
        <v>0</v>
      </c>
      <c r="R28" s="178">
        <f>INT(Q28)</f>
        <v>0</v>
      </c>
      <c r="S28" s="177">
        <v>0</v>
      </c>
      <c r="T28" s="179">
        <f>SUM(R28:S28)</f>
        <v>0</v>
      </c>
    </row>
    <row r="29" spans="1:22" x14ac:dyDescent="0.2">
      <c r="A29" s="45"/>
      <c r="B29" s="43"/>
      <c r="C29" s="43"/>
      <c r="D29" s="43"/>
      <c r="E29" s="45"/>
      <c r="F29" s="43"/>
      <c r="G29" s="43"/>
      <c r="H29" s="165"/>
      <c r="I29" s="46"/>
      <c r="J29" s="47"/>
      <c r="K29" s="48"/>
      <c r="L29" s="108"/>
      <c r="M29" s="116"/>
      <c r="N29" s="51"/>
      <c r="O29" s="52"/>
      <c r="P29" s="117"/>
      <c r="Q29" s="118"/>
      <c r="R29" s="119"/>
      <c r="S29" s="118"/>
      <c r="T29" s="120"/>
    </row>
    <row r="30" spans="1:22" x14ac:dyDescent="0.2">
      <c r="A30" s="180" t="s">
        <v>53</v>
      </c>
      <c r="B30" s="181">
        <v>620</v>
      </c>
      <c r="C30" s="181"/>
      <c r="D30" s="181"/>
      <c r="E30" s="180"/>
      <c r="F30" s="181"/>
      <c r="G30" s="181"/>
      <c r="H30" s="182"/>
      <c r="I30" s="183"/>
      <c r="J30" s="184"/>
      <c r="K30" s="185"/>
      <c r="L30" s="186">
        <f>B30</f>
        <v>620</v>
      </c>
      <c r="M30" s="187"/>
      <c r="N30" s="188">
        <v>0</v>
      </c>
      <c r="O30" s="189">
        <f>IF(N30&gt;=2%,M30,0)</f>
        <v>0</v>
      </c>
      <c r="P30" s="190"/>
      <c r="Q30" s="191"/>
      <c r="R30" s="192">
        <f>INT(Q30)</f>
        <v>0</v>
      </c>
      <c r="S30" s="191"/>
      <c r="T30" s="193">
        <f>SUM(R30:S30)</f>
        <v>0</v>
      </c>
    </row>
    <row r="31" spans="1:22" x14ac:dyDescent="0.2">
      <c r="A31" s="45"/>
      <c r="B31" s="43"/>
      <c r="C31" s="43"/>
      <c r="D31" s="43"/>
      <c r="E31" s="45"/>
      <c r="F31" s="43"/>
      <c r="G31" s="43"/>
      <c r="H31" s="43"/>
      <c r="I31" s="46"/>
      <c r="J31" s="194"/>
      <c r="K31" s="48"/>
      <c r="L31" s="195"/>
      <c r="M31" s="50"/>
      <c r="N31" s="51"/>
      <c r="O31" s="52"/>
      <c r="P31" s="196"/>
      <c r="Q31" s="118"/>
      <c r="R31" s="197">
        <f>INT(Q31)</f>
        <v>0</v>
      </c>
      <c r="S31" s="118"/>
      <c r="T31" s="120">
        <f>SUM(R31:S31)</f>
        <v>0</v>
      </c>
    </row>
    <row r="32" spans="1:22" x14ac:dyDescent="0.2">
      <c r="A32" s="45" t="s">
        <v>54</v>
      </c>
      <c r="B32" s="43">
        <f>SUM(B8:B31)-B22</f>
        <v>7698</v>
      </c>
      <c r="C32" s="43"/>
      <c r="D32" s="43"/>
      <c r="E32" s="198"/>
      <c r="F32" s="43"/>
      <c r="G32" s="43">
        <f t="shared" ref="G32:S32" si="4">SUM(G8:G31)</f>
        <v>1</v>
      </c>
      <c r="H32" s="43">
        <f t="shared" si="4"/>
        <v>817</v>
      </c>
      <c r="I32" s="199">
        <f t="shared" si="4"/>
        <v>1</v>
      </c>
      <c r="J32" s="200">
        <f t="shared" si="4"/>
        <v>2958</v>
      </c>
      <c r="K32" s="48">
        <f t="shared" si="4"/>
        <v>1</v>
      </c>
      <c r="L32" s="48">
        <f t="shared" si="4"/>
        <v>7698</v>
      </c>
      <c r="M32" s="48">
        <f t="shared" si="4"/>
        <v>7078</v>
      </c>
      <c r="N32" s="199">
        <f t="shared" si="4"/>
        <v>0.99999999999999989</v>
      </c>
      <c r="O32" s="52">
        <f t="shared" si="4"/>
        <v>6963</v>
      </c>
      <c r="P32" s="196">
        <f t="shared" si="4"/>
        <v>12533.400000000001</v>
      </c>
      <c r="Q32" s="196">
        <f t="shared" si="4"/>
        <v>5</v>
      </c>
      <c r="R32" s="201">
        <f t="shared" si="4"/>
        <v>2</v>
      </c>
      <c r="S32" s="202">
        <f t="shared" si="4"/>
        <v>3</v>
      </c>
      <c r="T32" s="203">
        <f>SUM(R32:S32)</f>
        <v>5</v>
      </c>
    </row>
    <row r="33" spans="1:16" x14ac:dyDescent="0.2">
      <c r="B33">
        <v>7998</v>
      </c>
      <c r="K33" s="204"/>
      <c r="L33" s="10"/>
      <c r="M33" s="205"/>
      <c r="N33" s="206"/>
      <c r="O33" s="207"/>
      <c r="P33" s="208"/>
    </row>
    <row r="34" spans="1:16" x14ac:dyDescent="0.2">
      <c r="B34" s="209">
        <f>+B32-B33</f>
        <v>-300</v>
      </c>
    </row>
    <row r="35" spans="1:16" x14ac:dyDescent="0.2">
      <c r="A35" s="210"/>
      <c r="B35" s="210"/>
      <c r="C35" s="210"/>
      <c r="D35" s="210"/>
      <c r="E35" s="210"/>
      <c r="F35" s="210"/>
      <c r="G35" s="210"/>
      <c r="H35" s="3"/>
      <c r="K35" s="3"/>
    </row>
  </sheetData>
  <sortState ref="V9:V15">
    <sortCondition descending="1" ref="V9:V15"/>
  </sortState>
  <mergeCells count="5">
    <mergeCell ref="R5:T5"/>
    <mergeCell ref="A1:T1"/>
    <mergeCell ref="G2:J2"/>
    <mergeCell ref="L2:O2"/>
    <mergeCell ref="B2:F2"/>
  </mergeCells>
  <printOptions horizontalCentered="1" verticalCentered="1"/>
  <pageMargins left="0.23622047244094491" right="0.23622047244094491" top="0.51181102362204722" bottom="0.51181102362204722" header="0" footer="0.23622047244094491"/>
  <pageSetup paperSize="5" scale="77" fitToHeight="0" pageOrder="overThenDown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V58"/>
  <sheetViews>
    <sheetView zoomScale="70" zoomScaleNormal="70" workbookViewId="0">
      <selection activeCell="J5" sqref="J5"/>
    </sheetView>
  </sheetViews>
  <sheetFormatPr baseColWidth="10" defaultRowHeight="12.75" x14ac:dyDescent="0.2"/>
  <cols>
    <col min="1" max="1" width="38.85546875" style="211" bestFit="1" customWidth="1"/>
    <col min="2" max="2" width="12.42578125" style="211" bestFit="1" customWidth="1"/>
    <col min="3" max="3" width="14" style="211" bestFit="1" customWidth="1"/>
    <col min="4" max="4" width="12.85546875" style="211" bestFit="1" customWidth="1"/>
    <col min="5" max="5" width="14" style="211" bestFit="1" customWidth="1"/>
    <col min="6" max="6" width="16.28515625" style="211" bestFit="1" customWidth="1"/>
    <col min="7" max="7" width="21.42578125" style="211" bestFit="1" customWidth="1"/>
    <col min="8" max="8" width="18.85546875" style="211" bestFit="1" customWidth="1"/>
    <col min="9" max="9" width="14.42578125" style="212" bestFit="1" customWidth="1"/>
    <col min="10" max="10" width="17.7109375" style="213" bestFit="1" customWidth="1"/>
    <col min="11" max="11" width="17.85546875" style="211" bestFit="1" customWidth="1"/>
    <col min="12" max="12" width="16.28515625" style="211" bestFit="1" customWidth="1"/>
    <col min="13" max="13" width="11" style="214" bestFit="1" customWidth="1"/>
    <col min="14" max="14" width="8.7109375" style="212" bestFit="1" customWidth="1"/>
    <col min="15" max="15" width="16.85546875" style="211" customWidth="1"/>
    <col min="16" max="16" width="15.85546875" style="211" bestFit="1" customWidth="1"/>
    <col min="17" max="17" width="12.5703125" style="211" bestFit="1" customWidth="1"/>
    <col min="18" max="18" width="5.28515625" style="215" bestFit="1" customWidth="1"/>
    <col min="19" max="19" width="3.5703125" style="211" bestFit="1" customWidth="1"/>
    <col min="20" max="20" width="6" style="211" bestFit="1" customWidth="1"/>
    <col min="21" max="256" width="11.42578125" style="211"/>
    <col min="257" max="257" width="33.140625" style="211" customWidth="1"/>
    <col min="258" max="258" width="10.28515625" style="211" customWidth="1"/>
    <col min="259" max="259" width="10" style="211" customWidth="1"/>
    <col min="260" max="260" width="9" style="211" customWidth="1"/>
    <col min="261" max="261" width="10.28515625" style="211" customWidth="1"/>
    <col min="262" max="262" width="12.7109375" style="211" bestFit="1" customWidth="1"/>
    <col min="263" max="263" width="15" style="211" customWidth="1"/>
    <col min="264" max="264" width="13.28515625" style="211" customWidth="1"/>
    <col min="265" max="265" width="10.5703125" style="211" customWidth="1"/>
    <col min="266" max="266" width="12.28515625" style="211" bestFit="1" customWidth="1"/>
    <col min="267" max="267" width="9.85546875" style="211" customWidth="1"/>
    <col min="268" max="268" width="11.7109375" style="211" customWidth="1"/>
    <col min="269" max="269" width="9.5703125" style="211" bestFit="1" customWidth="1"/>
    <col min="270" max="270" width="9" style="211" customWidth="1"/>
    <col min="271" max="271" width="10" style="211" customWidth="1"/>
    <col min="272" max="272" width="10.28515625" style="211" customWidth="1"/>
    <col min="273" max="273" width="10.7109375" style="211" customWidth="1"/>
    <col min="274" max="274" width="7.140625" style="211" customWidth="1"/>
    <col min="275" max="275" width="6.5703125" style="211" customWidth="1"/>
    <col min="276" max="276" width="7.140625" style="211" customWidth="1"/>
    <col min="277" max="512" width="11.42578125" style="211"/>
    <col min="513" max="513" width="33.140625" style="211" customWidth="1"/>
    <col min="514" max="514" width="10.28515625" style="211" customWidth="1"/>
    <col min="515" max="515" width="10" style="211" customWidth="1"/>
    <col min="516" max="516" width="9" style="211" customWidth="1"/>
    <col min="517" max="517" width="10.28515625" style="211" customWidth="1"/>
    <col min="518" max="518" width="12.7109375" style="211" bestFit="1" customWidth="1"/>
    <col min="519" max="519" width="15" style="211" customWidth="1"/>
    <col min="520" max="520" width="13.28515625" style="211" customWidth="1"/>
    <col min="521" max="521" width="10.5703125" style="211" customWidth="1"/>
    <col min="522" max="522" width="12.28515625" style="211" bestFit="1" customWidth="1"/>
    <col min="523" max="523" width="9.85546875" style="211" customWidth="1"/>
    <col min="524" max="524" width="11.7109375" style="211" customWidth="1"/>
    <col min="525" max="525" width="9.5703125" style="211" bestFit="1" customWidth="1"/>
    <col min="526" max="526" width="9" style="211" customWidth="1"/>
    <col min="527" max="527" width="10" style="211" customWidth="1"/>
    <col min="528" max="528" width="10.28515625" style="211" customWidth="1"/>
    <col min="529" max="529" width="10.7109375" style="211" customWidth="1"/>
    <col min="530" max="530" width="7.140625" style="211" customWidth="1"/>
    <col min="531" max="531" width="6.5703125" style="211" customWidth="1"/>
    <col min="532" max="532" width="7.140625" style="211" customWidth="1"/>
    <col min="533" max="768" width="11.42578125" style="211"/>
    <col min="769" max="769" width="33.140625" style="211" customWidth="1"/>
    <col min="770" max="770" width="10.28515625" style="211" customWidth="1"/>
    <col min="771" max="771" width="10" style="211" customWidth="1"/>
    <col min="772" max="772" width="9" style="211" customWidth="1"/>
    <col min="773" max="773" width="10.28515625" style="211" customWidth="1"/>
    <col min="774" max="774" width="12.7109375" style="211" bestFit="1" customWidth="1"/>
    <col min="775" max="775" width="15" style="211" customWidth="1"/>
    <col min="776" max="776" width="13.28515625" style="211" customWidth="1"/>
    <col min="777" max="777" width="10.5703125" style="211" customWidth="1"/>
    <col min="778" max="778" width="12.28515625" style="211" bestFit="1" customWidth="1"/>
    <col min="779" max="779" width="9.85546875" style="211" customWidth="1"/>
    <col min="780" max="780" width="11.7109375" style="211" customWidth="1"/>
    <col min="781" max="781" width="9.5703125" style="211" bestFit="1" customWidth="1"/>
    <col min="782" max="782" width="9" style="211" customWidth="1"/>
    <col min="783" max="783" width="10" style="211" customWidth="1"/>
    <col min="784" max="784" width="10.28515625" style="211" customWidth="1"/>
    <col min="785" max="785" width="10.7109375" style="211" customWidth="1"/>
    <col min="786" max="786" width="7.140625" style="211" customWidth="1"/>
    <col min="787" max="787" width="6.5703125" style="211" customWidth="1"/>
    <col min="788" max="788" width="7.140625" style="211" customWidth="1"/>
    <col min="789" max="1024" width="11.42578125" style="211"/>
    <col min="1025" max="1025" width="33.140625" style="211" customWidth="1"/>
    <col min="1026" max="1026" width="10.28515625" style="211" customWidth="1"/>
    <col min="1027" max="1027" width="10" style="211" customWidth="1"/>
    <col min="1028" max="1028" width="9" style="211" customWidth="1"/>
    <col min="1029" max="1029" width="10.28515625" style="211" customWidth="1"/>
    <col min="1030" max="1030" width="12.7109375" style="211" bestFit="1" customWidth="1"/>
    <col min="1031" max="1031" width="15" style="211" customWidth="1"/>
    <col min="1032" max="1032" width="13.28515625" style="211" customWidth="1"/>
    <col min="1033" max="1033" width="10.5703125" style="211" customWidth="1"/>
    <col min="1034" max="1034" width="12.28515625" style="211" bestFit="1" customWidth="1"/>
    <col min="1035" max="1035" width="9.85546875" style="211" customWidth="1"/>
    <col min="1036" max="1036" width="11.7109375" style="211" customWidth="1"/>
    <col min="1037" max="1037" width="9.5703125" style="211" bestFit="1" customWidth="1"/>
    <col min="1038" max="1038" width="9" style="211" customWidth="1"/>
    <col min="1039" max="1039" width="10" style="211" customWidth="1"/>
    <col min="1040" max="1040" width="10.28515625" style="211" customWidth="1"/>
    <col min="1041" max="1041" width="10.7109375" style="211" customWidth="1"/>
    <col min="1042" max="1042" width="7.140625" style="211" customWidth="1"/>
    <col min="1043" max="1043" width="6.5703125" style="211" customWidth="1"/>
    <col min="1044" max="1044" width="7.140625" style="211" customWidth="1"/>
    <col min="1045" max="1280" width="11.42578125" style="211"/>
    <col min="1281" max="1281" width="33.140625" style="211" customWidth="1"/>
    <col min="1282" max="1282" width="10.28515625" style="211" customWidth="1"/>
    <col min="1283" max="1283" width="10" style="211" customWidth="1"/>
    <col min="1284" max="1284" width="9" style="211" customWidth="1"/>
    <col min="1285" max="1285" width="10.28515625" style="211" customWidth="1"/>
    <col min="1286" max="1286" width="12.7109375" style="211" bestFit="1" customWidth="1"/>
    <col min="1287" max="1287" width="15" style="211" customWidth="1"/>
    <col min="1288" max="1288" width="13.28515625" style="211" customWidth="1"/>
    <col min="1289" max="1289" width="10.5703125" style="211" customWidth="1"/>
    <col min="1290" max="1290" width="12.28515625" style="211" bestFit="1" customWidth="1"/>
    <col min="1291" max="1291" width="9.85546875" style="211" customWidth="1"/>
    <col min="1292" max="1292" width="11.7109375" style="211" customWidth="1"/>
    <col min="1293" max="1293" width="9.5703125" style="211" bestFit="1" customWidth="1"/>
    <col min="1294" max="1294" width="9" style="211" customWidth="1"/>
    <col min="1295" max="1295" width="10" style="211" customWidth="1"/>
    <col min="1296" max="1296" width="10.28515625" style="211" customWidth="1"/>
    <col min="1297" max="1297" width="10.7109375" style="211" customWidth="1"/>
    <col min="1298" max="1298" width="7.140625" style="211" customWidth="1"/>
    <col min="1299" max="1299" width="6.5703125" style="211" customWidth="1"/>
    <col min="1300" max="1300" width="7.140625" style="211" customWidth="1"/>
    <col min="1301" max="1536" width="11.42578125" style="211"/>
    <col min="1537" max="1537" width="33.140625" style="211" customWidth="1"/>
    <col min="1538" max="1538" width="10.28515625" style="211" customWidth="1"/>
    <col min="1539" max="1539" width="10" style="211" customWidth="1"/>
    <col min="1540" max="1540" width="9" style="211" customWidth="1"/>
    <col min="1541" max="1541" width="10.28515625" style="211" customWidth="1"/>
    <col min="1542" max="1542" width="12.7109375" style="211" bestFit="1" customWidth="1"/>
    <col min="1543" max="1543" width="15" style="211" customWidth="1"/>
    <col min="1544" max="1544" width="13.28515625" style="211" customWidth="1"/>
    <col min="1545" max="1545" width="10.5703125" style="211" customWidth="1"/>
    <col min="1546" max="1546" width="12.28515625" style="211" bestFit="1" customWidth="1"/>
    <col min="1547" max="1547" width="9.85546875" style="211" customWidth="1"/>
    <col min="1548" max="1548" width="11.7109375" style="211" customWidth="1"/>
    <col min="1549" max="1549" width="9.5703125" style="211" bestFit="1" customWidth="1"/>
    <col min="1550" max="1550" width="9" style="211" customWidth="1"/>
    <col min="1551" max="1551" width="10" style="211" customWidth="1"/>
    <col min="1552" max="1552" width="10.28515625" style="211" customWidth="1"/>
    <col min="1553" max="1553" width="10.7109375" style="211" customWidth="1"/>
    <col min="1554" max="1554" width="7.140625" style="211" customWidth="1"/>
    <col min="1555" max="1555" width="6.5703125" style="211" customWidth="1"/>
    <col min="1556" max="1556" width="7.140625" style="211" customWidth="1"/>
    <col min="1557" max="1792" width="11.42578125" style="211"/>
    <col min="1793" max="1793" width="33.140625" style="211" customWidth="1"/>
    <col min="1794" max="1794" width="10.28515625" style="211" customWidth="1"/>
    <col min="1795" max="1795" width="10" style="211" customWidth="1"/>
    <col min="1796" max="1796" width="9" style="211" customWidth="1"/>
    <col min="1797" max="1797" width="10.28515625" style="211" customWidth="1"/>
    <col min="1798" max="1798" width="12.7109375" style="211" bestFit="1" customWidth="1"/>
    <col min="1799" max="1799" width="15" style="211" customWidth="1"/>
    <col min="1800" max="1800" width="13.28515625" style="211" customWidth="1"/>
    <col min="1801" max="1801" width="10.5703125" style="211" customWidth="1"/>
    <col min="1802" max="1802" width="12.28515625" style="211" bestFit="1" customWidth="1"/>
    <col min="1803" max="1803" width="9.85546875" style="211" customWidth="1"/>
    <col min="1804" max="1804" width="11.7109375" style="211" customWidth="1"/>
    <col min="1805" max="1805" width="9.5703125" style="211" bestFit="1" customWidth="1"/>
    <col min="1806" max="1806" width="9" style="211" customWidth="1"/>
    <col min="1807" max="1807" width="10" style="211" customWidth="1"/>
    <col min="1808" max="1808" width="10.28515625" style="211" customWidth="1"/>
    <col min="1809" max="1809" width="10.7109375" style="211" customWidth="1"/>
    <col min="1810" max="1810" width="7.140625" style="211" customWidth="1"/>
    <col min="1811" max="1811" width="6.5703125" style="211" customWidth="1"/>
    <col min="1812" max="1812" width="7.140625" style="211" customWidth="1"/>
    <col min="1813" max="2048" width="11.42578125" style="211"/>
    <col min="2049" max="2049" width="33.140625" style="211" customWidth="1"/>
    <col min="2050" max="2050" width="10.28515625" style="211" customWidth="1"/>
    <col min="2051" max="2051" width="10" style="211" customWidth="1"/>
    <col min="2052" max="2052" width="9" style="211" customWidth="1"/>
    <col min="2053" max="2053" width="10.28515625" style="211" customWidth="1"/>
    <col min="2054" max="2054" width="12.7109375" style="211" bestFit="1" customWidth="1"/>
    <col min="2055" max="2055" width="15" style="211" customWidth="1"/>
    <col min="2056" max="2056" width="13.28515625" style="211" customWidth="1"/>
    <col min="2057" max="2057" width="10.5703125" style="211" customWidth="1"/>
    <col min="2058" max="2058" width="12.28515625" style="211" bestFit="1" customWidth="1"/>
    <col min="2059" max="2059" width="9.85546875" style="211" customWidth="1"/>
    <col min="2060" max="2060" width="11.7109375" style="211" customWidth="1"/>
    <col min="2061" max="2061" width="9.5703125" style="211" bestFit="1" customWidth="1"/>
    <col min="2062" max="2062" width="9" style="211" customWidth="1"/>
    <col min="2063" max="2063" width="10" style="211" customWidth="1"/>
    <col min="2064" max="2064" width="10.28515625" style="211" customWidth="1"/>
    <col min="2065" max="2065" width="10.7109375" style="211" customWidth="1"/>
    <col min="2066" max="2066" width="7.140625" style="211" customWidth="1"/>
    <col min="2067" max="2067" width="6.5703125" style="211" customWidth="1"/>
    <col min="2068" max="2068" width="7.140625" style="211" customWidth="1"/>
    <col min="2069" max="2304" width="11.42578125" style="211"/>
    <col min="2305" max="2305" width="33.140625" style="211" customWidth="1"/>
    <col min="2306" max="2306" width="10.28515625" style="211" customWidth="1"/>
    <col min="2307" max="2307" width="10" style="211" customWidth="1"/>
    <col min="2308" max="2308" width="9" style="211" customWidth="1"/>
    <col min="2309" max="2309" width="10.28515625" style="211" customWidth="1"/>
    <col min="2310" max="2310" width="12.7109375" style="211" bestFit="1" customWidth="1"/>
    <col min="2311" max="2311" width="15" style="211" customWidth="1"/>
    <col min="2312" max="2312" width="13.28515625" style="211" customWidth="1"/>
    <col min="2313" max="2313" width="10.5703125" style="211" customWidth="1"/>
    <col min="2314" max="2314" width="12.28515625" style="211" bestFit="1" customWidth="1"/>
    <col min="2315" max="2315" width="9.85546875" style="211" customWidth="1"/>
    <col min="2316" max="2316" width="11.7109375" style="211" customWidth="1"/>
    <col min="2317" max="2317" width="9.5703125" style="211" bestFit="1" customWidth="1"/>
    <col min="2318" max="2318" width="9" style="211" customWidth="1"/>
    <col min="2319" max="2319" width="10" style="211" customWidth="1"/>
    <col min="2320" max="2320" width="10.28515625" style="211" customWidth="1"/>
    <col min="2321" max="2321" width="10.7109375" style="211" customWidth="1"/>
    <col min="2322" max="2322" width="7.140625" style="211" customWidth="1"/>
    <col min="2323" max="2323" width="6.5703125" style="211" customWidth="1"/>
    <col min="2324" max="2324" width="7.140625" style="211" customWidth="1"/>
    <col min="2325" max="2560" width="11.42578125" style="211"/>
    <col min="2561" max="2561" width="33.140625" style="211" customWidth="1"/>
    <col min="2562" max="2562" width="10.28515625" style="211" customWidth="1"/>
    <col min="2563" max="2563" width="10" style="211" customWidth="1"/>
    <col min="2564" max="2564" width="9" style="211" customWidth="1"/>
    <col min="2565" max="2565" width="10.28515625" style="211" customWidth="1"/>
    <col min="2566" max="2566" width="12.7109375" style="211" bestFit="1" customWidth="1"/>
    <col min="2567" max="2567" width="15" style="211" customWidth="1"/>
    <col min="2568" max="2568" width="13.28515625" style="211" customWidth="1"/>
    <col min="2569" max="2569" width="10.5703125" style="211" customWidth="1"/>
    <col min="2570" max="2570" width="12.28515625" style="211" bestFit="1" customWidth="1"/>
    <col min="2571" max="2571" width="9.85546875" style="211" customWidth="1"/>
    <col min="2572" max="2572" width="11.7109375" style="211" customWidth="1"/>
    <col min="2573" max="2573" width="9.5703125" style="211" bestFit="1" customWidth="1"/>
    <col min="2574" max="2574" width="9" style="211" customWidth="1"/>
    <col min="2575" max="2575" width="10" style="211" customWidth="1"/>
    <col min="2576" max="2576" width="10.28515625" style="211" customWidth="1"/>
    <col min="2577" max="2577" width="10.7109375" style="211" customWidth="1"/>
    <col min="2578" max="2578" width="7.140625" style="211" customWidth="1"/>
    <col min="2579" max="2579" width="6.5703125" style="211" customWidth="1"/>
    <col min="2580" max="2580" width="7.140625" style="211" customWidth="1"/>
    <col min="2581" max="2816" width="11.42578125" style="211"/>
    <col min="2817" max="2817" width="33.140625" style="211" customWidth="1"/>
    <col min="2818" max="2818" width="10.28515625" style="211" customWidth="1"/>
    <col min="2819" max="2819" width="10" style="211" customWidth="1"/>
    <col min="2820" max="2820" width="9" style="211" customWidth="1"/>
    <col min="2821" max="2821" width="10.28515625" style="211" customWidth="1"/>
    <col min="2822" max="2822" width="12.7109375" style="211" bestFit="1" customWidth="1"/>
    <col min="2823" max="2823" width="15" style="211" customWidth="1"/>
    <col min="2824" max="2824" width="13.28515625" style="211" customWidth="1"/>
    <col min="2825" max="2825" width="10.5703125" style="211" customWidth="1"/>
    <col min="2826" max="2826" width="12.28515625" style="211" bestFit="1" customWidth="1"/>
    <col min="2827" max="2827" width="9.85546875" style="211" customWidth="1"/>
    <col min="2828" max="2828" width="11.7109375" style="211" customWidth="1"/>
    <col min="2829" max="2829" width="9.5703125" style="211" bestFit="1" customWidth="1"/>
    <col min="2830" max="2830" width="9" style="211" customWidth="1"/>
    <col min="2831" max="2831" width="10" style="211" customWidth="1"/>
    <col min="2832" max="2832" width="10.28515625" style="211" customWidth="1"/>
    <col min="2833" max="2833" width="10.7109375" style="211" customWidth="1"/>
    <col min="2834" max="2834" width="7.140625" style="211" customWidth="1"/>
    <col min="2835" max="2835" width="6.5703125" style="211" customWidth="1"/>
    <col min="2836" max="2836" width="7.140625" style="211" customWidth="1"/>
    <col min="2837" max="3072" width="11.42578125" style="211"/>
    <col min="3073" max="3073" width="33.140625" style="211" customWidth="1"/>
    <col min="3074" max="3074" width="10.28515625" style="211" customWidth="1"/>
    <col min="3075" max="3075" width="10" style="211" customWidth="1"/>
    <col min="3076" max="3076" width="9" style="211" customWidth="1"/>
    <col min="3077" max="3077" width="10.28515625" style="211" customWidth="1"/>
    <col min="3078" max="3078" width="12.7109375" style="211" bestFit="1" customWidth="1"/>
    <col min="3079" max="3079" width="15" style="211" customWidth="1"/>
    <col min="3080" max="3080" width="13.28515625" style="211" customWidth="1"/>
    <col min="3081" max="3081" width="10.5703125" style="211" customWidth="1"/>
    <col min="3082" max="3082" width="12.28515625" style="211" bestFit="1" customWidth="1"/>
    <col min="3083" max="3083" width="9.85546875" style="211" customWidth="1"/>
    <col min="3084" max="3084" width="11.7109375" style="211" customWidth="1"/>
    <col min="3085" max="3085" width="9.5703125" style="211" bestFit="1" customWidth="1"/>
    <col min="3086" max="3086" width="9" style="211" customWidth="1"/>
    <col min="3087" max="3087" width="10" style="211" customWidth="1"/>
    <col min="3088" max="3088" width="10.28515625" style="211" customWidth="1"/>
    <col min="3089" max="3089" width="10.7109375" style="211" customWidth="1"/>
    <col min="3090" max="3090" width="7.140625" style="211" customWidth="1"/>
    <col min="3091" max="3091" width="6.5703125" style="211" customWidth="1"/>
    <col min="3092" max="3092" width="7.140625" style="211" customWidth="1"/>
    <col min="3093" max="3328" width="11.42578125" style="211"/>
    <col min="3329" max="3329" width="33.140625" style="211" customWidth="1"/>
    <col min="3330" max="3330" width="10.28515625" style="211" customWidth="1"/>
    <col min="3331" max="3331" width="10" style="211" customWidth="1"/>
    <col min="3332" max="3332" width="9" style="211" customWidth="1"/>
    <col min="3333" max="3333" width="10.28515625" style="211" customWidth="1"/>
    <col min="3334" max="3334" width="12.7109375" style="211" bestFit="1" customWidth="1"/>
    <col min="3335" max="3335" width="15" style="211" customWidth="1"/>
    <col min="3336" max="3336" width="13.28515625" style="211" customWidth="1"/>
    <col min="3337" max="3337" width="10.5703125" style="211" customWidth="1"/>
    <col min="3338" max="3338" width="12.28515625" style="211" bestFit="1" customWidth="1"/>
    <col min="3339" max="3339" width="9.85546875" style="211" customWidth="1"/>
    <col min="3340" max="3340" width="11.7109375" style="211" customWidth="1"/>
    <col min="3341" max="3341" width="9.5703125" style="211" bestFit="1" customWidth="1"/>
    <col min="3342" max="3342" width="9" style="211" customWidth="1"/>
    <col min="3343" max="3343" width="10" style="211" customWidth="1"/>
    <col min="3344" max="3344" width="10.28515625" style="211" customWidth="1"/>
    <col min="3345" max="3345" width="10.7109375" style="211" customWidth="1"/>
    <col min="3346" max="3346" width="7.140625" style="211" customWidth="1"/>
    <col min="3347" max="3347" width="6.5703125" style="211" customWidth="1"/>
    <col min="3348" max="3348" width="7.140625" style="211" customWidth="1"/>
    <col min="3349" max="3584" width="11.42578125" style="211"/>
    <col min="3585" max="3585" width="33.140625" style="211" customWidth="1"/>
    <col min="3586" max="3586" width="10.28515625" style="211" customWidth="1"/>
    <col min="3587" max="3587" width="10" style="211" customWidth="1"/>
    <col min="3588" max="3588" width="9" style="211" customWidth="1"/>
    <col min="3589" max="3589" width="10.28515625" style="211" customWidth="1"/>
    <col min="3590" max="3590" width="12.7109375" style="211" bestFit="1" customWidth="1"/>
    <col min="3591" max="3591" width="15" style="211" customWidth="1"/>
    <col min="3592" max="3592" width="13.28515625" style="211" customWidth="1"/>
    <col min="3593" max="3593" width="10.5703125" style="211" customWidth="1"/>
    <col min="3594" max="3594" width="12.28515625" style="211" bestFit="1" customWidth="1"/>
    <col min="3595" max="3595" width="9.85546875" style="211" customWidth="1"/>
    <col min="3596" max="3596" width="11.7109375" style="211" customWidth="1"/>
    <col min="3597" max="3597" width="9.5703125" style="211" bestFit="1" customWidth="1"/>
    <col min="3598" max="3598" width="9" style="211" customWidth="1"/>
    <col min="3599" max="3599" width="10" style="211" customWidth="1"/>
    <col min="3600" max="3600" width="10.28515625" style="211" customWidth="1"/>
    <col min="3601" max="3601" width="10.7109375" style="211" customWidth="1"/>
    <col min="3602" max="3602" width="7.140625" style="211" customWidth="1"/>
    <col min="3603" max="3603" width="6.5703125" style="211" customWidth="1"/>
    <col min="3604" max="3604" width="7.140625" style="211" customWidth="1"/>
    <col min="3605" max="3840" width="11.42578125" style="211"/>
    <col min="3841" max="3841" width="33.140625" style="211" customWidth="1"/>
    <col min="3842" max="3842" width="10.28515625" style="211" customWidth="1"/>
    <col min="3843" max="3843" width="10" style="211" customWidth="1"/>
    <col min="3844" max="3844" width="9" style="211" customWidth="1"/>
    <col min="3845" max="3845" width="10.28515625" style="211" customWidth="1"/>
    <col min="3846" max="3846" width="12.7109375" style="211" bestFit="1" customWidth="1"/>
    <col min="3847" max="3847" width="15" style="211" customWidth="1"/>
    <col min="3848" max="3848" width="13.28515625" style="211" customWidth="1"/>
    <col min="3849" max="3849" width="10.5703125" style="211" customWidth="1"/>
    <col min="3850" max="3850" width="12.28515625" style="211" bestFit="1" customWidth="1"/>
    <col min="3851" max="3851" width="9.85546875" style="211" customWidth="1"/>
    <col min="3852" max="3852" width="11.7109375" style="211" customWidth="1"/>
    <col min="3853" max="3853" width="9.5703125" style="211" bestFit="1" customWidth="1"/>
    <col min="3854" max="3854" width="9" style="211" customWidth="1"/>
    <col min="3855" max="3855" width="10" style="211" customWidth="1"/>
    <col min="3856" max="3856" width="10.28515625" style="211" customWidth="1"/>
    <col min="3857" max="3857" width="10.7109375" style="211" customWidth="1"/>
    <col min="3858" max="3858" width="7.140625" style="211" customWidth="1"/>
    <col min="3859" max="3859" width="6.5703125" style="211" customWidth="1"/>
    <col min="3860" max="3860" width="7.140625" style="211" customWidth="1"/>
    <col min="3861" max="4096" width="11.42578125" style="211"/>
    <col min="4097" max="4097" width="33.140625" style="211" customWidth="1"/>
    <col min="4098" max="4098" width="10.28515625" style="211" customWidth="1"/>
    <col min="4099" max="4099" width="10" style="211" customWidth="1"/>
    <col min="4100" max="4100" width="9" style="211" customWidth="1"/>
    <col min="4101" max="4101" width="10.28515625" style="211" customWidth="1"/>
    <col min="4102" max="4102" width="12.7109375" style="211" bestFit="1" customWidth="1"/>
    <col min="4103" max="4103" width="15" style="211" customWidth="1"/>
    <col min="4104" max="4104" width="13.28515625" style="211" customWidth="1"/>
    <col min="4105" max="4105" width="10.5703125" style="211" customWidth="1"/>
    <col min="4106" max="4106" width="12.28515625" style="211" bestFit="1" customWidth="1"/>
    <col min="4107" max="4107" width="9.85546875" style="211" customWidth="1"/>
    <col min="4108" max="4108" width="11.7109375" style="211" customWidth="1"/>
    <col min="4109" max="4109" width="9.5703125" style="211" bestFit="1" customWidth="1"/>
    <col min="4110" max="4110" width="9" style="211" customWidth="1"/>
    <col min="4111" max="4111" width="10" style="211" customWidth="1"/>
    <col min="4112" max="4112" width="10.28515625" style="211" customWidth="1"/>
    <col min="4113" max="4113" width="10.7109375" style="211" customWidth="1"/>
    <col min="4114" max="4114" width="7.140625" style="211" customWidth="1"/>
    <col min="4115" max="4115" width="6.5703125" style="211" customWidth="1"/>
    <col min="4116" max="4116" width="7.140625" style="211" customWidth="1"/>
    <col min="4117" max="4352" width="11.42578125" style="211"/>
    <col min="4353" max="4353" width="33.140625" style="211" customWidth="1"/>
    <col min="4354" max="4354" width="10.28515625" style="211" customWidth="1"/>
    <col min="4355" max="4355" width="10" style="211" customWidth="1"/>
    <col min="4356" max="4356" width="9" style="211" customWidth="1"/>
    <col min="4357" max="4357" width="10.28515625" style="211" customWidth="1"/>
    <col min="4358" max="4358" width="12.7109375" style="211" bestFit="1" customWidth="1"/>
    <col min="4359" max="4359" width="15" style="211" customWidth="1"/>
    <col min="4360" max="4360" width="13.28515625" style="211" customWidth="1"/>
    <col min="4361" max="4361" width="10.5703125" style="211" customWidth="1"/>
    <col min="4362" max="4362" width="12.28515625" style="211" bestFit="1" customWidth="1"/>
    <col min="4363" max="4363" width="9.85546875" style="211" customWidth="1"/>
    <col min="4364" max="4364" width="11.7109375" style="211" customWidth="1"/>
    <col min="4365" max="4365" width="9.5703125" style="211" bestFit="1" customWidth="1"/>
    <col min="4366" max="4366" width="9" style="211" customWidth="1"/>
    <col min="4367" max="4367" width="10" style="211" customWidth="1"/>
    <col min="4368" max="4368" width="10.28515625" style="211" customWidth="1"/>
    <col min="4369" max="4369" width="10.7109375" style="211" customWidth="1"/>
    <col min="4370" max="4370" width="7.140625" style="211" customWidth="1"/>
    <col min="4371" max="4371" width="6.5703125" style="211" customWidth="1"/>
    <col min="4372" max="4372" width="7.140625" style="211" customWidth="1"/>
    <col min="4373" max="4608" width="11.42578125" style="211"/>
    <col min="4609" max="4609" width="33.140625" style="211" customWidth="1"/>
    <col min="4610" max="4610" width="10.28515625" style="211" customWidth="1"/>
    <col min="4611" max="4611" width="10" style="211" customWidth="1"/>
    <col min="4612" max="4612" width="9" style="211" customWidth="1"/>
    <col min="4613" max="4613" width="10.28515625" style="211" customWidth="1"/>
    <col min="4614" max="4614" width="12.7109375" style="211" bestFit="1" customWidth="1"/>
    <col min="4615" max="4615" width="15" style="211" customWidth="1"/>
    <col min="4616" max="4616" width="13.28515625" style="211" customWidth="1"/>
    <col min="4617" max="4617" width="10.5703125" style="211" customWidth="1"/>
    <col min="4618" max="4618" width="12.28515625" style="211" bestFit="1" customWidth="1"/>
    <col min="4619" max="4619" width="9.85546875" style="211" customWidth="1"/>
    <col min="4620" max="4620" width="11.7109375" style="211" customWidth="1"/>
    <col min="4621" max="4621" width="9.5703125" style="211" bestFit="1" customWidth="1"/>
    <col min="4622" max="4622" width="9" style="211" customWidth="1"/>
    <col min="4623" max="4623" width="10" style="211" customWidth="1"/>
    <col min="4624" max="4624" width="10.28515625" style="211" customWidth="1"/>
    <col min="4625" max="4625" width="10.7109375" style="211" customWidth="1"/>
    <col min="4626" max="4626" width="7.140625" style="211" customWidth="1"/>
    <col min="4627" max="4627" width="6.5703125" style="211" customWidth="1"/>
    <col min="4628" max="4628" width="7.140625" style="211" customWidth="1"/>
    <col min="4629" max="4864" width="11.42578125" style="211"/>
    <col min="4865" max="4865" width="33.140625" style="211" customWidth="1"/>
    <col min="4866" max="4866" width="10.28515625" style="211" customWidth="1"/>
    <col min="4867" max="4867" width="10" style="211" customWidth="1"/>
    <col min="4868" max="4868" width="9" style="211" customWidth="1"/>
    <col min="4869" max="4869" width="10.28515625" style="211" customWidth="1"/>
    <col min="4870" max="4870" width="12.7109375" style="211" bestFit="1" customWidth="1"/>
    <col min="4871" max="4871" width="15" style="211" customWidth="1"/>
    <col min="4872" max="4872" width="13.28515625" style="211" customWidth="1"/>
    <col min="4873" max="4873" width="10.5703125" style="211" customWidth="1"/>
    <col min="4874" max="4874" width="12.28515625" style="211" bestFit="1" customWidth="1"/>
    <col min="4875" max="4875" width="9.85546875" style="211" customWidth="1"/>
    <col min="4876" max="4876" width="11.7109375" style="211" customWidth="1"/>
    <col min="4877" max="4877" width="9.5703125" style="211" bestFit="1" customWidth="1"/>
    <col min="4878" max="4878" width="9" style="211" customWidth="1"/>
    <col min="4879" max="4879" width="10" style="211" customWidth="1"/>
    <col min="4880" max="4880" width="10.28515625" style="211" customWidth="1"/>
    <col min="4881" max="4881" width="10.7109375" style="211" customWidth="1"/>
    <col min="4882" max="4882" width="7.140625" style="211" customWidth="1"/>
    <col min="4883" max="4883" width="6.5703125" style="211" customWidth="1"/>
    <col min="4884" max="4884" width="7.140625" style="211" customWidth="1"/>
    <col min="4885" max="5120" width="11.42578125" style="211"/>
    <col min="5121" max="5121" width="33.140625" style="211" customWidth="1"/>
    <col min="5122" max="5122" width="10.28515625" style="211" customWidth="1"/>
    <col min="5123" max="5123" width="10" style="211" customWidth="1"/>
    <col min="5124" max="5124" width="9" style="211" customWidth="1"/>
    <col min="5125" max="5125" width="10.28515625" style="211" customWidth="1"/>
    <col min="5126" max="5126" width="12.7109375" style="211" bestFit="1" customWidth="1"/>
    <col min="5127" max="5127" width="15" style="211" customWidth="1"/>
    <col min="5128" max="5128" width="13.28515625" style="211" customWidth="1"/>
    <col min="5129" max="5129" width="10.5703125" style="211" customWidth="1"/>
    <col min="5130" max="5130" width="12.28515625" style="211" bestFit="1" customWidth="1"/>
    <col min="5131" max="5131" width="9.85546875" style="211" customWidth="1"/>
    <col min="5132" max="5132" width="11.7109375" style="211" customWidth="1"/>
    <col min="5133" max="5133" width="9.5703125" style="211" bestFit="1" customWidth="1"/>
    <col min="5134" max="5134" width="9" style="211" customWidth="1"/>
    <col min="5135" max="5135" width="10" style="211" customWidth="1"/>
    <col min="5136" max="5136" width="10.28515625" style="211" customWidth="1"/>
    <col min="5137" max="5137" width="10.7109375" style="211" customWidth="1"/>
    <col min="5138" max="5138" width="7.140625" style="211" customWidth="1"/>
    <col min="5139" max="5139" width="6.5703125" style="211" customWidth="1"/>
    <col min="5140" max="5140" width="7.140625" style="211" customWidth="1"/>
    <col min="5141" max="5376" width="11.42578125" style="211"/>
    <col min="5377" max="5377" width="33.140625" style="211" customWidth="1"/>
    <col min="5378" max="5378" width="10.28515625" style="211" customWidth="1"/>
    <col min="5379" max="5379" width="10" style="211" customWidth="1"/>
    <col min="5380" max="5380" width="9" style="211" customWidth="1"/>
    <col min="5381" max="5381" width="10.28515625" style="211" customWidth="1"/>
    <col min="5382" max="5382" width="12.7109375" style="211" bestFit="1" customWidth="1"/>
    <col min="5383" max="5383" width="15" style="211" customWidth="1"/>
    <col min="5384" max="5384" width="13.28515625" style="211" customWidth="1"/>
    <col min="5385" max="5385" width="10.5703125" style="211" customWidth="1"/>
    <col min="5386" max="5386" width="12.28515625" style="211" bestFit="1" customWidth="1"/>
    <col min="5387" max="5387" width="9.85546875" style="211" customWidth="1"/>
    <col min="5388" max="5388" width="11.7109375" style="211" customWidth="1"/>
    <col min="5389" max="5389" width="9.5703125" style="211" bestFit="1" customWidth="1"/>
    <col min="5390" max="5390" width="9" style="211" customWidth="1"/>
    <col min="5391" max="5391" width="10" style="211" customWidth="1"/>
    <col min="5392" max="5392" width="10.28515625" style="211" customWidth="1"/>
    <col min="5393" max="5393" width="10.7109375" style="211" customWidth="1"/>
    <col min="5394" max="5394" width="7.140625" style="211" customWidth="1"/>
    <col min="5395" max="5395" width="6.5703125" style="211" customWidth="1"/>
    <col min="5396" max="5396" width="7.140625" style="211" customWidth="1"/>
    <col min="5397" max="5632" width="11.42578125" style="211"/>
    <col min="5633" max="5633" width="33.140625" style="211" customWidth="1"/>
    <col min="5634" max="5634" width="10.28515625" style="211" customWidth="1"/>
    <col min="5635" max="5635" width="10" style="211" customWidth="1"/>
    <col min="5636" max="5636" width="9" style="211" customWidth="1"/>
    <col min="5637" max="5637" width="10.28515625" style="211" customWidth="1"/>
    <col min="5638" max="5638" width="12.7109375" style="211" bestFit="1" customWidth="1"/>
    <col min="5639" max="5639" width="15" style="211" customWidth="1"/>
    <col min="5640" max="5640" width="13.28515625" style="211" customWidth="1"/>
    <col min="5641" max="5641" width="10.5703125" style="211" customWidth="1"/>
    <col min="5642" max="5642" width="12.28515625" style="211" bestFit="1" customWidth="1"/>
    <col min="5643" max="5643" width="9.85546875" style="211" customWidth="1"/>
    <col min="5644" max="5644" width="11.7109375" style="211" customWidth="1"/>
    <col min="5645" max="5645" width="9.5703125" style="211" bestFit="1" customWidth="1"/>
    <col min="5646" max="5646" width="9" style="211" customWidth="1"/>
    <col min="5647" max="5647" width="10" style="211" customWidth="1"/>
    <col min="5648" max="5648" width="10.28515625" style="211" customWidth="1"/>
    <col min="5649" max="5649" width="10.7109375" style="211" customWidth="1"/>
    <col min="5650" max="5650" width="7.140625" style="211" customWidth="1"/>
    <col min="5651" max="5651" width="6.5703125" style="211" customWidth="1"/>
    <col min="5652" max="5652" width="7.140625" style="211" customWidth="1"/>
    <col min="5653" max="5888" width="11.42578125" style="211"/>
    <col min="5889" max="5889" width="33.140625" style="211" customWidth="1"/>
    <col min="5890" max="5890" width="10.28515625" style="211" customWidth="1"/>
    <col min="5891" max="5891" width="10" style="211" customWidth="1"/>
    <col min="5892" max="5892" width="9" style="211" customWidth="1"/>
    <col min="5893" max="5893" width="10.28515625" style="211" customWidth="1"/>
    <col min="5894" max="5894" width="12.7109375" style="211" bestFit="1" customWidth="1"/>
    <col min="5895" max="5895" width="15" style="211" customWidth="1"/>
    <col min="5896" max="5896" width="13.28515625" style="211" customWidth="1"/>
    <col min="5897" max="5897" width="10.5703125" style="211" customWidth="1"/>
    <col min="5898" max="5898" width="12.28515625" style="211" bestFit="1" customWidth="1"/>
    <col min="5899" max="5899" width="9.85546875" style="211" customWidth="1"/>
    <col min="5900" max="5900" width="11.7109375" style="211" customWidth="1"/>
    <col min="5901" max="5901" width="9.5703125" style="211" bestFit="1" customWidth="1"/>
    <col min="5902" max="5902" width="9" style="211" customWidth="1"/>
    <col min="5903" max="5903" width="10" style="211" customWidth="1"/>
    <col min="5904" max="5904" width="10.28515625" style="211" customWidth="1"/>
    <col min="5905" max="5905" width="10.7109375" style="211" customWidth="1"/>
    <col min="5906" max="5906" width="7.140625" style="211" customWidth="1"/>
    <col min="5907" max="5907" width="6.5703125" style="211" customWidth="1"/>
    <col min="5908" max="5908" width="7.140625" style="211" customWidth="1"/>
    <col min="5909" max="6144" width="11.42578125" style="211"/>
    <col min="6145" max="6145" width="33.140625" style="211" customWidth="1"/>
    <col min="6146" max="6146" width="10.28515625" style="211" customWidth="1"/>
    <col min="6147" max="6147" width="10" style="211" customWidth="1"/>
    <col min="6148" max="6148" width="9" style="211" customWidth="1"/>
    <col min="6149" max="6149" width="10.28515625" style="211" customWidth="1"/>
    <col min="6150" max="6150" width="12.7109375" style="211" bestFit="1" customWidth="1"/>
    <col min="6151" max="6151" width="15" style="211" customWidth="1"/>
    <col min="6152" max="6152" width="13.28515625" style="211" customWidth="1"/>
    <col min="6153" max="6153" width="10.5703125" style="211" customWidth="1"/>
    <col min="6154" max="6154" width="12.28515625" style="211" bestFit="1" customWidth="1"/>
    <col min="6155" max="6155" width="9.85546875" style="211" customWidth="1"/>
    <col min="6156" max="6156" width="11.7109375" style="211" customWidth="1"/>
    <col min="6157" max="6157" width="9.5703125" style="211" bestFit="1" customWidth="1"/>
    <col min="6158" max="6158" width="9" style="211" customWidth="1"/>
    <col min="6159" max="6159" width="10" style="211" customWidth="1"/>
    <col min="6160" max="6160" width="10.28515625" style="211" customWidth="1"/>
    <col min="6161" max="6161" width="10.7109375" style="211" customWidth="1"/>
    <col min="6162" max="6162" width="7.140625" style="211" customWidth="1"/>
    <col min="6163" max="6163" width="6.5703125" style="211" customWidth="1"/>
    <col min="6164" max="6164" width="7.140625" style="211" customWidth="1"/>
    <col min="6165" max="6400" width="11.42578125" style="211"/>
    <col min="6401" max="6401" width="33.140625" style="211" customWidth="1"/>
    <col min="6402" max="6402" width="10.28515625" style="211" customWidth="1"/>
    <col min="6403" max="6403" width="10" style="211" customWidth="1"/>
    <col min="6404" max="6404" width="9" style="211" customWidth="1"/>
    <col min="6405" max="6405" width="10.28515625" style="211" customWidth="1"/>
    <col min="6406" max="6406" width="12.7109375" style="211" bestFit="1" customWidth="1"/>
    <col min="6407" max="6407" width="15" style="211" customWidth="1"/>
    <col min="6408" max="6408" width="13.28515625" style="211" customWidth="1"/>
    <col min="6409" max="6409" width="10.5703125" style="211" customWidth="1"/>
    <col min="6410" max="6410" width="12.28515625" style="211" bestFit="1" customWidth="1"/>
    <col min="6411" max="6411" width="9.85546875" style="211" customWidth="1"/>
    <col min="6412" max="6412" width="11.7109375" style="211" customWidth="1"/>
    <col min="6413" max="6413" width="9.5703125" style="211" bestFit="1" customWidth="1"/>
    <col min="6414" max="6414" width="9" style="211" customWidth="1"/>
    <col min="6415" max="6415" width="10" style="211" customWidth="1"/>
    <col min="6416" max="6416" width="10.28515625" style="211" customWidth="1"/>
    <col min="6417" max="6417" width="10.7109375" style="211" customWidth="1"/>
    <col min="6418" max="6418" width="7.140625" style="211" customWidth="1"/>
    <col min="6419" max="6419" width="6.5703125" style="211" customWidth="1"/>
    <col min="6420" max="6420" width="7.140625" style="211" customWidth="1"/>
    <col min="6421" max="6656" width="11.42578125" style="211"/>
    <col min="6657" max="6657" width="33.140625" style="211" customWidth="1"/>
    <col min="6658" max="6658" width="10.28515625" style="211" customWidth="1"/>
    <col min="6659" max="6659" width="10" style="211" customWidth="1"/>
    <col min="6660" max="6660" width="9" style="211" customWidth="1"/>
    <col min="6661" max="6661" width="10.28515625" style="211" customWidth="1"/>
    <col min="6662" max="6662" width="12.7109375" style="211" bestFit="1" customWidth="1"/>
    <col min="6663" max="6663" width="15" style="211" customWidth="1"/>
    <col min="6664" max="6664" width="13.28515625" style="211" customWidth="1"/>
    <col min="6665" max="6665" width="10.5703125" style="211" customWidth="1"/>
    <col min="6666" max="6666" width="12.28515625" style="211" bestFit="1" customWidth="1"/>
    <col min="6667" max="6667" width="9.85546875" style="211" customWidth="1"/>
    <col min="6668" max="6668" width="11.7109375" style="211" customWidth="1"/>
    <col min="6669" max="6669" width="9.5703125" style="211" bestFit="1" customWidth="1"/>
    <col min="6670" max="6670" width="9" style="211" customWidth="1"/>
    <col min="6671" max="6671" width="10" style="211" customWidth="1"/>
    <col min="6672" max="6672" width="10.28515625" style="211" customWidth="1"/>
    <col min="6673" max="6673" width="10.7109375" style="211" customWidth="1"/>
    <col min="6674" max="6674" width="7.140625" style="211" customWidth="1"/>
    <col min="6675" max="6675" width="6.5703125" style="211" customWidth="1"/>
    <col min="6676" max="6676" width="7.140625" style="211" customWidth="1"/>
    <col min="6677" max="6912" width="11.42578125" style="211"/>
    <col min="6913" max="6913" width="33.140625" style="211" customWidth="1"/>
    <col min="6914" max="6914" width="10.28515625" style="211" customWidth="1"/>
    <col min="6915" max="6915" width="10" style="211" customWidth="1"/>
    <col min="6916" max="6916" width="9" style="211" customWidth="1"/>
    <col min="6917" max="6917" width="10.28515625" style="211" customWidth="1"/>
    <col min="6918" max="6918" width="12.7109375" style="211" bestFit="1" customWidth="1"/>
    <col min="6919" max="6919" width="15" style="211" customWidth="1"/>
    <col min="6920" max="6920" width="13.28515625" style="211" customWidth="1"/>
    <col min="6921" max="6921" width="10.5703125" style="211" customWidth="1"/>
    <col min="6922" max="6922" width="12.28515625" style="211" bestFit="1" customWidth="1"/>
    <col min="6923" max="6923" width="9.85546875" style="211" customWidth="1"/>
    <col min="6924" max="6924" width="11.7109375" style="211" customWidth="1"/>
    <col min="6925" max="6925" width="9.5703125" style="211" bestFit="1" customWidth="1"/>
    <col min="6926" max="6926" width="9" style="211" customWidth="1"/>
    <col min="6927" max="6927" width="10" style="211" customWidth="1"/>
    <col min="6928" max="6928" width="10.28515625" style="211" customWidth="1"/>
    <col min="6929" max="6929" width="10.7109375" style="211" customWidth="1"/>
    <col min="6930" max="6930" width="7.140625" style="211" customWidth="1"/>
    <col min="6931" max="6931" width="6.5703125" style="211" customWidth="1"/>
    <col min="6932" max="6932" width="7.140625" style="211" customWidth="1"/>
    <col min="6933" max="7168" width="11.42578125" style="211"/>
    <col min="7169" max="7169" width="33.140625" style="211" customWidth="1"/>
    <col min="7170" max="7170" width="10.28515625" style="211" customWidth="1"/>
    <col min="7171" max="7171" width="10" style="211" customWidth="1"/>
    <col min="7172" max="7172" width="9" style="211" customWidth="1"/>
    <col min="7173" max="7173" width="10.28515625" style="211" customWidth="1"/>
    <col min="7174" max="7174" width="12.7109375" style="211" bestFit="1" customWidth="1"/>
    <col min="7175" max="7175" width="15" style="211" customWidth="1"/>
    <col min="7176" max="7176" width="13.28515625" style="211" customWidth="1"/>
    <col min="7177" max="7177" width="10.5703125" style="211" customWidth="1"/>
    <col min="7178" max="7178" width="12.28515625" style="211" bestFit="1" customWidth="1"/>
    <col min="7179" max="7179" width="9.85546875" style="211" customWidth="1"/>
    <col min="7180" max="7180" width="11.7109375" style="211" customWidth="1"/>
    <col min="7181" max="7181" width="9.5703125" style="211" bestFit="1" customWidth="1"/>
    <col min="7182" max="7182" width="9" style="211" customWidth="1"/>
    <col min="7183" max="7183" width="10" style="211" customWidth="1"/>
    <col min="7184" max="7184" width="10.28515625" style="211" customWidth="1"/>
    <col min="7185" max="7185" width="10.7109375" style="211" customWidth="1"/>
    <col min="7186" max="7186" width="7.140625" style="211" customWidth="1"/>
    <col min="7187" max="7187" width="6.5703125" style="211" customWidth="1"/>
    <col min="7188" max="7188" width="7.140625" style="211" customWidth="1"/>
    <col min="7189" max="7424" width="11.42578125" style="211"/>
    <col min="7425" max="7425" width="33.140625" style="211" customWidth="1"/>
    <col min="7426" max="7426" width="10.28515625" style="211" customWidth="1"/>
    <col min="7427" max="7427" width="10" style="211" customWidth="1"/>
    <col min="7428" max="7428" width="9" style="211" customWidth="1"/>
    <col min="7429" max="7429" width="10.28515625" style="211" customWidth="1"/>
    <col min="7430" max="7430" width="12.7109375" style="211" bestFit="1" customWidth="1"/>
    <col min="7431" max="7431" width="15" style="211" customWidth="1"/>
    <col min="7432" max="7432" width="13.28515625" style="211" customWidth="1"/>
    <col min="7433" max="7433" width="10.5703125" style="211" customWidth="1"/>
    <col min="7434" max="7434" width="12.28515625" style="211" bestFit="1" customWidth="1"/>
    <col min="7435" max="7435" width="9.85546875" style="211" customWidth="1"/>
    <col min="7436" max="7436" width="11.7109375" style="211" customWidth="1"/>
    <col min="7437" max="7437" width="9.5703125" style="211" bestFit="1" customWidth="1"/>
    <col min="7438" max="7438" width="9" style="211" customWidth="1"/>
    <col min="7439" max="7439" width="10" style="211" customWidth="1"/>
    <col min="7440" max="7440" width="10.28515625" style="211" customWidth="1"/>
    <col min="7441" max="7441" width="10.7109375" style="211" customWidth="1"/>
    <col min="7442" max="7442" width="7.140625" style="211" customWidth="1"/>
    <col min="7443" max="7443" width="6.5703125" style="211" customWidth="1"/>
    <col min="7444" max="7444" width="7.140625" style="211" customWidth="1"/>
    <col min="7445" max="7680" width="11.42578125" style="211"/>
    <col min="7681" max="7681" width="33.140625" style="211" customWidth="1"/>
    <col min="7682" max="7682" width="10.28515625" style="211" customWidth="1"/>
    <col min="7683" max="7683" width="10" style="211" customWidth="1"/>
    <col min="7684" max="7684" width="9" style="211" customWidth="1"/>
    <col min="7685" max="7685" width="10.28515625" style="211" customWidth="1"/>
    <col min="7686" max="7686" width="12.7109375" style="211" bestFit="1" customWidth="1"/>
    <col min="7687" max="7687" width="15" style="211" customWidth="1"/>
    <col min="7688" max="7688" width="13.28515625" style="211" customWidth="1"/>
    <col min="7689" max="7689" width="10.5703125" style="211" customWidth="1"/>
    <col min="7690" max="7690" width="12.28515625" style="211" bestFit="1" customWidth="1"/>
    <col min="7691" max="7691" width="9.85546875" style="211" customWidth="1"/>
    <col min="7692" max="7692" width="11.7109375" style="211" customWidth="1"/>
    <col min="7693" max="7693" width="9.5703125" style="211" bestFit="1" customWidth="1"/>
    <col min="7694" max="7694" width="9" style="211" customWidth="1"/>
    <col min="7695" max="7695" width="10" style="211" customWidth="1"/>
    <col min="7696" max="7696" width="10.28515625" style="211" customWidth="1"/>
    <col min="7697" max="7697" width="10.7109375" style="211" customWidth="1"/>
    <col min="7698" max="7698" width="7.140625" style="211" customWidth="1"/>
    <col min="7699" max="7699" width="6.5703125" style="211" customWidth="1"/>
    <col min="7700" max="7700" width="7.140625" style="211" customWidth="1"/>
    <col min="7701" max="7936" width="11.42578125" style="211"/>
    <col min="7937" max="7937" width="33.140625" style="211" customWidth="1"/>
    <col min="7938" max="7938" width="10.28515625" style="211" customWidth="1"/>
    <col min="7939" max="7939" width="10" style="211" customWidth="1"/>
    <col min="7940" max="7940" width="9" style="211" customWidth="1"/>
    <col min="7941" max="7941" width="10.28515625" style="211" customWidth="1"/>
    <col min="7942" max="7942" width="12.7109375" style="211" bestFit="1" customWidth="1"/>
    <col min="7943" max="7943" width="15" style="211" customWidth="1"/>
    <col min="7944" max="7944" width="13.28515625" style="211" customWidth="1"/>
    <col min="7945" max="7945" width="10.5703125" style="211" customWidth="1"/>
    <col min="7946" max="7946" width="12.28515625" style="211" bestFit="1" customWidth="1"/>
    <col min="7947" max="7947" width="9.85546875" style="211" customWidth="1"/>
    <col min="7948" max="7948" width="11.7109375" style="211" customWidth="1"/>
    <col min="7949" max="7949" width="9.5703125" style="211" bestFit="1" customWidth="1"/>
    <col min="7950" max="7950" width="9" style="211" customWidth="1"/>
    <col min="7951" max="7951" width="10" style="211" customWidth="1"/>
    <col min="7952" max="7952" width="10.28515625" style="211" customWidth="1"/>
    <col min="7953" max="7953" width="10.7109375" style="211" customWidth="1"/>
    <col min="7954" max="7954" width="7.140625" style="211" customWidth="1"/>
    <col min="7955" max="7955" width="6.5703125" style="211" customWidth="1"/>
    <col min="7956" max="7956" width="7.140625" style="211" customWidth="1"/>
    <col min="7957" max="8192" width="11.42578125" style="211"/>
    <col min="8193" max="8193" width="33.140625" style="211" customWidth="1"/>
    <col min="8194" max="8194" width="10.28515625" style="211" customWidth="1"/>
    <col min="8195" max="8195" width="10" style="211" customWidth="1"/>
    <col min="8196" max="8196" width="9" style="211" customWidth="1"/>
    <col min="8197" max="8197" width="10.28515625" style="211" customWidth="1"/>
    <col min="8198" max="8198" width="12.7109375" style="211" bestFit="1" customWidth="1"/>
    <col min="8199" max="8199" width="15" style="211" customWidth="1"/>
    <col min="8200" max="8200" width="13.28515625" style="211" customWidth="1"/>
    <col min="8201" max="8201" width="10.5703125" style="211" customWidth="1"/>
    <col min="8202" max="8202" width="12.28515625" style="211" bestFit="1" customWidth="1"/>
    <col min="8203" max="8203" width="9.85546875" style="211" customWidth="1"/>
    <col min="8204" max="8204" width="11.7109375" style="211" customWidth="1"/>
    <col min="8205" max="8205" width="9.5703125" style="211" bestFit="1" customWidth="1"/>
    <col min="8206" max="8206" width="9" style="211" customWidth="1"/>
    <col min="8207" max="8207" width="10" style="211" customWidth="1"/>
    <col min="8208" max="8208" width="10.28515625" style="211" customWidth="1"/>
    <col min="8209" max="8209" width="10.7109375" style="211" customWidth="1"/>
    <col min="8210" max="8210" width="7.140625" style="211" customWidth="1"/>
    <col min="8211" max="8211" width="6.5703125" style="211" customWidth="1"/>
    <col min="8212" max="8212" width="7.140625" style="211" customWidth="1"/>
    <col min="8213" max="8448" width="11.42578125" style="211"/>
    <col min="8449" max="8449" width="33.140625" style="211" customWidth="1"/>
    <col min="8450" max="8450" width="10.28515625" style="211" customWidth="1"/>
    <col min="8451" max="8451" width="10" style="211" customWidth="1"/>
    <col min="8452" max="8452" width="9" style="211" customWidth="1"/>
    <col min="8453" max="8453" width="10.28515625" style="211" customWidth="1"/>
    <col min="8454" max="8454" width="12.7109375" style="211" bestFit="1" customWidth="1"/>
    <col min="8455" max="8455" width="15" style="211" customWidth="1"/>
    <col min="8456" max="8456" width="13.28515625" style="211" customWidth="1"/>
    <col min="8457" max="8457" width="10.5703125" style="211" customWidth="1"/>
    <col min="8458" max="8458" width="12.28515625" style="211" bestFit="1" customWidth="1"/>
    <col min="8459" max="8459" width="9.85546875" style="211" customWidth="1"/>
    <col min="8460" max="8460" width="11.7109375" style="211" customWidth="1"/>
    <col min="8461" max="8461" width="9.5703125" style="211" bestFit="1" customWidth="1"/>
    <col min="8462" max="8462" width="9" style="211" customWidth="1"/>
    <col min="8463" max="8463" width="10" style="211" customWidth="1"/>
    <col min="8464" max="8464" width="10.28515625" style="211" customWidth="1"/>
    <col min="8465" max="8465" width="10.7109375" style="211" customWidth="1"/>
    <col min="8466" max="8466" width="7.140625" style="211" customWidth="1"/>
    <col min="8467" max="8467" width="6.5703125" style="211" customWidth="1"/>
    <col min="8468" max="8468" width="7.140625" style="211" customWidth="1"/>
    <col min="8469" max="8704" width="11.42578125" style="211"/>
    <col min="8705" max="8705" width="33.140625" style="211" customWidth="1"/>
    <col min="8706" max="8706" width="10.28515625" style="211" customWidth="1"/>
    <col min="8707" max="8707" width="10" style="211" customWidth="1"/>
    <col min="8708" max="8708" width="9" style="211" customWidth="1"/>
    <col min="8709" max="8709" width="10.28515625" style="211" customWidth="1"/>
    <col min="8710" max="8710" width="12.7109375" style="211" bestFit="1" customWidth="1"/>
    <col min="8711" max="8711" width="15" style="211" customWidth="1"/>
    <col min="8712" max="8712" width="13.28515625" style="211" customWidth="1"/>
    <col min="8713" max="8713" width="10.5703125" style="211" customWidth="1"/>
    <col min="8714" max="8714" width="12.28515625" style="211" bestFit="1" customWidth="1"/>
    <col min="8715" max="8715" width="9.85546875" style="211" customWidth="1"/>
    <col min="8716" max="8716" width="11.7109375" style="211" customWidth="1"/>
    <col min="8717" max="8717" width="9.5703125" style="211" bestFit="1" customWidth="1"/>
    <col min="8718" max="8718" width="9" style="211" customWidth="1"/>
    <col min="8719" max="8719" width="10" style="211" customWidth="1"/>
    <col min="8720" max="8720" width="10.28515625" style="211" customWidth="1"/>
    <col min="8721" max="8721" width="10.7109375" style="211" customWidth="1"/>
    <col min="8722" max="8722" width="7.140625" style="211" customWidth="1"/>
    <col min="8723" max="8723" width="6.5703125" style="211" customWidth="1"/>
    <col min="8724" max="8724" width="7.140625" style="211" customWidth="1"/>
    <col min="8725" max="8960" width="11.42578125" style="211"/>
    <col min="8961" max="8961" width="33.140625" style="211" customWidth="1"/>
    <col min="8962" max="8962" width="10.28515625" style="211" customWidth="1"/>
    <col min="8963" max="8963" width="10" style="211" customWidth="1"/>
    <col min="8964" max="8964" width="9" style="211" customWidth="1"/>
    <col min="8965" max="8965" width="10.28515625" style="211" customWidth="1"/>
    <col min="8966" max="8966" width="12.7109375" style="211" bestFit="1" customWidth="1"/>
    <col min="8967" max="8967" width="15" style="211" customWidth="1"/>
    <col min="8968" max="8968" width="13.28515625" style="211" customWidth="1"/>
    <col min="8969" max="8969" width="10.5703125" style="211" customWidth="1"/>
    <col min="8970" max="8970" width="12.28515625" style="211" bestFit="1" customWidth="1"/>
    <col min="8971" max="8971" width="9.85546875" style="211" customWidth="1"/>
    <col min="8972" max="8972" width="11.7109375" style="211" customWidth="1"/>
    <col min="8973" max="8973" width="9.5703125" style="211" bestFit="1" customWidth="1"/>
    <col min="8974" max="8974" width="9" style="211" customWidth="1"/>
    <col min="8975" max="8975" width="10" style="211" customWidth="1"/>
    <col min="8976" max="8976" width="10.28515625" style="211" customWidth="1"/>
    <col min="8977" max="8977" width="10.7109375" style="211" customWidth="1"/>
    <col min="8978" max="8978" width="7.140625" style="211" customWidth="1"/>
    <col min="8979" max="8979" width="6.5703125" style="211" customWidth="1"/>
    <col min="8980" max="8980" width="7.140625" style="211" customWidth="1"/>
    <col min="8981" max="9216" width="11.42578125" style="211"/>
    <col min="9217" max="9217" width="33.140625" style="211" customWidth="1"/>
    <col min="9218" max="9218" width="10.28515625" style="211" customWidth="1"/>
    <col min="9219" max="9219" width="10" style="211" customWidth="1"/>
    <col min="9220" max="9220" width="9" style="211" customWidth="1"/>
    <col min="9221" max="9221" width="10.28515625" style="211" customWidth="1"/>
    <col min="9222" max="9222" width="12.7109375" style="211" bestFit="1" customWidth="1"/>
    <col min="9223" max="9223" width="15" style="211" customWidth="1"/>
    <col min="9224" max="9224" width="13.28515625" style="211" customWidth="1"/>
    <col min="9225" max="9225" width="10.5703125" style="211" customWidth="1"/>
    <col min="9226" max="9226" width="12.28515625" style="211" bestFit="1" customWidth="1"/>
    <col min="9227" max="9227" width="9.85546875" style="211" customWidth="1"/>
    <col min="9228" max="9228" width="11.7109375" style="211" customWidth="1"/>
    <col min="9229" max="9229" width="9.5703125" style="211" bestFit="1" customWidth="1"/>
    <col min="9230" max="9230" width="9" style="211" customWidth="1"/>
    <col min="9231" max="9231" width="10" style="211" customWidth="1"/>
    <col min="9232" max="9232" width="10.28515625" style="211" customWidth="1"/>
    <col min="9233" max="9233" width="10.7109375" style="211" customWidth="1"/>
    <col min="9234" max="9234" width="7.140625" style="211" customWidth="1"/>
    <col min="9235" max="9235" width="6.5703125" style="211" customWidth="1"/>
    <col min="9236" max="9236" width="7.140625" style="211" customWidth="1"/>
    <col min="9237" max="9472" width="11.42578125" style="211"/>
    <col min="9473" max="9473" width="33.140625" style="211" customWidth="1"/>
    <col min="9474" max="9474" width="10.28515625" style="211" customWidth="1"/>
    <col min="9475" max="9475" width="10" style="211" customWidth="1"/>
    <col min="9476" max="9476" width="9" style="211" customWidth="1"/>
    <col min="9477" max="9477" width="10.28515625" style="211" customWidth="1"/>
    <col min="9478" max="9478" width="12.7109375" style="211" bestFit="1" customWidth="1"/>
    <col min="9479" max="9479" width="15" style="211" customWidth="1"/>
    <col min="9480" max="9480" width="13.28515625" style="211" customWidth="1"/>
    <col min="9481" max="9481" width="10.5703125" style="211" customWidth="1"/>
    <col min="9482" max="9482" width="12.28515625" style="211" bestFit="1" customWidth="1"/>
    <col min="9483" max="9483" width="9.85546875" style="211" customWidth="1"/>
    <col min="9484" max="9484" width="11.7109375" style="211" customWidth="1"/>
    <col min="9485" max="9485" width="9.5703125" style="211" bestFit="1" customWidth="1"/>
    <col min="9486" max="9486" width="9" style="211" customWidth="1"/>
    <col min="9487" max="9487" width="10" style="211" customWidth="1"/>
    <col min="9488" max="9488" width="10.28515625" style="211" customWidth="1"/>
    <col min="9489" max="9489" width="10.7109375" style="211" customWidth="1"/>
    <col min="9490" max="9490" width="7.140625" style="211" customWidth="1"/>
    <col min="9491" max="9491" width="6.5703125" style="211" customWidth="1"/>
    <col min="9492" max="9492" width="7.140625" style="211" customWidth="1"/>
    <col min="9493" max="9728" width="11.42578125" style="211"/>
    <col min="9729" max="9729" width="33.140625" style="211" customWidth="1"/>
    <col min="9730" max="9730" width="10.28515625" style="211" customWidth="1"/>
    <col min="9731" max="9731" width="10" style="211" customWidth="1"/>
    <col min="9732" max="9732" width="9" style="211" customWidth="1"/>
    <col min="9733" max="9733" width="10.28515625" style="211" customWidth="1"/>
    <col min="9734" max="9734" width="12.7109375" style="211" bestFit="1" customWidth="1"/>
    <col min="9735" max="9735" width="15" style="211" customWidth="1"/>
    <col min="9736" max="9736" width="13.28515625" style="211" customWidth="1"/>
    <col min="9737" max="9737" width="10.5703125" style="211" customWidth="1"/>
    <col min="9738" max="9738" width="12.28515625" style="211" bestFit="1" customWidth="1"/>
    <col min="9739" max="9739" width="9.85546875" style="211" customWidth="1"/>
    <col min="9740" max="9740" width="11.7109375" style="211" customWidth="1"/>
    <col min="9741" max="9741" width="9.5703125" style="211" bestFit="1" customWidth="1"/>
    <col min="9742" max="9742" width="9" style="211" customWidth="1"/>
    <col min="9743" max="9743" width="10" style="211" customWidth="1"/>
    <col min="9744" max="9744" width="10.28515625" style="211" customWidth="1"/>
    <col min="9745" max="9745" width="10.7109375" style="211" customWidth="1"/>
    <col min="9746" max="9746" width="7.140625" style="211" customWidth="1"/>
    <col min="9747" max="9747" width="6.5703125" style="211" customWidth="1"/>
    <col min="9748" max="9748" width="7.140625" style="211" customWidth="1"/>
    <col min="9749" max="9984" width="11.42578125" style="211"/>
    <col min="9985" max="9985" width="33.140625" style="211" customWidth="1"/>
    <col min="9986" max="9986" width="10.28515625" style="211" customWidth="1"/>
    <col min="9987" max="9987" width="10" style="211" customWidth="1"/>
    <col min="9988" max="9988" width="9" style="211" customWidth="1"/>
    <col min="9989" max="9989" width="10.28515625" style="211" customWidth="1"/>
    <col min="9990" max="9990" width="12.7109375" style="211" bestFit="1" customWidth="1"/>
    <col min="9991" max="9991" width="15" style="211" customWidth="1"/>
    <col min="9992" max="9992" width="13.28515625" style="211" customWidth="1"/>
    <col min="9993" max="9993" width="10.5703125" style="211" customWidth="1"/>
    <col min="9994" max="9994" width="12.28515625" style="211" bestFit="1" customWidth="1"/>
    <col min="9995" max="9995" width="9.85546875" style="211" customWidth="1"/>
    <col min="9996" max="9996" width="11.7109375" style="211" customWidth="1"/>
    <col min="9997" max="9997" width="9.5703125" style="211" bestFit="1" customWidth="1"/>
    <col min="9998" max="9998" width="9" style="211" customWidth="1"/>
    <col min="9999" max="9999" width="10" style="211" customWidth="1"/>
    <col min="10000" max="10000" width="10.28515625" style="211" customWidth="1"/>
    <col min="10001" max="10001" width="10.7109375" style="211" customWidth="1"/>
    <col min="10002" max="10002" width="7.140625" style="211" customWidth="1"/>
    <col min="10003" max="10003" width="6.5703125" style="211" customWidth="1"/>
    <col min="10004" max="10004" width="7.140625" style="211" customWidth="1"/>
    <col min="10005" max="10240" width="11.42578125" style="211"/>
    <col min="10241" max="10241" width="33.140625" style="211" customWidth="1"/>
    <col min="10242" max="10242" width="10.28515625" style="211" customWidth="1"/>
    <col min="10243" max="10243" width="10" style="211" customWidth="1"/>
    <col min="10244" max="10244" width="9" style="211" customWidth="1"/>
    <col min="10245" max="10245" width="10.28515625" style="211" customWidth="1"/>
    <col min="10246" max="10246" width="12.7109375" style="211" bestFit="1" customWidth="1"/>
    <col min="10247" max="10247" width="15" style="211" customWidth="1"/>
    <col min="10248" max="10248" width="13.28515625" style="211" customWidth="1"/>
    <col min="10249" max="10249" width="10.5703125" style="211" customWidth="1"/>
    <col min="10250" max="10250" width="12.28515625" style="211" bestFit="1" customWidth="1"/>
    <col min="10251" max="10251" width="9.85546875" style="211" customWidth="1"/>
    <col min="10252" max="10252" width="11.7109375" style="211" customWidth="1"/>
    <col min="10253" max="10253" width="9.5703125" style="211" bestFit="1" customWidth="1"/>
    <col min="10254" max="10254" width="9" style="211" customWidth="1"/>
    <col min="10255" max="10255" width="10" style="211" customWidth="1"/>
    <col min="10256" max="10256" width="10.28515625" style="211" customWidth="1"/>
    <col min="10257" max="10257" width="10.7109375" style="211" customWidth="1"/>
    <col min="10258" max="10258" width="7.140625" style="211" customWidth="1"/>
    <col min="10259" max="10259" width="6.5703125" style="211" customWidth="1"/>
    <col min="10260" max="10260" width="7.140625" style="211" customWidth="1"/>
    <col min="10261" max="10496" width="11.42578125" style="211"/>
    <col min="10497" max="10497" width="33.140625" style="211" customWidth="1"/>
    <col min="10498" max="10498" width="10.28515625" style="211" customWidth="1"/>
    <col min="10499" max="10499" width="10" style="211" customWidth="1"/>
    <col min="10500" max="10500" width="9" style="211" customWidth="1"/>
    <col min="10501" max="10501" width="10.28515625" style="211" customWidth="1"/>
    <col min="10502" max="10502" width="12.7109375" style="211" bestFit="1" customWidth="1"/>
    <col min="10503" max="10503" width="15" style="211" customWidth="1"/>
    <col min="10504" max="10504" width="13.28515625" style="211" customWidth="1"/>
    <col min="10505" max="10505" width="10.5703125" style="211" customWidth="1"/>
    <col min="10506" max="10506" width="12.28515625" style="211" bestFit="1" customWidth="1"/>
    <col min="10507" max="10507" width="9.85546875" style="211" customWidth="1"/>
    <col min="10508" max="10508" width="11.7109375" style="211" customWidth="1"/>
    <col min="10509" max="10509" width="9.5703125" style="211" bestFit="1" customWidth="1"/>
    <col min="10510" max="10510" width="9" style="211" customWidth="1"/>
    <col min="10511" max="10511" width="10" style="211" customWidth="1"/>
    <col min="10512" max="10512" width="10.28515625" style="211" customWidth="1"/>
    <col min="10513" max="10513" width="10.7109375" style="211" customWidth="1"/>
    <col min="10514" max="10514" width="7.140625" style="211" customWidth="1"/>
    <col min="10515" max="10515" width="6.5703125" style="211" customWidth="1"/>
    <col min="10516" max="10516" width="7.140625" style="211" customWidth="1"/>
    <col min="10517" max="10752" width="11.42578125" style="211"/>
    <col min="10753" max="10753" width="33.140625" style="211" customWidth="1"/>
    <col min="10754" max="10754" width="10.28515625" style="211" customWidth="1"/>
    <col min="10755" max="10755" width="10" style="211" customWidth="1"/>
    <col min="10756" max="10756" width="9" style="211" customWidth="1"/>
    <col min="10757" max="10757" width="10.28515625" style="211" customWidth="1"/>
    <col min="10758" max="10758" width="12.7109375" style="211" bestFit="1" customWidth="1"/>
    <col min="10759" max="10759" width="15" style="211" customWidth="1"/>
    <col min="10760" max="10760" width="13.28515625" style="211" customWidth="1"/>
    <col min="10761" max="10761" width="10.5703125" style="211" customWidth="1"/>
    <col min="10762" max="10762" width="12.28515625" style="211" bestFit="1" customWidth="1"/>
    <col min="10763" max="10763" width="9.85546875" style="211" customWidth="1"/>
    <col min="10764" max="10764" width="11.7109375" style="211" customWidth="1"/>
    <col min="10765" max="10765" width="9.5703125" style="211" bestFit="1" customWidth="1"/>
    <col min="10766" max="10766" width="9" style="211" customWidth="1"/>
    <col min="10767" max="10767" width="10" style="211" customWidth="1"/>
    <col min="10768" max="10768" width="10.28515625" style="211" customWidth="1"/>
    <col min="10769" max="10769" width="10.7109375" style="211" customWidth="1"/>
    <col min="10770" max="10770" width="7.140625" style="211" customWidth="1"/>
    <col min="10771" max="10771" width="6.5703125" style="211" customWidth="1"/>
    <col min="10772" max="10772" width="7.140625" style="211" customWidth="1"/>
    <col min="10773" max="11008" width="11.42578125" style="211"/>
    <col min="11009" max="11009" width="33.140625" style="211" customWidth="1"/>
    <col min="11010" max="11010" width="10.28515625" style="211" customWidth="1"/>
    <col min="11011" max="11011" width="10" style="211" customWidth="1"/>
    <col min="11012" max="11012" width="9" style="211" customWidth="1"/>
    <col min="11013" max="11013" width="10.28515625" style="211" customWidth="1"/>
    <col min="11014" max="11014" width="12.7109375" style="211" bestFit="1" customWidth="1"/>
    <col min="11015" max="11015" width="15" style="211" customWidth="1"/>
    <col min="11016" max="11016" width="13.28515625" style="211" customWidth="1"/>
    <col min="11017" max="11017" width="10.5703125" style="211" customWidth="1"/>
    <col min="11018" max="11018" width="12.28515625" style="211" bestFit="1" customWidth="1"/>
    <col min="11019" max="11019" width="9.85546875" style="211" customWidth="1"/>
    <col min="11020" max="11020" width="11.7109375" style="211" customWidth="1"/>
    <col min="11021" max="11021" width="9.5703125" style="211" bestFit="1" customWidth="1"/>
    <col min="11022" max="11022" width="9" style="211" customWidth="1"/>
    <col min="11023" max="11023" width="10" style="211" customWidth="1"/>
    <col min="11024" max="11024" width="10.28515625" style="211" customWidth="1"/>
    <col min="11025" max="11025" width="10.7109375" style="211" customWidth="1"/>
    <col min="11026" max="11026" width="7.140625" style="211" customWidth="1"/>
    <col min="11027" max="11027" width="6.5703125" style="211" customWidth="1"/>
    <col min="11028" max="11028" width="7.140625" style="211" customWidth="1"/>
    <col min="11029" max="11264" width="11.42578125" style="211"/>
    <col min="11265" max="11265" width="33.140625" style="211" customWidth="1"/>
    <col min="11266" max="11266" width="10.28515625" style="211" customWidth="1"/>
    <col min="11267" max="11267" width="10" style="211" customWidth="1"/>
    <col min="11268" max="11268" width="9" style="211" customWidth="1"/>
    <col min="11269" max="11269" width="10.28515625" style="211" customWidth="1"/>
    <col min="11270" max="11270" width="12.7109375" style="211" bestFit="1" customWidth="1"/>
    <col min="11271" max="11271" width="15" style="211" customWidth="1"/>
    <col min="11272" max="11272" width="13.28515625" style="211" customWidth="1"/>
    <col min="11273" max="11273" width="10.5703125" style="211" customWidth="1"/>
    <col min="11274" max="11274" width="12.28515625" style="211" bestFit="1" customWidth="1"/>
    <col min="11275" max="11275" width="9.85546875" style="211" customWidth="1"/>
    <col min="11276" max="11276" width="11.7109375" style="211" customWidth="1"/>
    <col min="11277" max="11277" width="9.5703125" style="211" bestFit="1" customWidth="1"/>
    <col min="11278" max="11278" width="9" style="211" customWidth="1"/>
    <col min="11279" max="11279" width="10" style="211" customWidth="1"/>
    <col min="11280" max="11280" width="10.28515625" style="211" customWidth="1"/>
    <col min="11281" max="11281" width="10.7109375" style="211" customWidth="1"/>
    <col min="11282" max="11282" width="7.140625" style="211" customWidth="1"/>
    <col min="11283" max="11283" width="6.5703125" style="211" customWidth="1"/>
    <col min="11284" max="11284" width="7.140625" style="211" customWidth="1"/>
    <col min="11285" max="11520" width="11.42578125" style="211"/>
    <col min="11521" max="11521" width="33.140625" style="211" customWidth="1"/>
    <col min="11522" max="11522" width="10.28515625" style="211" customWidth="1"/>
    <col min="11523" max="11523" width="10" style="211" customWidth="1"/>
    <col min="11524" max="11524" width="9" style="211" customWidth="1"/>
    <col min="11525" max="11525" width="10.28515625" style="211" customWidth="1"/>
    <col min="11526" max="11526" width="12.7109375" style="211" bestFit="1" customWidth="1"/>
    <col min="11527" max="11527" width="15" style="211" customWidth="1"/>
    <col min="11528" max="11528" width="13.28515625" style="211" customWidth="1"/>
    <col min="11529" max="11529" width="10.5703125" style="211" customWidth="1"/>
    <col min="11530" max="11530" width="12.28515625" style="211" bestFit="1" customWidth="1"/>
    <col min="11531" max="11531" width="9.85546875" style="211" customWidth="1"/>
    <col min="11532" max="11532" width="11.7109375" style="211" customWidth="1"/>
    <col min="11533" max="11533" width="9.5703125" style="211" bestFit="1" customWidth="1"/>
    <col min="11534" max="11534" width="9" style="211" customWidth="1"/>
    <col min="11535" max="11535" width="10" style="211" customWidth="1"/>
    <col min="11536" max="11536" width="10.28515625" style="211" customWidth="1"/>
    <col min="11537" max="11537" width="10.7109375" style="211" customWidth="1"/>
    <col min="11538" max="11538" width="7.140625" style="211" customWidth="1"/>
    <col min="11539" max="11539" width="6.5703125" style="211" customWidth="1"/>
    <col min="11540" max="11540" width="7.140625" style="211" customWidth="1"/>
    <col min="11541" max="11776" width="11.42578125" style="211"/>
    <col min="11777" max="11777" width="33.140625" style="211" customWidth="1"/>
    <col min="11778" max="11778" width="10.28515625" style="211" customWidth="1"/>
    <col min="11779" max="11779" width="10" style="211" customWidth="1"/>
    <col min="11780" max="11780" width="9" style="211" customWidth="1"/>
    <col min="11781" max="11781" width="10.28515625" style="211" customWidth="1"/>
    <col min="11782" max="11782" width="12.7109375" style="211" bestFit="1" customWidth="1"/>
    <col min="11783" max="11783" width="15" style="211" customWidth="1"/>
    <col min="11784" max="11784" width="13.28515625" style="211" customWidth="1"/>
    <col min="11785" max="11785" width="10.5703125" style="211" customWidth="1"/>
    <col min="11786" max="11786" width="12.28515625" style="211" bestFit="1" customWidth="1"/>
    <col min="11787" max="11787" width="9.85546875" style="211" customWidth="1"/>
    <col min="11788" max="11788" width="11.7109375" style="211" customWidth="1"/>
    <col min="11789" max="11789" width="9.5703125" style="211" bestFit="1" customWidth="1"/>
    <col min="11790" max="11790" width="9" style="211" customWidth="1"/>
    <col min="11791" max="11791" width="10" style="211" customWidth="1"/>
    <col min="11792" max="11792" width="10.28515625" style="211" customWidth="1"/>
    <col min="11793" max="11793" width="10.7109375" style="211" customWidth="1"/>
    <col min="11794" max="11794" width="7.140625" style="211" customWidth="1"/>
    <col min="11795" max="11795" width="6.5703125" style="211" customWidth="1"/>
    <col min="11796" max="11796" width="7.140625" style="211" customWidth="1"/>
    <col min="11797" max="12032" width="11.42578125" style="211"/>
    <col min="12033" max="12033" width="33.140625" style="211" customWidth="1"/>
    <col min="12034" max="12034" width="10.28515625" style="211" customWidth="1"/>
    <col min="12035" max="12035" width="10" style="211" customWidth="1"/>
    <col min="12036" max="12036" width="9" style="211" customWidth="1"/>
    <col min="12037" max="12037" width="10.28515625" style="211" customWidth="1"/>
    <col min="12038" max="12038" width="12.7109375" style="211" bestFit="1" customWidth="1"/>
    <col min="12039" max="12039" width="15" style="211" customWidth="1"/>
    <col min="12040" max="12040" width="13.28515625" style="211" customWidth="1"/>
    <col min="12041" max="12041" width="10.5703125" style="211" customWidth="1"/>
    <col min="12042" max="12042" width="12.28515625" style="211" bestFit="1" customWidth="1"/>
    <col min="12043" max="12043" width="9.85546875" style="211" customWidth="1"/>
    <col min="12044" max="12044" width="11.7109375" style="211" customWidth="1"/>
    <col min="12045" max="12045" width="9.5703125" style="211" bestFit="1" customWidth="1"/>
    <col min="12046" max="12046" width="9" style="211" customWidth="1"/>
    <col min="12047" max="12047" width="10" style="211" customWidth="1"/>
    <col min="12048" max="12048" width="10.28515625" style="211" customWidth="1"/>
    <col min="12049" max="12049" width="10.7109375" style="211" customWidth="1"/>
    <col min="12050" max="12050" width="7.140625" style="211" customWidth="1"/>
    <col min="12051" max="12051" width="6.5703125" style="211" customWidth="1"/>
    <col min="12052" max="12052" width="7.140625" style="211" customWidth="1"/>
    <col min="12053" max="12288" width="11.42578125" style="211"/>
    <col min="12289" max="12289" width="33.140625" style="211" customWidth="1"/>
    <col min="12290" max="12290" width="10.28515625" style="211" customWidth="1"/>
    <col min="12291" max="12291" width="10" style="211" customWidth="1"/>
    <col min="12292" max="12292" width="9" style="211" customWidth="1"/>
    <col min="12293" max="12293" width="10.28515625" style="211" customWidth="1"/>
    <col min="12294" max="12294" width="12.7109375" style="211" bestFit="1" customWidth="1"/>
    <col min="12295" max="12295" width="15" style="211" customWidth="1"/>
    <col min="12296" max="12296" width="13.28515625" style="211" customWidth="1"/>
    <col min="12297" max="12297" width="10.5703125" style="211" customWidth="1"/>
    <col min="12298" max="12298" width="12.28515625" style="211" bestFit="1" customWidth="1"/>
    <col min="12299" max="12299" width="9.85546875" style="211" customWidth="1"/>
    <col min="12300" max="12300" width="11.7109375" style="211" customWidth="1"/>
    <col min="12301" max="12301" width="9.5703125" style="211" bestFit="1" customWidth="1"/>
    <col min="12302" max="12302" width="9" style="211" customWidth="1"/>
    <col min="12303" max="12303" width="10" style="211" customWidth="1"/>
    <col min="12304" max="12304" width="10.28515625" style="211" customWidth="1"/>
    <col min="12305" max="12305" width="10.7109375" style="211" customWidth="1"/>
    <col min="12306" max="12306" width="7.140625" style="211" customWidth="1"/>
    <col min="12307" max="12307" width="6.5703125" style="211" customWidth="1"/>
    <col min="12308" max="12308" width="7.140625" style="211" customWidth="1"/>
    <col min="12309" max="12544" width="11.42578125" style="211"/>
    <col min="12545" max="12545" width="33.140625" style="211" customWidth="1"/>
    <col min="12546" max="12546" width="10.28515625" style="211" customWidth="1"/>
    <col min="12547" max="12547" width="10" style="211" customWidth="1"/>
    <col min="12548" max="12548" width="9" style="211" customWidth="1"/>
    <col min="12549" max="12549" width="10.28515625" style="211" customWidth="1"/>
    <col min="12550" max="12550" width="12.7109375" style="211" bestFit="1" customWidth="1"/>
    <col min="12551" max="12551" width="15" style="211" customWidth="1"/>
    <col min="12552" max="12552" width="13.28515625" style="211" customWidth="1"/>
    <col min="12553" max="12553" width="10.5703125" style="211" customWidth="1"/>
    <col min="12554" max="12554" width="12.28515625" style="211" bestFit="1" customWidth="1"/>
    <col min="12555" max="12555" width="9.85546875" style="211" customWidth="1"/>
    <col min="12556" max="12556" width="11.7109375" style="211" customWidth="1"/>
    <col min="12557" max="12557" width="9.5703125" style="211" bestFit="1" customWidth="1"/>
    <col min="12558" max="12558" width="9" style="211" customWidth="1"/>
    <col min="12559" max="12559" width="10" style="211" customWidth="1"/>
    <col min="12560" max="12560" width="10.28515625" style="211" customWidth="1"/>
    <col min="12561" max="12561" width="10.7109375" style="211" customWidth="1"/>
    <col min="12562" max="12562" width="7.140625" style="211" customWidth="1"/>
    <col min="12563" max="12563" width="6.5703125" style="211" customWidth="1"/>
    <col min="12564" max="12564" width="7.140625" style="211" customWidth="1"/>
    <col min="12565" max="12800" width="11.42578125" style="211"/>
    <col min="12801" max="12801" width="33.140625" style="211" customWidth="1"/>
    <col min="12802" max="12802" width="10.28515625" style="211" customWidth="1"/>
    <col min="12803" max="12803" width="10" style="211" customWidth="1"/>
    <col min="12804" max="12804" width="9" style="211" customWidth="1"/>
    <col min="12805" max="12805" width="10.28515625" style="211" customWidth="1"/>
    <col min="12806" max="12806" width="12.7109375" style="211" bestFit="1" customWidth="1"/>
    <col min="12807" max="12807" width="15" style="211" customWidth="1"/>
    <col min="12808" max="12808" width="13.28515625" style="211" customWidth="1"/>
    <col min="12809" max="12809" width="10.5703125" style="211" customWidth="1"/>
    <col min="12810" max="12810" width="12.28515625" style="211" bestFit="1" customWidth="1"/>
    <col min="12811" max="12811" width="9.85546875" style="211" customWidth="1"/>
    <col min="12812" max="12812" width="11.7109375" style="211" customWidth="1"/>
    <col min="12813" max="12813" width="9.5703125" style="211" bestFit="1" customWidth="1"/>
    <col min="12814" max="12814" width="9" style="211" customWidth="1"/>
    <col min="12815" max="12815" width="10" style="211" customWidth="1"/>
    <col min="12816" max="12816" width="10.28515625" style="211" customWidth="1"/>
    <col min="12817" max="12817" width="10.7109375" style="211" customWidth="1"/>
    <col min="12818" max="12818" width="7.140625" style="211" customWidth="1"/>
    <col min="12819" max="12819" width="6.5703125" style="211" customWidth="1"/>
    <col min="12820" max="12820" width="7.140625" style="211" customWidth="1"/>
    <col min="12821" max="13056" width="11.42578125" style="211"/>
    <col min="13057" max="13057" width="33.140625" style="211" customWidth="1"/>
    <col min="13058" max="13058" width="10.28515625" style="211" customWidth="1"/>
    <col min="13059" max="13059" width="10" style="211" customWidth="1"/>
    <col min="13060" max="13060" width="9" style="211" customWidth="1"/>
    <col min="13061" max="13061" width="10.28515625" style="211" customWidth="1"/>
    <col min="13062" max="13062" width="12.7109375" style="211" bestFit="1" customWidth="1"/>
    <col min="13063" max="13063" width="15" style="211" customWidth="1"/>
    <col min="13064" max="13064" width="13.28515625" style="211" customWidth="1"/>
    <col min="13065" max="13065" width="10.5703125" style="211" customWidth="1"/>
    <col min="13066" max="13066" width="12.28515625" style="211" bestFit="1" customWidth="1"/>
    <col min="13067" max="13067" width="9.85546875" style="211" customWidth="1"/>
    <col min="13068" max="13068" width="11.7109375" style="211" customWidth="1"/>
    <col min="13069" max="13069" width="9.5703125" style="211" bestFit="1" customWidth="1"/>
    <col min="13070" max="13070" width="9" style="211" customWidth="1"/>
    <col min="13071" max="13071" width="10" style="211" customWidth="1"/>
    <col min="13072" max="13072" width="10.28515625" style="211" customWidth="1"/>
    <col min="13073" max="13073" width="10.7109375" style="211" customWidth="1"/>
    <col min="13074" max="13074" width="7.140625" style="211" customWidth="1"/>
    <col min="13075" max="13075" width="6.5703125" style="211" customWidth="1"/>
    <col min="13076" max="13076" width="7.140625" style="211" customWidth="1"/>
    <col min="13077" max="13312" width="11.42578125" style="211"/>
    <col min="13313" max="13313" width="33.140625" style="211" customWidth="1"/>
    <col min="13314" max="13314" width="10.28515625" style="211" customWidth="1"/>
    <col min="13315" max="13315" width="10" style="211" customWidth="1"/>
    <col min="13316" max="13316" width="9" style="211" customWidth="1"/>
    <col min="13317" max="13317" width="10.28515625" style="211" customWidth="1"/>
    <col min="13318" max="13318" width="12.7109375" style="211" bestFit="1" customWidth="1"/>
    <col min="13319" max="13319" width="15" style="211" customWidth="1"/>
    <col min="13320" max="13320" width="13.28515625" style="211" customWidth="1"/>
    <col min="13321" max="13321" width="10.5703125" style="211" customWidth="1"/>
    <col min="13322" max="13322" width="12.28515625" style="211" bestFit="1" customWidth="1"/>
    <col min="13323" max="13323" width="9.85546875" style="211" customWidth="1"/>
    <col min="13324" max="13324" width="11.7109375" style="211" customWidth="1"/>
    <col min="13325" max="13325" width="9.5703125" style="211" bestFit="1" customWidth="1"/>
    <col min="13326" max="13326" width="9" style="211" customWidth="1"/>
    <col min="13327" max="13327" width="10" style="211" customWidth="1"/>
    <col min="13328" max="13328" width="10.28515625" style="211" customWidth="1"/>
    <col min="13329" max="13329" width="10.7109375" style="211" customWidth="1"/>
    <col min="13330" max="13330" width="7.140625" style="211" customWidth="1"/>
    <col min="13331" max="13331" width="6.5703125" style="211" customWidth="1"/>
    <col min="13332" max="13332" width="7.140625" style="211" customWidth="1"/>
    <col min="13333" max="13568" width="11.42578125" style="211"/>
    <col min="13569" max="13569" width="33.140625" style="211" customWidth="1"/>
    <col min="13570" max="13570" width="10.28515625" style="211" customWidth="1"/>
    <col min="13571" max="13571" width="10" style="211" customWidth="1"/>
    <col min="13572" max="13572" width="9" style="211" customWidth="1"/>
    <col min="13573" max="13573" width="10.28515625" style="211" customWidth="1"/>
    <col min="13574" max="13574" width="12.7109375" style="211" bestFit="1" customWidth="1"/>
    <col min="13575" max="13575" width="15" style="211" customWidth="1"/>
    <col min="13576" max="13576" width="13.28515625" style="211" customWidth="1"/>
    <col min="13577" max="13577" width="10.5703125" style="211" customWidth="1"/>
    <col min="13578" max="13578" width="12.28515625" style="211" bestFit="1" customWidth="1"/>
    <col min="13579" max="13579" width="9.85546875" style="211" customWidth="1"/>
    <col min="13580" max="13580" width="11.7109375" style="211" customWidth="1"/>
    <col min="13581" max="13581" width="9.5703125" style="211" bestFit="1" customWidth="1"/>
    <col min="13582" max="13582" width="9" style="211" customWidth="1"/>
    <col min="13583" max="13583" width="10" style="211" customWidth="1"/>
    <col min="13584" max="13584" width="10.28515625" style="211" customWidth="1"/>
    <col min="13585" max="13585" width="10.7109375" style="211" customWidth="1"/>
    <col min="13586" max="13586" width="7.140625" style="211" customWidth="1"/>
    <col min="13587" max="13587" width="6.5703125" style="211" customWidth="1"/>
    <col min="13588" max="13588" width="7.140625" style="211" customWidth="1"/>
    <col min="13589" max="13824" width="11.42578125" style="211"/>
    <col min="13825" max="13825" width="33.140625" style="211" customWidth="1"/>
    <col min="13826" max="13826" width="10.28515625" style="211" customWidth="1"/>
    <col min="13827" max="13827" width="10" style="211" customWidth="1"/>
    <col min="13828" max="13828" width="9" style="211" customWidth="1"/>
    <col min="13829" max="13829" width="10.28515625" style="211" customWidth="1"/>
    <col min="13830" max="13830" width="12.7109375" style="211" bestFit="1" customWidth="1"/>
    <col min="13831" max="13831" width="15" style="211" customWidth="1"/>
    <col min="13832" max="13832" width="13.28515625" style="211" customWidth="1"/>
    <col min="13833" max="13833" width="10.5703125" style="211" customWidth="1"/>
    <col min="13834" max="13834" width="12.28515625" style="211" bestFit="1" customWidth="1"/>
    <col min="13835" max="13835" width="9.85546875" style="211" customWidth="1"/>
    <col min="13836" max="13836" width="11.7109375" style="211" customWidth="1"/>
    <col min="13837" max="13837" width="9.5703125" style="211" bestFit="1" customWidth="1"/>
    <col min="13838" max="13838" width="9" style="211" customWidth="1"/>
    <col min="13839" max="13839" width="10" style="211" customWidth="1"/>
    <col min="13840" max="13840" width="10.28515625" style="211" customWidth="1"/>
    <col min="13841" max="13841" width="10.7109375" style="211" customWidth="1"/>
    <col min="13842" max="13842" width="7.140625" style="211" customWidth="1"/>
    <col min="13843" max="13843" width="6.5703125" style="211" customWidth="1"/>
    <col min="13844" max="13844" width="7.140625" style="211" customWidth="1"/>
    <col min="13845" max="14080" width="11.42578125" style="211"/>
    <col min="14081" max="14081" width="33.140625" style="211" customWidth="1"/>
    <col min="14082" max="14082" width="10.28515625" style="211" customWidth="1"/>
    <col min="14083" max="14083" width="10" style="211" customWidth="1"/>
    <col min="14084" max="14084" width="9" style="211" customWidth="1"/>
    <col min="14085" max="14085" width="10.28515625" style="211" customWidth="1"/>
    <col min="14086" max="14086" width="12.7109375" style="211" bestFit="1" customWidth="1"/>
    <col min="14087" max="14087" width="15" style="211" customWidth="1"/>
    <col min="14088" max="14088" width="13.28515625" style="211" customWidth="1"/>
    <col min="14089" max="14089" width="10.5703125" style="211" customWidth="1"/>
    <col min="14090" max="14090" width="12.28515625" style="211" bestFit="1" customWidth="1"/>
    <col min="14091" max="14091" width="9.85546875" style="211" customWidth="1"/>
    <col min="14092" max="14092" width="11.7109375" style="211" customWidth="1"/>
    <col min="14093" max="14093" width="9.5703125" style="211" bestFit="1" customWidth="1"/>
    <col min="14094" max="14094" width="9" style="211" customWidth="1"/>
    <col min="14095" max="14095" width="10" style="211" customWidth="1"/>
    <col min="14096" max="14096" width="10.28515625" style="211" customWidth="1"/>
    <col min="14097" max="14097" width="10.7109375" style="211" customWidth="1"/>
    <col min="14098" max="14098" width="7.140625" style="211" customWidth="1"/>
    <col min="14099" max="14099" width="6.5703125" style="211" customWidth="1"/>
    <col min="14100" max="14100" width="7.140625" style="211" customWidth="1"/>
    <col min="14101" max="14336" width="11.42578125" style="211"/>
    <col min="14337" max="14337" width="33.140625" style="211" customWidth="1"/>
    <col min="14338" max="14338" width="10.28515625" style="211" customWidth="1"/>
    <col min="14339" max="14339" width="10" style="211" customWidth="1"/>
    <col min="14340" max="14340" width="9" style="211" customWidth="1"/>
    <col min="14341" max="14341" width="10.28515625" style="211" customWidth="1"/>
    <col min="14342" max="14342" width="12.7109375" style="211" bestFit="1" customWidth="1"/>
    <col min="14343" max="14343" width="15" style="211" customWidth="1"/>
    <col min="14344" max="14344" width="13.28515625" style="211" customWidth="1"/>
    <col min="14345" max="14345" width="10.5703125" style="211" customWidth="1"/>
    <col min="14346" max="14346" width="12.28515625" style="211" bestFit="1" customWidth="1"/>
    <col min="14347" max="14347" width="9.85546875" style="211" customWidth="1"/>
    <col min="14348" max="14348" width="11.7109375" style="211" customWidth="1"/>
    <col min="14349" max="14349" width="9.5703125" style="211" bestFit="1" customWidth="1"/>
    <col min="14350" max="14350" width="9" style="211" customWidth="1"/>
    <col min="14351" max="14351" width="10" style="211" customWidth="1"/>
    <col min="14352" max="14352" width="10.28515625" style="211" customWidth="1"/>
    <col min="14353" max="14353" width="10.7109375" style="211" customWidth="1"/>
    <col min="14354" max="14354" width="7.140625" style="211" customWidth="1"/>
    <col min="14355" max="14355" width="6.5703125" style="211" customWidth="1"/>
    <col min="14356" max="14356" width="7.140625" style="211" customWidth="1"/>
    <col min="14357" max="14592" width="11.42578125" style="211"/>
    <col min="14593" max="14593" width="33.140625" style="211" customWidth="1"/>
    <col min="14594" max="14594" width="10.28515625" style="211" customWidth="1"/>
    <col min="14595" max="14595" width="10" style="211" customWidth="1"/>
    <col min="14596" max="14596" width="9" style="211" customWidth="1"/>
    <col min="14597" max="14597" width="10.28515625" style="211" customWidth="1"/>
    <col min="14598" max="14598" width="12.7109375" style="211" bestFit="1" customWidth="1"/>
    <col min="14599" max="14599" width="15" style="211" customWidth="1"/>
    <col min="14600" max="14600" width="13.28515625" style="211" customWidth="1"/>
    <col min="14601" max="14601" width="10.5703125" style="211" customWidth="1"/>
    <col min="14602" max="14602" width="12.28515625" style="211" bestFit="1" customWidth="1"/>
    <col min="14603" max="14603" width="9.85546875" style="211" customWidth="1"/>
    <col min="14604" max="14604" width="11.7109375" style="211" customWidth="1"/>
    <col min="14605" max="14605" width="9.5703125" style="211" bestFit="1" customWidth="1"/>
    <col min="14606" max="14606" width="9" style="211" customWidth="1"/>
    <col min="14607" max="14607" width="10" style="211" customWidth="1"/>
    <col min="14608" max="14608" width="10.28515625" style="211" customWidth="1"/>
    <col min="14609" max="14609" width="10.7109375" style="211" customWidth="1"/>
    <col min="14610" max="14610" width="7.140625" style="211" customWidth="1"/>
    <col min="14611" max="14611" width="6.5703125" style="211" customWidth="1"/>
    <col min="14612" max="14612" width="7.140625" style="211" customWidth="1"/>
    <col min="14613" max="14848" width="11.42578125" style="211"/>
    <col min="14849" max="14849" width="33.140625" style="211" customWidth="1"/>
    <col min="14850" max="14850" width="10.28515625" style="211" customWidth="1"/>
    <col min="14851" max="14851" width="10" style="211" customWidth="1"/>
    <col min="14852" max="14852" width="9" style="211" customWidth="1"/>
    <col min="14853" max="14853" width="10.28515625" style="211" customWidth="1"/>
    <col min="14854" max="14854" width="12.7109375" style="211" bestFit="1" customWidth="1"/>
    <col min="14855" max="14855" width="15" style="211" customWidth="1"/>
    <col min="14856" max="14856" width="13.28515625" style="211" customWidth="1"/>
    <col min="14857" max="14857" width="10.5703125" style="211" customWidth="1"/>
    <col min="14858" max="14858" width="12.28515625" style="211" bestFit="1" customWidth="1"/>
    <col min="14859" max="14859" width="9.85546875" style="211" customWidth="1"/>
    <col min="14860" max="14860" width="11.7109375" style="211" customWidth="1"/>
    <col min="14861" max="14861" width="9.5703125" style="211" bestFit="1" customWidth="1"/>
    <col min="14862" max="14862" width="9" style="211" customWidth="1"/>
    <col min="14863" max="14863" width="10" style="211" customWidth="1"/>
    <col min="14864" max="14864" width="10.28515625" style="211" customWidth="1"/>
    <col min="14865" max="14865" width="10.7109375" style="211" customWidth="1"/>
    <col min="14866" max="14866" width="7.140625" style="211" customWidth="1"/>
    <col min="14867" max="14867" width="6.5703125" style="211" customWidth="1"/>
    <col min="14868" max="14868" width="7.140625" style="211" customWidth="1"/>
    <col min="14869" max="15104" width="11.42578125" style="211"/>
    <col min="15105" max="15105" width="33.140625" style="211" customWidth="1"/>
    <col min="15106" max="15106" width="10.28515625" style="211" customWidth="1"/>
    <col min="15107" max="15107" width="10" style="211" customWidth="1"/>
    <col min="15108" max="15108" width="9" style="211" customWidth="1"/>
    <col min="15109" max="15109" width="10.28515625" style="211" customWidth="1"/>
    <col min="15110" max="15110" width="12.7109375" style="211" bestFit="1" customWidth="1"/>
    <col min="15111" max="15111" width="15" style="211" customWidth="1"/>
    <col min="15112" max="15112" width="13.28515625" style="211" customWidth="1"/>
    <col min="15113" max="15113" width="10.5703125" style="211" customWidth="1"/>
    <col min="15114" max="15114" width="12.28515625" style="211" bestFit="1" customWidth="1"/>
    <col min="15115" max="15115" width="9.85546875" style="211" customWidth="1"/>
    <col min="15116" max="15116" width="11.7109375" style="211" customWidth="1"/>
    <col min="15117" max="15117" width="9.5703125" style="211" bestFit="1" customWidth="1"/>
    <col min="15118" max="15118" width="9" style="211" customWidth="1"/>
    <col min="15119" max="15119" width="10" style="211" customWidth="1"/>
    <col min="15120" max="15120" width="10.28515625" style="211" customWidth="1"/>
    <col min="15121" max="15121" width="10.7109375" style="211" customWidth="1"/>
    <col min="15122" max="15122" width="7.140625" style="211" customWidth="1"/>
    <col min="15123" max="15123" width="6.5703125" style="211" customWidth="1"/>
    <col min="15124" max="15124" width="7.140625" style="211" customWidth="1"/>
    <col min="15125" max="15360" width="11.42578125" style="211"/>
    <col min="15361" max="15361" width="33.140625" style="211" customWidth="1"/>
    <col min="15362" max="15362" width="10.28515625" style="211" customWidth="1"/>
    <col min="15363" max="15363" width="10" style="211" customWidth="1"/>
    <col min="15364" max="15364" width="9" style="211" customWidth="1"/>
    <col min="15365" max="15365" width="10.28515625" style="211" customWidth="1"/>
    <col min="15366" max="15366" width="12.7109375" style="211" bestFit="1" customWidth="1"/>
    <col min="15367" max="15367" width="15" style="211" customWidth="1"/>
    <col min="15368" max="15368" width="13.28515625" style="211" customWidth="1"/>
    <col min="15369" max="15369" width="10.5703125" style="211" customWidth="1"/>
    <col min="15370" max="15370" width="12.28515625" style="211" bestFit="1" customWidth="1"/>
    <col min="15371" max="15371" width="9.85546875" style="211" customWidth="1"/>
    <col min="15372" max="15372" width="11.7109375" style="211" customWidth="1"/>
    <col min="15373" max="15373" width="9.5703125" style="211" bestFit="1" customWidth="1"/>
    <col min="15374" max="15374" width="9" style="211" customWidth="1"/>
    <col min="15375" max="15375" width="10" style="211" customWidth="1"/>
    <col min="15376" max="15376" width="10.28515625" style="211" customWidth="1"/>
    <col min="15377" max="15377" width="10.7109375" style="211" customWidth="1"/>
    <col min="15378" max="15378" width="7.140625" style="211" customWidth="1"/>
    <col min="15379" max="15379" width="6.5703125" style="211" customWidth="1"/>
    <col min="15380" max="15380" width="7.140625" style="211" customWidth="1"/>
    <col min="15381" max="15616" width="11.42578125" style="211"/>
    <col min="15617" max="15617" width="33.140625" style="211" customWidth="1"/>
    <col min="15618" max="15618" width="10.28515625" style="211" customWidth="1"/>
    <col min="15619" max="15619" width="10" style="211" customWidth="1"/>
    <col min="15620" max="15620" width="9" style="211" customWidth="1"/>
    <col min="15621" max="15621" width="10.28515625" style="211" customWidth="1"/>
    <col min="15622" max="15622" width="12.7109375" style="211" bestFit="1" customWidth="1"/>
    <col min="15623" max="15623" width="15" style="211" customWidth="1"/>
    <col min="15624" max="15624" width="13.28515625" style="211" customWidth="1"/>
    <col min="15625" max="15625" width="10.5703125" style="211" customWidth="1"/>
    <col min="15626" max="15626" width="12.28515625" style="211" bestFit="1" customWidth="1"/>
    <col min="15627" max="15627" width="9.85546875" style="211" customWidth="1"/>
    <col min="15628" max="15628" width="11.7109375" style="211" customWidth="1"/>
    <col min="15629" max="15629" width="9.5703125" style="211" bestFit="1" customWidth="1"/>
    <col min="15630" max="15630" width="9" style="211" customWidth="1"/>
    <col min="15631" max="15631" width="10" style="211" customWidth="1"/>
    <col min="15632" max="15632" width="10.28515625" style="211" customWidth="1"/>
    <col min="15633" max="15633" width="10.7109375" style="211" customWidth="1"/>
    <col min="15634" max="15634" width="7.140625" style="211" customWidth="1"/>
    <col min="15635" max="15635" width="6.5703125" style="211" customWidth="1"/>
    <col min="15636" max="15636" width="7.140625" style="211" customWidth="1"/>
    <col min="15637" max="15872" width="11.42578125" style="211"/>
    <col min="15873" max="15873" width="33.140625" style="211" customWidth="1"/>
    <col min="15874" max="15874" width="10.28515625" style="211" customWidth="1"/>
    <col min="15875" max="15875" width="10" style="211" customWidth="1"/>
    <col min="15876" max="15876" width="9" style="211" customWidth="1"/>
    <col min="15877" max="15877" width="10.28515625" style="211" customWidth="1"/>
    <col min="15878" max="15878" width="12.7109375" style="211" bestFit="1" customWidth="1"/>
    <col min="15879" max="15879" width="15" style="211" customWidth="1"/>
    <col min="15880" max="15880" width="13.28515625" style="211" customWidth="1"/>
    <col min="15881" max="15881" width="10.5703125" style="211" customWidth="1"/>
    <col min="15882" max="15882" width="12.28515625" style="211" bestFit="1" customWidth="1"/>
    <col min="15883" max="15883" width="9.85546875" style="211" customWidth="1"/>
    <col min="15884" max="15884" width="11.7109375" style="211" customWidth="1"/>
    <col min="15885" max="15885" width="9.5703125" style="211" bestFit="1" customWidth="1"/>
    <col min="15886" max="15886" width="9" style="211" customWidth="1"/>
    <col min="15887" max="15887" width="10" style="211" customWidth="1"/>
    <col min="15888" max="15888" width="10.28515625" style="211" customWidth="1"/>
    <col min="15889" max="15889" width="10.7109375" style="211" customWidth="1"/>
    <col min="15890" max="15890" width="7.140625" style="211" customWidth="1"/>
    <col min="15891" max="15891" width="6.5703125" style="211" customWidth="1"/>
    <col min="15892" max="15892" width="7.140625" style="211" customWidth="1"/>
    <col min="15893" max="16128" width="11.42578125" style="211"/>
    <col min="16129" max="16129" width="33.140625" style="211" customWidth="1"/>
    <col min="16130" max="16130" width="10.28515625" style="211" customWidth="1"/>
    <col min="16131" max="16131" width="10" style="211" customWidth="1"/>
    <col min="16132" max="16132" width="9" style="211" customWidth="1"/>
    <col min="16133" max="16133" width="10.28515625" style="211" customWidth="1"/>
    <col min="16134" max="16134" width="12.7109375" style="211" bestFit="1" customWidth="1"/>
    <col min="16135" max="16135" width="15" style="211" customWidth="1"/>
    <col min="16136" max="16136" width="13.28515625" style="211" customWidth="1"/>
    <col min="16137" max="16137" width="10.5703125" style="211" customWidth="1"/>
    <col min="16138" max="16138" width="12.28515625" style="211" bestFit="1" customWidth="1"/>
    <col min="16139" max="16139" width="9.85546875" style="211" customWidth="1"/>
    <col min="16140" max="16140" width="11.7109375" style="211" customWidth="1"/>
    <col min="16141" max="16141" width="9.5703125" style="211" bestFit="1" customWidth="1"/>
    <col min="16142" max="16142" width="9" style="211" customWidth="1"/>
    <col min="16143" max="16143" width="10" style="211" customWidth="1"/>
    <col min="16144" max="16144" width="10.28515625" style="211" customWidth="1"/>
    <col min="16145" max="16145" width="10.7109375" style="211" customWidth="1"/>
    <col min="16146" max="16146" width="7.140625" style="211" customWidth="1"/>
    <col min="16147" max="16147" width="6.5703125" style="211" customWidth="1"/>
    <col min="16148" max="16148" width="7.140625" style="211" customWidth="1"/>
    <col min="16149" max="16384" width="11.42578125" style="211"/>
  </cols>
  <sheetData>
    <row r="1" spans="1:22" ht="20.25" x14ac:dyDescent="0.3">
      <c r="A1" s="981" t="s">
        <v>0</v>
      </c>
      <c r="B1" s="981"/>
      <c r="C1" s="981"/>
      <c r="D1" s="981"/>
      <c r="E1" s="981"/>
      <c r="F1" s="981"/>
      <c r="G1" s="981"/>
      <c r="H1" s="981"/>
      <c r="I1" s="981"/>
      <c r="J1" s="981"/>
      <c r="K1" s="981"/>
      <c r="L1" s="981"/>
      <c r="M1" s="981"/>
      <c r="N1" s="981"/>
      <c r="O1" s="981"/>
      <c r="P1" s="981"/>
      <c r="Q1" s="981"/>
      <c r="R1" s="981"/>
      <c r="S1" s="981"/>
      <c r="T1" s="981"/>
    </row>
    <row r="2" spans="1:22" ht="20.25" x14ac:dyDescent="0.2">
      <c r="A2" s="927" t="s">
        <v>1</v>
      </c>
      <c r="B2" s="983" t="s">
        <v>101</v>
      </c>
      <c r="C2" s="983"/>
      <c r="D2" s="216"/>
      <c r="E2" s="216"/>
      <c r="F2" s="217"/>
      <c r="G2" s="982" t="s">
        <v>101</v>
      </c>
      <c r="H2" s="982"/>
      <c r="I2" s="982"/>
      <c r="M2" s="984" t="s">
        <v>3</v>
      </c>
      <c r="N2" s="984"/>
      <c r="O2" s="984"/>
      <c r="P2" s="929">
        <v>5</v>
      </c>
    </row>
    <row r="3" spans="1:22" ht="20.25" x14ac:dyDescent="0.2">
      <c r="A3" s="929">
        <v>2018</v>
      </c>
      <c r="B3" s="219"/>
      <c r="C3" s="219"/>
      <c r="D3" s="219"/>
      <c r="E3" s="219"/>
      <c r="F3" s="219"/>
      <c r="G3" s="219"/>
      <c r="H3" s="220"/>
      <c r="I3" s="221"/>
      <c r="J3" s="222"/>
      <c r="K3" s="219"/>
      <c r="L3" s="223"/>
      <c r="M3" s="224"/>
      <c r="N3" s="225"/>
      <c r="O3" s="218"/>
      <c r="P3" s="219"/>
    </row>
    <row r="4" spans="1:22" x14ac:dyDescent="0.2">
      <c r="A4" s="219"/>
      <c r="B4" s="219"/>
      <c r="C4" s="219"/>
      <c r="D4" s="219"/>
      <c r="E4" s="219"/>
      <c r="F4" s="219"/>
      <c r="G4" s="219"/>
      <c r="H4" s="220"/>
      <c r="I4" s="221"/>
      <c r="J4" s="222"/>
      <c r="K4" s="219"/>
      <c r="L4" s="223"/>
      <c r="M4" s="224"/>
      <c r="N4" s="225"/>
      <c r="O4" s="218"/>
      <c r="P4" s="219"/>
    </row>
    <row r="5" spans="1:22" ht="89.25" x14ac:dyDescent="0.2">
      <c r="A5" s="232" t="s">
        <v>4</v>
      </c>
      <c r="B5" s="232" t="s">
        <v>5</v>
      </c>
      <c r="C5" s="232" t="s">
        <v>6</v>
      </c>
      <c r="D5" s="232" t="s">
        <v>7</v>
      </c>
      <c r="E5" s="232" t="s">
        <v>8</v>
      </c>
      <c r="F5" s="232" t="s">
        <v>9</v>
      </c>
      <c r="G5" s="232" t="s">
        <v>124</v>
      </c>
      <c r="H5" s="232" t="s">
        <v>11</v>
      </c>
      <c r="I5" s="931" t="s">
        <v>12</v>
      </c>
      <c r="J5" s="932" t="s">
        <v>13</v>
      </c>
      <c r="K5" s="232" t="s">
        <v>126</v>
      </c>
      <c r="L5" s="232" t="s">
        <v>15</v>
      </c>
      <c r="M5" s="933" t="s">
        <v>16</v>
      </c>
      <c r="N5" s="231" t="s">
        <v>17</v>
      </c>
      <c r="O5" s="232" t="s">
        <v>18</v>
      </c>
      <c r="P5" s="934" t="s">
        <v>19</v>
      </c>
      <c r="Q5" s="935" t="s">
        <v>20</v>
      </c>
      <c r="R5" s="980" t="s">
        <v>21</v>
      </c>
      <c r="S5" s="980"/>
      <c r="T5" s="980"/>
    </row>
    <row r="6" spans="1:22" x14ac:dyDescent="0.2">
      <c r="A6" s="235" t="s">
        <v>38</v>
      </c>
      <c r="B6" s="236">
        <v>1130</v>
      </c>
      <c r="C6" s="236"/>
      <c r="D6" s="237"/>
      <c r="E6" s="236"/>
      <c r="F6" s="236"/>
      <c r="G6" s="236"/>
      <c r="H6" s="236"/>
      <c r="I6" s="238"/>
      <c r="J6" s="239"/>
      <c r="K6" s="240">
        <v>0</v>
      </c>
      <c r="L6" s="473">
        <f>INT(J6)+K6</f>
        <v>0</v>
      </c>
      <c r="M6" s="242">
        <f>B6</f>
        <v>1130</v>
      </c>
      <c r="N6" s="243">
        <f>M6/M$29</f>
        <v>0.26476101218369258</v>
      </c>
      <c r="O6" s="244">
        <f>IF(N6&gt;=2%,M6,0)</f>
        <v>1130</v>
      </c>
      <c r="P6" s="245">
        <f>O$29/P$2</f>
        <v>818.8</v>
      </c>
      <c r="Q6" s="661">
        <f>O6/P6</f>
        <v>1.3800683927699073</v>
      </c>
      <c r="R6" s="247">
        <f>INT(Q6)</f>
        <v>1</v>
      </c>
      <c r="S6" s="248">
        <v>0</v>
      </c>
      <c r="T6" s="246">
        <f>SUM(R6:S6)</f>
        <v>1</v>
      </c>
    </row>
    <row r="7" spans="1:22" x14ac:dyDescent="0.2">
      <c r="B7" s="259"/>
      <c r="C7" s="259"/>
      <c r="D7" s="258"/>
      <c r="E7" s="344"/>
      <c r="F7" s="259"/>
      <c r="G7" s="259"/>
      <c r="H7" s="259"/>
      <c r="I7" s="260"/>
      <c r="J7" s="261"/>
      <c r="K7" s="262"/>
      <c r="L7" s="263"/>
      <c r="M7" s="264"/>
      <c r="N7" s="265"/>
      <c r="O7" s="266"/>
      <c r="P7" s="662">
        <f>SUM(N7:O7)</f>
        <v>0</v>
      </c>
      <c r="Q7" s="324"/>
      <c r="R7" s="325">
        <f t="shared" ref="R7:R27" si="0">INT(Q7)</f>
        <v>0</v>
      </c>
      <c r="S7" s="324"/>
      <c r="T7" s="326">
        <f t="shared" ref="T7:T29" si="1">SUM(R7:S7)</f>
        <v>0</v>
      </c>
      <c r="U7" s="327"/>
    </row>
    <row r="8" spans="1:22" x14ac:dyDescent="0.2">
      <c r="A8" s="663" t="s">
        <v>39</v>
      </c>
      <c r="B8" s="664"/>
      <c r="C8" s="665"/>
      <c r="D8" s="666"/>
      <c r="E8" s="663"/>
      <c r="F8" s="665"/>
      <c r="G8" s="665"/>
      <c r="H8" s="665"/>
      <c r="I8" s="667">
        <v>0.91</v>
      </c>
      <c r="J8" s="668">
        <f>$B$11*I8</f>
        <v>1571.5700000000002</v>
      </c>
      <c r="K8" s="669">
        <v>0</v>
      </c>
      <c r="L8" s="670">
        <f>INT(J8+K8)</f>
        <v>1571</v>
      </c>
      <c r="M8" s="671">
        <f>L8</f>
        <v>1571</v>
      </c>
      <c r="N8" s="672">
        <f>M8/M$29</f>
        <v>0.36808809746954074</v>
      </c>
      <c r="O8" s="673">
        <f>IF(N8&gt;=2%,M8,0)</f>
        <v>1571</v>
      </c>
      <c r="P8" s="674">
        <f>O$29/P$2</f>
        <v>818.8</v>
      </c>
      <c r="Q8" s="675">
        <f>O8/P8</f>
        <v>1.9186614557889596</v>
      </c>
      <c r="R8" s="676">
        <f>INT(Q8)</f>
        <v>1</v>
      </c>
      <c r="S8" s="675">
        <v>1</v>
      </c>
      <c r="T8" s="677">
        <f>SUM(R8:S8)</f>
        <v>2</v>
      </c>
      <c r="U8" s="327"/>
      <c r="V8" s="661">
        <v>1.3800683927699073</v>
      </c>
    </row>
    <row r="9" spans="1:22" x14ac:dyDescent="0.2">
      <c r="A9" s="678" t="s">
        <v>34</v>
      </c>
      <c r="B9" s="665"/>
      <c r="C9" s="665"/>
      <c r="D9" s="666"/>
      <c r="E9" s="663"/>
      <c r="F9" s="665"/>
      <c r="G9" s="665"/>
      <c r="H9" s="665"/>
      <c r="I9" s="667">
        <v>0.03</v>
      </c>
      <c r="J9" s="668">
        <f>$B$11*I9</f>
        <v>51.809999999999995</v>
      </c>
      <c r="K9" s="669">
        <v>1</v>
      </c>
      <c r="L9" s="670">
        <f>INT(J9+K9)</f>
        <v>52</v>
      </c>
      <c r="M9" s="671">
        <f>L9</f>
        <v>52</v>
      </c>
      <c r="N9" s="672">
        <f>M9/M$29</f>
        <v>1.2183692596063731E-2</v>
      </c>
      <c r="O9" s="673">
        <f>IF(N9&gt;=2%,M9,0)</f>
        <v>0</v>
      </c>
      <c r="P9" s="674">
        <f>O$29/P$2</f>
        <v>818.8</v>
      </c>
      <c r="Q9" s="675"/>
      <c r="R9" s="676">
        <f>INT(Q9)</f>
        <v>0</v>
      </c>
      <c r="S9" s="675"/>
      <c r="T9" s="677"/>
      <c r="U9" s="327"/>
      <c r="V9" s="664">
        <v>1.9186614557889596</v>
      </c>
    </row>
    <row r="10" spans="1:22" x14ac:dyDescent="0.2">
      <c r="A10" s="678" t="s">
        <v>35</v>
      </c>
      <c r="B10" s="665"/>
      <c r="C10" s="665"/>
      <c r="D10" s="666"/>
      <c r="E10" s="663"/>
      <c r="F10" s="665"/>
      <c r="G10" s="665"/>
      <c r="H10" s="665"/>
      <c r="I10" s="667">
        <v>0.06</v>
      </c>
      <c r="J10" s="668">
        <f>$B$11*I10</f>
        <v>103.61999999999999</v>
      </c>
      <c r="K10" s="669">
        <v>1</v>
      </c>
      <c r="L10" s="670">
        <f>INT(J10+K10)</f>
        <v>104</v>
      </c>
      <c r="M10" s="671">
        <f>L10</f>
        <v>104</v>
      </c>
      <c r="N10" s="672">
        <f>M10/M$29</f>
        <v>2.4367385192127462E-2</v>
      </c>
      <c r="O10" s="673">
        <f>IF(N10&gt;=2%,M10,0)</f>
        <v>104</v>
      </c>
      <c r="P10" s="674">
        <f>O$29/P$2</f>
        <v>818.8</v>
      </c>
      <c r="Q10" s="675"/>
      <c r="R10" s="676">
        <f>INT(Q10)</f>
        <v>0</v>
      </c>
      <c r="S10" s="675"/>
      <c r="T10" s="677"/>
      <c r="U10" s="327"/>
      <c r="V10" s="429">
        <v>1.5742550073277968</v>
      </c>
    </row>
    <row r="11" spans="1:22" x14ac:dyDescent="0.2">
      <c r="A11" s="678" t="s">
        <v>102</v>
      </c>
      <c r="B11" s="665">
        <v>1727</v>
      </c>
      <c r="C11" s="665"/>
      <c r="D11" s="666"/>
      <c r="E11" s="663"/>
      <c r="F11" s="665"/>
      <c r="G11" s="665"/>
      <c r="H11" s="665"/>
      <c r="I11" s="667"/>
      <c r="J11" s="668"/>
      <c r="K11" s="669"/>
      <c r="L11" s="670"/>
      <c r="M11" s="671"/>
      <c r="N11" s="672"/>
      <c r="O11" s="673"/>
      <c r="P11" s="674"/>
      <c r="Q11" s="675"/>
      <c r="R11" s="676"/>
      <c r="S11" s="675"/>
      <c r="T11" s="677"/>
      <c r="U11" s="327"/>
    </row>
    <row r="12" spans="1:22" s="327" customFormat="1" x14ac:dyDescent="0.2">
      <c r="A12" s="315"/>
      <c r="B12" s="313"/>
      <c r="C12" s="313"/>
      <c r="D12" s="314"/>
      <c r="E12" s="315"/>
      <c r="F12" s="313"/>
      <c r="G12" s="313"/>
      <c r="H12" s="313"/>
      <c r="I12" s="317"/>
      <c r="J12" s="261"/>
      <c r="K12" s="318"/>
      <c r="L12" s="319"/>
      <c r="M12" s="412"/>
      <c r="N12" s="321"/>
      <c r="O12" s="322"/>
      <c r="P12" s="323"/>
      <c r="Q12" s="324"/>
      <c r="R12" s="325"/>
      <c r="S12" s="324"/>
      <c r="T12" s="326"/>
    </row>
    <row r="13" spans="1:22" x14ac:dyDescent="0.2">
      <c r="A13" s="292" t="s">
        <v>41</v>
      </c>
      <c r="B13" s="293">
        <v>22</v>
      </c>
      <c r="C13" s="293">
        <f>$B$16/3</f>
        <v>1.6666666666666667</v>
      </c>
      <c r="D13" s="293">
        <f>B$17/2</f>
        <v>1</v>
      </c>
      <c r="E13" s="294">
        <f>B$18/2</f>
        <v>0</v>
      </c>
      <c r="F13" s="293"/>
      <c r="G13" s="295">
        <v>1</v>
      </c>
      <c r="H13" s="293">
        <f>B13+INT(C13)+INT(D13)+INT(E13)+INT(F13)+G13</f>
        <v>25</v>
      </c>
      <c r="I13" s="296"/>
      <c r="J13" s="297"/>
      <c r="K13" s="298"/>
      <c r="L13" s="299">
        <f>H13</f>
        <v>25</v>
      </c>
      <c r="M13" s="300">
        <f>L13</f>
        <v>25</v>
      </c>
      <c r="N13" s="301">
        <f>M13/M$29</f>
        <v>5.857544517338332E-3</v>
      </c>
      <c r="O13" s="302">
        <f>IF(N13&gt;=2%,M13,0)</f>
        <v>0</v>
      </c>
      <c r="P13" s="303">
        <f>O$29/P$2</f>
        <v>818.8</v>
      </c>
      <c r="Q13" s="304">
        <f>O13/P13</f>
        <v>0</v>
      </c>
      <c r="R13" s="305">
        <f t="shared" si="0"/>
        <v>0</v>
      </c>
      <c r="S13" s="304">
        <v>0</v>
      </c>
      <c r="T13" s="306">
        <f t="shared" si="1"/>
        <v>0</v>
      </c>
    </row>
    <row r="14" spans="1:22" x14ac:dyDescent="0.2">
      <c r="A14" s="292" t="s">
        <v>42</v>
      </c>
      <c r="B14" s="293">
        <v>74</v>
      </c>
      <c r="C14" s="293">
        <f>$B$16/3</f>
        <v>1.6666666666666667</v>
      </c>
      <c r="D14" s="293">
        <f>B$17/2</f>
        <v>1</v>
      </c>
      <c r="E14" s="292"/>
      <c r="F14" s="293">
        <f>B$19/2</f>
        <v>3.5</v>
      </c>
      <c r="G14" s="293">
        <v>2</v>
      </c>
      <c r="H14" s="293">
        <f>B14+INT(C14)+INT(D14)+INT(E14)+INT(F14)+G14</f>
        <v>81</v>
      </c>
      <c r="I14" s="296"/>
      <c r="J14" s="297"/>
      <c r="K14" s="298"/>
      <c r="L14" s="299">
        <f>H14</f>
        <v>81</v>
      </c>
      <c r="M14" s="300">
        <f>L14</f>
        <v>81</v>
      </c>
      <c r="N14" s="301">
        <f>M14/M$29</f>
        <v>1.8978444236176194E-2</v>
      </c>
      <c r="O14" s="302">
        <f>IF(N14&gt;=2%,M14,0)</f>
        <v>0</v>
      </c>
      <c r="P14" s="303">
        <f>O$29/P$2</f>
        <v>818.8</v>
      </c>
      <c r="Q14" s="304">
        <f>O14/P14</f>
        <v>0</v>
      </c>
      <c r="R14" s="305">
        <f t="shared" si="0"/>
        <v>0</v>
      </c>
      <c r="S14" s="304">
        <v>0</v>
      </c>
      <c r="T14" s="306">
        <f t="shared" si="1"/>
        <v>0</v>
      </c>
    </row>
    <row r="15" spans="1:22" x14ac:dyDescent="0.2">
      <c r="A15" s="292" t="s">
        <v>43</v>
      </c>
      <c r="B15" s="293">
        <v>12</v>
      </c>
      <c r="C15" s="293">
        <f>$B$16/3</f>
        <v>1.6666666666666667</v>
      </c>
      <c r="D15" s="293"/>
      <c r="E15" s="294">
        <f>B$18/2</f>
        <v>0</v>
      </c>
      <c r="F15" s="293">
        <f>B$19/2</f>
        <v>3.5</v>
      </c>
      <c r="G15" s="293">
        <v>0</v>
      </c>
      <c r="H15" s="293">
        <f>B15+INT(C15)+INT(D15)+INT(E15)+INT(F15)+G15</f>
        <v>16</v>
      </c>
      <c r="I15" s="296"/>
      <c r="J15" s="297"/>
      <c r="K15" s="298"/>
      <c r="L15" s="299">
        <f>H15</f>
        <v>16</v>
      </c>
      <c r="M15" s="300">
        <f>L15</f>
        <v>16</v>
      </c>
      <c r="N15" s="301">
        <f>M15/M$29</f>
        <v>3.7488284910965324E-3</v>
      </c>
      <c r="O15" s="302">
        <f>IF(N15&gt;=2%,M15,0)</f>
        <v>0</v>
      </c>
      <c r="P15" s="303">
        <f>O$29/P$2</f>
        <v>818.8</v>
      </c>
      <c r="Q15" s="304">
        <f>O15/P15</f>
        <v>0</v>
      </c>
      <c r="R15" s="305">
        <f t="shared" si="0"/>
        <v>0</v>
      </c>
      <c r="S15" s="304">
        <v>0</v>
      </c>
      <c r="T15" s="306">
        <f t="shared" si="1"/>
        <v>0</v>
      </c>
    </row>
    <row r="16" spans="1:22" x14ac:dyDescent="0.2">
      <c r="A16" s="307" t="s">
        <v>44</v>
      </c>
      <c r="B16" s="293">
        <v>5</v>
      </c>
      <c r="C16" s="293"/>
      <c r="D16" s="293"/>
      <c r="E16" s="292"/>
      <c r="F16" s="293"/>
      <c r="G16" s="293"/>
      <c r="H16" s="293"/>
      <c r="I16" s="296"/>
      <c r="J16" s="297"/>
      <c r="K16" s="298"/>
      <c r="L16" s="299"/>
      <c r="M16" s="308"/>
      <c r="N16" s="301"/>
      <c r="O16" s="302"/>
      <c r="P16" s="303"/>
      <c r="Q16" s="304"/>
      <c r="R16" s="305">
        <f t="shared" si="0"/>
        <v>0</v>
      </c>
      <c r="S16" s="304"/>
      <c r="T16" s="306">
        <f t="shared" si="1"/>
        <v>0</v>
      </c>
    </row>
    <row r="17" spans="1:20" x14ac:dyDescent="0.2">
      <c r="A17" s="307" t="s">
        <v>45</v>
      </c>
      <c r="B17" s="293">
        <v>2</v>
      </c>
      <c r="C17" s="293"/>
      <c r="D17" s="293"/>
      <c r="E17" s="292"/>
      <c r="F17" s="293"/>
      <c r="G17" s="293"/>
      <c r="H17" s="293"/>
      <c r="I17" s="296"/>
      <c r="J17" s="297"/>
      <c r="K17" s="298"/>
      <c r="L17" s="299"/>
      <c r="M17" s="308"/>
      <c r="N17" s="301"/>
      <c r="O17" s="302"/>
      <c r="P17" s="303">
        <f>SUM(N17:O17)</f>
        <v>0</v>
      </c>
      <c r="Q17" s="304"/>
      <c r="R17" s="305">
        <f t="shared" si="0"/>
        <v>0</v>
      </c>
      <c r="S17" s="304"/>
      <c r="T17" s="306">
        <f t="shared" si="1"/>
        <v>0</v>
      </c>
    </row>
    <row r="18" spans="1:20" x14ac:dyDescent="0.2">
      <c r="A18" s="307" t="s">
        <v>46</v>
      </c>
      <c r="B18" s="293">
        <v>0</v>
      </c>
      <c r="C18" s="293"/>
      <c r="D18" s="309"/>
      <c r="E18" s="292"/>
      <c r="F18" s="293"/>
      <c r="G18" s="293"/>
      <c r="H18" s="310"/>
      <c r="I18" s="296"/>
      <c r="J18" s="297"/>
      <c r="K18" s="298"/>
      <c r="L18" s="299"/>
      <c r="M18" s="308"/>
      <c r="N18" s="301"/>
      <c r="O18" s="302"/>
      <c r="P18" s="303">
        <f>SUM(N18:O18)</f>
        <v>0</v>
      </c>
      <c r="Q18" s="304"/>
      <c r="R18" s="305">
        <f t="shared" si="0"/>
        <v>0</v>
      </c>
      <c r="S18" s="304"/>
      <c r="T18" s="306">
        <f t="shared" si="1"/>
        <v>0</v>
      </c>
    </row>
    <row r="19" spans="1:20" x14ac:dyDescent="0.2">
      <c r="A19" s="307" t="s">
        <v>47</v>
      </c>
      <c r="B19" s="293">
        <v>7</v>
      </c>
      <c r="C19" s="293"/>
      <c r="D19" s="293"/>
      <c r="E19" s="292"/>
      <c r="F19" s="293"/>
      <c r="G19" s="293"/>
      <c r="H19" s="293"/>
      <c r="I19" s="296"/>
      <c r="J19" s="297"/>
      <c r="K19" s="298"/>
      <c r="L19" s="299"/>
      <c r="M19" s="308"/>
      <c r="N19" s="301"/>
      <c r="O19" s="302"/>
      <c r="P19" s="303">
        <f>SUM(N19:O19)</f>
        <v>0</v>
      </c>
      <c r="Q19" s="304"/>
      <c r="R19" s="305">
        <f t="shared" si="0"/>
        <v>0</v>
      </c>
      <c r="S19" s="304"/>
      <c r="T19" s="306">
        <f t="shared" si="1"/>
        <v>0</v>
      </c>
    </row>
    <row r="20" spans="1:20" x14ac:dyDescent="0.2">
      <c r="A20" s="311" t="s">
        <v>48</v>
      </c>
      <c r="B20" s="293">
        <f>SUM(B13:B19)</f>
        <v>122</v>
      </c>
      <c r="C20" s="293"/>
      <c r="D20" s="293"/>
      <c r="E20" s="292"/>
      <c r="F20" s="293"/>
      <c r="G20" s="293"/>
      <c r="H20" s="293"/>
      <c r="I20" s="296"/>
      <c r="J20" s="297"/>
      <c r="K20" s="298"/>
      <c r="L20" s="299"/>
      <c r="M20" s="308"/>
      <c r="N20" s="301"/>
      <c r="O20" s="302"/>
      <c r="P20" s="303"/>
      <c r="Q20" s="304"/>
      <c r="R20" s="305">
        <f t="shared" si="0"/>
        <v>0</v>
      </c>
      <c r="S20" s="304"/>
      <c r="T20" s="306">
        <f t="shared" si="1"/>
        <v>0</v>
      </c>
    </row>
    <row r="21" spans="1:20" x14ac:dyDescent="0.2">
      <c r="A21" s="256"/>
      <c r="B21" s="313"/>
      <c r="C21" s="259"/>
      <c r="D21" s="259"/>
      <c r="E21" s="344"/>
      <c r="F21" s="259"/>
      <c r="G21" s="259"/>
      <c r="H21" s="259"/>
      <c r="I21" s="260"/>
      <c r="J21" s="261"/>
      <c r="K21" s="262"/>
      <c r="L21" s="263"/>
      <c r="M21" s="264"/>
      <c r="N21" s="265"/>
      <c r="O21" s="266"/>
      <c r="P21" s="662"/>
      <c r="Q21" s="324"/>
      <c r="R21" s="325">
        <f t="shared" si="0"/>
        <v>0</v>
      </c>
      <c r="S21" s="324"/>
      <c r="T21" s="326">
        <f t="shared" si="1"/>
        <v>0</v>
      </c>
    </row>
    <row r="22" spans="1:20" x14ac:dyDescent="0.2">
      <c r="A22" s="679" t="s">
        <v>36</v>
      </c>
      <c r="B22" s="440">
        <v>1289</v>
      </c>
      <c r="C22" s="440"/>
      <c r="D22" s="440"/>
      <c r="E22" s="441"/>
      <c r="F22" s="440"/>
      <c r="G22" s="440"/>
      <c r="H22" s="440"/>
      <c r="I22" s="438"/>
      <c r="J22" s="437"/>
      <c r="K22" s="436">
        <v>0</v>
      </c>
      <c r="L22" s="435">
        <f>INT(J22)+K22</f>
        <v>0</v>
      </c>
      <c r="M22" s="680">
        <f>B22</f>
        <v>1289</v>
      </c>
      <c r="N22" s="433">
        <f>M22/M$29</f>
        <v>0.30201499531396436</v>
      </c>
      <c r="O22" s="432">
        <f>IF(N22&gt;=2%,M22,0)</f>
        <v>1289</v>
      </c>
      <c r="P22" s="431">
        <f>O$29/P$2</f>
        <v>818.8</v>
      </c>
      <c r="Q22" s="429">
        <f>O22/P22</f>
        <v>1.5742550073277968</v>
      </c>
      <c r="R22" s="430">
        <f>INT(Q22)</f>
        <v>1</v>
      </c>
      <c r="S22" s="429">
        <v>1</v>
      </c>
      <c r="T22" s="428">
        <f>SUM(R22:S22)</f>
        <v>2</v>
      </c>
    </row>
    <row r="23" spans="1:20" s="327" customFormat="1" x14ac:dyDescent="0.2">
      <c r="A23" s="256"/>
      <c r="B23" s="313"/>
      <c r="C23" s="313"/>
      <c r="D23" s="314"/>
      <c r="E23" s="315"/>
      <c r="F23" s="313"/>
      <c r="G23" s="313"/>
      <c r="H23" s="316"/>
      <c r="I23" s="317"/>
      <c r="J23" s="261"/>
      <c r="K23" s="318"/>
      <c r="L23" s="319">
        <f>B23</f>
        <v>0</v>
      </c>
      <c r="M23" s="320"/>
      <c r="N23" s="321"/>
      <c r="O23" s="322"/>
      <c r="P23" s="681"/>
      <c r="Q23" s="324"/>
      <c r="R23" s="325"/>
      <c r="S23" s="324"/>
      <c r="T23" s="326"/>
    </row>
    <row r="24" spans="1:20" x14ac:dyDescent="0.2">
      <c r="A24" s="682" t="s">
        <v>50</v>
      </c>
      <c r="B24" s="259">
        <v>0</v>
      </c>
      <c r="C24" s="259"/>
      <c r="D24" s="258"/>
      <c r="E24" s="344"/>
      <c r="F24" s="259"/>
      <c r="G24" s="259"/>
      <c r="H24" s="345" t="s">
        <v>51</v>
      </c>
      <c r="I24" s="260"/>
      <c r="J24" s="261"/>
      <c r="K24" s="262"/>
      <c r="L24" s="319"/>
      <c r="M24" s="320"/>
      <c r="N24" s="265"/>
      <c r="O24" s="266"/>
      <c r="P24" s="323"/>
      <c r="Q24" s="324"/>
      <c r="R24" s="325">
        <f t="shared" si="0"/>
        <v>0</v>
      </c>
      <c r="S24" s="324"/>
      <c r="T24" s="326">
        <f t="shared" si="1"/>
        <v>0</v>
      </c>
    </row>
    <row r="25" spans="1:20" x14ac:dyDescent="0.2">
      <c r="A25" s="344"/>
      <c r="B25" s="259"/>
      <c r="C25" s="259"/>
      <c r="D25" s="259"/>
      <c r="E25" s="344"/>
      <c r="F25" s="259"/>
      <c r="G25" s="259"/>
      <c r="H25" s="345"/>
      <c r="I25" s="260"/>
      <c r="J25" s="261"/>
      <c r="K25" s="262"/>
      <c r="L25" s="319">
        <f>B25</f>
        <v>0</v>
      </c>
      <c r="M25" s="320"/>
      <c r="N25" s="265"/>
      <c r="O25" s="266"/>
      <c r="P25" s="323"/>
      <c r="Q25" s="324"/>
      <c r="R25" s="325">
        <f t="shared" si="0"/>
        <v>0</v>
      </c>
      <c r="S25" s="324"/>
      <c r="T25" s="326">
        <f t="shared" si="1"/>
        <v>0</v>
      </c>
    </row>
    <row r="26" spans="1:20" x14ac:dyDescent="0.2">
      <c r="A26" s="344" t="s">
        <v>52</v>
      </c>
      <c r="B26" s="259">
        <v>1</v>
      </c>
      <c r="C26" s="259"/>
      <c r="D26" s="259"/>
      <c r="E26" s="344"/>
      <c r="F26" s="259"/>
      <c r="G26" s="259"/>
      <c r="H26" s="345"/>
      <c r="I26" s="260"/>
      <c r="J26" s="374"/>
      <c r="K26" s="262"/>
      <c r="L26" s="319">
        <f>B26</f>
        <v>1</v>
      </c>
      <c r="M26" s="264"/>
      <c r="N26" s="265"/>
      <c r="O26" s="266"/>
      <c r="P26" s="376"/>
      <c r="Q26" s="324"/>
      <c r="R26" s="325">
        <f t="shared" si="0"/>
        <v>0</v>
      </c>
      <c r="S26" s="324"/>
      <c r="T26" s="326">
        <f t="shared" si="1"/>
        <v>0</v>
      </c>
    </row>
    <row r="27" spans="1:20" x14ac:dyDescent="0.2">
      <c r="A27" s="344" t="s">
        <v>53</v>
      </c>
      <c r="B27" s="259">
        <v>184</v>
      </c>
      <c r="C27" s="259"/>
      <c r="D27" s="259"/>
      <c r="E27" s="344"/>
      <c r="F27" s="259"/>
      <c r="G27" s="259"/>
      <c r="H27" s="259"/>
      <c r="I27" s="260"/>
      <c r="J27" s="374"/>
      <c r="K27" s="262"/>
      <c r="L27" s="375"/>
      <c r="M27" s="264"/>
      <c r="N27" s="265"/>
      <c r="O27" s="266"/>
      <c r="P27" s="376"/>
      <c r="Q27" s="324"/>
      <c r="R27" s="377">
        <f t="shared" si="0"/>
        <v>0</v>
      </c>
      <c r="S27" s="324"/>
      <c r="T27" s="326">
        <f t="shared" si="1"/>
        <v>0</v>
      </c>
    </row>
    <row r="28" spans="1:20" x14ac:dyDescent="0.2">
      <c r="A28" s="344"/>
      <c r="B28" s="259"/>
      <c r="C28" s="259"/>
      <c r="D28" s="259"/>
      <c r="E28" s="344"/>
      <c r="F28" s="259"/>
      <c r="G28" s="259"/>
      <c r="H28" s="259"/>
      <c r="I28" s="260"/>
      <c r="J28" s="374"/>
      <c r="K28" s="262"/>
      <c r="L28" s="375"/>
      <c r="M28" s="264"/>
      <c r="N28" s="265"/>
      <c r="O28" s="266"/>
      <c r="P28" s="376"/>
      <c r="Q28" s="324"/>
      <c r="R28" s="377"/>
      <c r="S28" s="324"/>
      <c r="T28" s="326"/>
    </row>
    <row r="29" spans="1:20" x14ac:dyDescent="0.2">
      <c r="A29" s="344" t="s">
        <v>54</v>
      </c>
      <c r="B29" s="259">
        <f>SUM(B6:B27)-B20</f>
        <v>4453</v>
      </c>
      <c r="C29" s="259"/>
      <c r="D29" s="259"/>
      <c r="E29" s="378"/>
      <c r="F29" s="259"/>
      <c r="G29" s="259">
        <f t="shared" ref="G29:S29" si="2">SUM(G6:G27)</f>
        <v>3</v>
      </c>
      <c r="H29" s="259">
        <f t="shared" si="2"/>
        <v>122</v>
      </c>
      <c r="I29" s="379">
        <f t="shared" si="2"/>
        <v>1</v>
      </c>
      <c r="J29" s="380">
        <f>SUM((J6:J27))</f>
        <v>1727</v>
      </c>
      <c r="K29" s="262">
        <f t="shared" si="2"/>
        <v>2</v>
      </c>
      <c r="L29" s="262">
        <f t="shared" si="2"/>
        <v>1850</v>
      </c>
      <c r="M29" s="262">
        <f t="shared" si="2"/>
        <v>4268</v>
      </c>
      <c r="N29" s="379">
        <f t="shared" si="2"/>
        <v>1</v>
      </c>
      <c r="O29" s="266">
        <f t="shared" si="2"/>
        <v>4094</v>
      </c>
      <c r="P29" s="376">
        <f t="shared" si="2"/>
        <v>6550.4000000000005</v>
      </c>
      <c r="Q29" s="376">
        <f t="shared" si="2"/>
        <v>4.8729848558866635</v>
      </c>
      <c r="R29" s="381">
        <f t="shared" si="2"/>
        <v>3</v>
      </c>
      <c r="S29" s="382">
        <f t="shared" si="2"/>
        <v>2</v>
      </c>
      <c r="T29" s="383">
        <f t="shared" si="1"/>
        <v>5</v>
      </c>
    </row>
    <row r="30" spans="1:20" x14ac:dyDescent="0.2">
      <c r="K30" s="384"/>
      <c r="L30" s="223"/>
      <c r="M30" s="385"/>
      <c r="N30" s="386"/>
      <c r="O30" s="387"/>
      <c r="P30" s="388"/>
    </row>
    <row r="31" spans="1:20" x14ac:dyDescent="0.2">
      <c r="B31" s="683"/>
    </row>
    <row r="32" spans="1:20" x14ac:dyDescent="0.2">
      <c r="A32" s="389"/>
      <c r="B32" s="389"/>
      <c r="C32" s="389"/>
      <c r="D32" s="389"/>
      <c r="E32" s="389"/>
      <c r="F32" s="389"/>
      <c r="G32" s="389"/>
      <c r="H32" s="214"/>
      <c r="K32" s="214"/>
    </row>
    <row r="58" spans="1:1" x14ac:dyDescent="0.2">
      <c r="A58" s="256"/>
    </row>
  </sheetData>
  <mergeCells count="5">
    <mergeCell ref="R5:T5"/>
    <mergeCell ref="A1:T1"/>
    <mergeCell ref="G2:I2"/>
    <mergeCell ref="B2:C2"/>
    <mergeCell ref="M2:O2"/>
  </mergeCells>
  <printOptions horizontalCentered="1" verticalCentered="1"/>
  <pageMargins left="0.23622047244094491" right="0.23622047244094491" top="0.51181102362204722" bottom="0.51181102362204722" header="0" footer="0.23622047244094491"/>
  <pageSetup paperSize="226" scale="60" fitToHeight="0" pageOrder="overThenDown" orientation="landscape" r:id="rId1"/>
  <headerFooter alignWithMargins="0">
    <oddFooter>&amp;L&amp;"Calibri,Cursiva"&amp;9Aprobado en Sesión de Cómputo, dom 14-jun-2015.</oddFooter>
  </headerFooter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39"/>
  <sheetViews>
    <sheetView zoomScale="66" zoomScaleNormal="66" workbookViewId="0">
      <selection activeCell="G17" sqref="G17"/>
    </sheetView>
  </sheetViews>
  <sheetFormatPr baseColWidth="10" defaultRowHeight="12.75" x14ac:dyDescent="0.2"/>
  <cols>
    <col min="1" max="1" width="38.85546875" style="211" bestFit="1" customWidth="1"/>
    <col min="2" max="8" width="15.7109375" style="211" customWidth="1"/>
    <col min="9" max="9" width="15.7109375" style="212" customWidth="1"/>
    <col min="10" max="10" width="15.7109375" style="213" customWidth="1"/>
    <col min="11" max="12" width="15.7109375" style="211" customWidth="1"/>
    <col min="13" max="13" width="15.7109375" style="214" customWidth="1"/>
    <col min="14" max="14" width="15.7109375" style="212" customWidth="1"/>
    <col min="15" max="17" width="15.7109375" style="211" customWidth="1"/>
    <col min="18" max="18" width="7.140625" style="215" customWidth="1"/>
    <col min="19" max="19" width="6.5703125" style="211" customWidth="1"/>
    <col min="20" max="20" width="7.140625" style="211" customWidth="1"/>
    <col min="21" max="16384" width="11.42578125" style="211"/>
  </cols>
  <sheetData>
    <row r="1" spans="1:20" ht="20.25" x14ac:dyDescent="0.3">
      <c r="A1" s="981" t="s">
        <v>0</v>
      </c>
      <c r="B1" s="981"/>
      <c r="C1" s="981"/>
      <c r="D1" s="981"/>
      <c r="E1" s="981"/>
      <c r="F1" s="981"/>
      <c r="G1" s="981"/>
      <c r="H1" s="981"/>
      <c r="I1" s="981"/>
      <c r="J1" s="981"/>
      <c r="K1" s="981"/>
      <c r="L1" s="981"/>
      <c r="M1" s="981"/>
      <c r="N1" s="981"/>
      <c r="O1" s="981"/>
      <c r="P1" s="981"/>
      <c r="Q1" s="981"/>
      <c r="R1" s="981"/>
      <c r="S1" s="981"/>
      <c r="T1" s="981"/>
    </row>
    <row r="2" spans="1:20" ht="20.25" x14ac:dyDescent="0.3">
      <c r="A2" s="937" t="s">
        <v>1</v>
      </c>
      <c r="B2" s="983" t="s">
        <v>71</v>
      </c>
      <c r="C2" s="983"/>
      <c r="D2" s="983"/>
      <c r="E2" s="983"/>
      <c r="F2" s="929"/>
      <c r="G2" s="982" t="str">
        <f>B2</f>
        <v>LAGUNILLAS</v>
      </c>
      <c r="H2" s="982"/>
      <c r="I2" s="982"/>
      <c r="J2" s="982"/>
      <c r="K2" s="982"/>
      <c r="L2" s="984" t="s">
        <v>3</v>
      </c>
      <c r="M2" s="984"/>
      <c r="N2" s="984"/>
      <c r="O2" s="984"/>
      <c r="P2" s="929">
        <v>5</v>
      </c>
      <c r="Q2" s="946"/>
      <c r="R2" s="947"/>
      <c r="S2" s="946"/>
      <c r="T2" s="946"/>
    </row>
    <row r="3" spans="1:20" ht="20.25" x14ac:dyDescent="0.3">
      <c r="A3" s="929">
        <v>2018</v>
      </c>
      <c r="B3" s="929"/>
      <c r="C3" s="929"/>
      <c r="D3" s="929"/>
      <c r="E3" s="929"/>
      <c r="F3" s="929"/>
      <c r="G3" s="929"/>
      <c r="H3" s="928"/>
      <c r="I3" s="948"/>
      <c r="J3" s="949"/>
      <c r="K3" s="929"/>
      <c r="L3" s="950"/>
      <c r="M3" s="951"/>
      <c r="N3" s="952"/>
      <c r="O3" s="937"/>
      <c r="P3" s="929"/>
      <c r="Q3" s="946"/>
      <c r="R3" s="947"/>
      <c r="S3" s="946"/>
      <c r="T3" s="946"/>
    </row>
    <row r="4" spans="1:20" ht="20.25" x14ac:dyDescent="0.3">
      <c r="A4" s="929"/>
      <c r="B4" s="929"/>
      <c r="C4" s="929"/>
      <c r="D4" s="929"/>
      <c r="E4" s="929"/>
      <c r="F4" s="929"/>
      <c r="G4" s="929"/>
      <c r="H4" s="928"/>
      <c r="I4" s="948"/>
      <c r="J4" s="949"/>
      <c r="K4" s="929"/>
      <c r="L4" s="950"/>
      <c r="M4" s="951"/>
      <c r="N4" s="952"/>
      <c r="O4" s="937"/>
      <c r="P4" s="929"/>
      <c r="Q4" s="946"/>
      <c r="R4" s="947"/>
      <c r="S4" s="946"/>
      <c r="T4" s="946"/>
    </row>
    <row r="5" spans="1:20" ht="89.25" x14ac:dyDescent="0.2">
      <c r="A5" s="936" t="s">
        <v>4</v>
      </c>
      <c r="B5" s="936" t="s">
        <v>5</v>
      </c>
      <c r="C5" s="936" t="s">
        <v>6</v>
      </c>
      <c r="D5" s="936" t="s">
        <v>7</v>
      </c>
      <c r="E5" s="936" t="s">
        <v>8</v>
      </c>
      <c r="F5" s="936" t="s">
        <v>9</v>
      </c>
      <c r="G5" s="936" t="s">
        <v>124</v>
      </c>
      <c r="H5" s="936" t="s">
        <v>11</v>
      </c>
      <c r="I5" s="931" t="s">
        <v>12</v>
      </c>
      <c r="J5" s="932" t="s">
        <v>13</v>
      </c>
      <c r="K5" s="936" t="s">
        <v>126</v>
      </c>
      <c r="L5" s="936" t="s">
        <v>15</v>
      </c>
      <c r="M5" s="933" t="s">
        <v>16</v>
      </c>
      <c r="N5" s="231" t="s">
        <v>17</v>
      </c>
      <c r="O5" s="936" t="s">
        <v>18</v>
      </c>
      <c r="P5" s="934" t="s">
        <v>19</v>
      </c>
      <c r="Q5" s="935" t="s">
        <v>20</v>
      </c>
      <c r="R5" s="980" t="s">
        <v>21</v>
      </c>
      <c r="S5" s="980"/>
      <c r="T5" s="980"/>
    </row>
    <row r="6" spans="1:20" x14ac:dyDescent="0.2">
      <c r="A6" s="235" t="s">
        <v>22</v>
      </c>
      <c r="B6" s="236">
        <v>338</v>
      </c>
      <c r="C6" s="236">
        <f>$B$9/3</f>
        <v>8.3333333333333339</v>
      </c>
      <c r="D6" s="237">
        <f>B10/2</f>
        <v>5</v>
      </c>
      <c r="E6" s="236">
        <f>B$11/2</f>
        <v>0.5</v>
      </c>
      <c r="F6" s="236"/>
      <c r="G6" s="236">
        <v>2</v>
      </c>
      <c r="H6" s="236">
        <f>B6+INT(C6)+INT(D6)+INT(E6)+INT(F6)+INT(G6)</f>
        <v>353</v>
      </c>
      <c r="I6" s="238"/>
      <c r="J6" s="239"/>
      <c r="K6" s="240"/>
      <c r="L6" s="241">
        <f>H6</f>
        <v>353</v>
      </c>
      <c r="M6" s="242">
        <f>L6</f>
        <v>353</v>
      </c>
      <c r="N6" s="243">
        <f>M6/M$36</f>
        <v>0.11365099806825499</v>
      </c>
      <c r="O6" s="244">
        <f>IF(N6&gt;=2%,M6,0)</f>
        <v>353</v>
      </c>
      <c r="P6" s="245">
        <f>O$36/P$2</f>
        <v>614.6</v>
      </c>
      <c r="Q6" s="246">
        <f>O6/P6</f>
        <v>0.57435730556459486</v>
      </c>
      <c r="R6" s="247">
        <f>INT(Q6)</f>
        <v>0</v>
      </c>
      <c r="S6" s="248">
        <v>1</v>
      </c>
      <c r="T6" s="246">
        <f>SUM(R6:S6)</f>
        <v>1</v>
      </c>
    </row>
    <row r="7" spans="1:20" x14ac:dyDescent="0.2">
      <c r="A7" s="235" t="s">
        <v>23</v>
      </c>
      <c r="B7" s="236">
        <v>65</v>
      </c>
      <c r="C7" s="236">
        <f>$B$9/3</f>
        <v>8.3333333333333339</v>
      </c>
      <c r="D7" s="237">
        <f>B10/2</f>
        <v>5</v>
      </c>
      <c r="E7" s="236"/>
      <c r="F7" s="236">
        <f>B$12/2</f>
        <v>0</v>
      </c>
      <c r="G7" s="236">
        <v>0</v>
      </c>
      <c r="H7" s="236">
        <f>B7+INT(C7)+INT(D7)+INT(E7)+INT(F7)+INT(G7)</f>
        <v>78</v>
      </c>
      <c r="I7" s="238"/>
      <c r="J7" s="239"/>
      <c r="K7" s="240"/>
      <c r="L7" s="241">
        <f>H7</f>
        <v>78</v>
      </c>
      <c r="M7" s="242">
        <f>L7</f>
        <v>78</v>
      </c>
      <c r="N7" s="243">
        <f>M7/M$36</f>
        <v>2.5112685125563427E-2</v>
      </c>
      <c r="O7" s="244">
        <f>IF(N7&gt;=2%,M7,0)</f>
        <v>78</v>
      </c>
      <c r="P7" s="245">
        <f>O$36/P$2</f>
        <v>614.6</v>
      </c>
      <c r="Q7" s="246">
        <f>O7/P7</f>
        <v>0.1269118125610153</v>
      </c>
      <c r="R7" s="247">
        <f>INT(Q7)</f>
        <v>0</v>
      </c>
      <c r="S7" s="248">
        <v>0</v>
      </c>
      <c r="T7" s="246">
        <f>SUM(R7:S7)</f>
        <v>0</v>
      </c>
    </row>
    <row r="8" spans="1:20" x14ac:dyDescent="0.2">
      <c r="A8" s="235" t="s">
        <v>24</v>
      </c>
      <c r="B8" s="236">
        <v>16</v>
      </c>
      <c r="C8" s="236">
        <f>$B$9/3</f>
        <v>8.3333333333333339</v>
      </c>
      <c r="D8" s="237"/>
      <c r="E8" s="236">
        <f>B$11/2</f>
        <v>0.5</v>
      </c>
      <c r="F8" s="236">
        <f>B$12/2</f>
        <v>0</v>
      </c>
      <c r="G8" s="236">
        <v>0</v>
      </c>
      <c r="H8" s="236">
        <f>B8+INT(C8)+INT(D8)+INT(E8)+INT(F8)+INT(G8)</f>
        <v>24</v>
      </c>
      <c r="I8" s="238"/>
      <c r="J8" s="239"/>
      <c r="K8" s="240"/>
      <c r="L8" s="241">
        <f>H8</f>
        <v>24</v>
      </c>
      <c r="M8" s="242">
        <f>L8</f>
        <v>24</v>
      </c>
      <c r="N8" s="243">
        <f>M8/M$36</f>
        <v>7.7269800386349004E-3</v>
      </c>
      <c r="O8" s="244">
        <f>IF(N8&gt;=2%,M8,0)</f>
        <v>0</v>
      </c>
      <c r="P8" s="245">
        <f>O$36/P$2</f>
        <v>614.6</v>
      </c>
      <c r="Q8" s="246">
        <f>O8/P8</f>
        <v>0</v>
      </c>
      <c r="R8" s="247">
        <f>INT(Q8)</f>
        <v>0</v>
      </c>
      <c r="S8" s="248">
        <v>0</v>
      </c>
      <c r="T8" s="246">
        <f>SUM(R8:S8)</f>
        <v>0</v>
      </c>
    </row>
    <row r="9" spans="1:20" x14ac:dyDescent="0.2">
      <c r="A9" s="235" t="s">
        <v>25</v>
      </c>
      <c r="B9" s="236">
        <v>25</v>
      </c>
      <c r="C9" s="236"/>
      <c r="D9" s="237"/>
      <c r="E9" s="236"/>
      <c r="F9" s="236"/>
      <c r="G9" s="236"/>
      <c r="H9" s="236"/>
      <c r="I9" s="238"/>
      <c r="J9" s="239"/>
      <c r="K9" s="240"/>
      <c r="L9" s="241"/>
      <c r="M9" s="242"/>
      <c r="N9" s="243"/>
      <c r="O9" s="244"/>
      <c r="P9" s="245"/>
      <c r="Q9" s="246"/>
      <c r="R9" s="247"/>
      <c r="S9" s="248">
        <v>0</v>
      </c>
      <c r="T9" s="246"/>
    </row>
    <row r="10" spans="1:20" x14ac:dyDescent="0.2">
      <c r="A10" s="235" t="s">
        <v>26</v>
      </c>
      <c r="B10" s="236">
        <v>10</v>
      </c>
      <c r="C10" s="236"/>
      <c r="D10" s="237"/>
      <c r="E10" s="236"/>
      <c r="F10" s="236"/>
      <c r="G10" s="236"/>
      <c r="H10" s="236"/>
      <c r="I10" s="238"/>
      <c r="J10" s="239"/>
      <c r="K10" s="240"/>
      <c r="L10" s="241"/>
      <c r="M10" s="242"/>
      <c r="N10" s="243"/>
      <c r="O10" s="244"/>
      <c r="P10" s="245"/>
      <c r="Q10" s="246"/>
      <c r="R10" s="247"/>
      <c r="S10" s="248">
        <v>0</v>
      </c>
      <c r="T10" s="246"/>
    </row>
    <row r="11" spans="1:20" x14ac:dyDescent="0.2">
      <c r="A11" s="235" t="s">
        <v>27</v>
      </c>
      <c r="B11" s="236">
        <v>1</v>
      </c>
      <c r="C11" s="236"/>
      <c r="D11" s="237"/>
      <c r="E11" s="236"/>
      <c r="F11" s="236"/>
      <c r="G11" s="236"/>
      <c r="H11" s="236"/>
      <c r="I11" s="238"/>
      <c r="J11" s="239"/>
      <c r="K11" s="240"/>
      <c r="L11" s="241"/>
      <c r="M11" s="242"/>
      <c r="N11" s="243"/>
      <c r="O11" s="244"/>
      <c r="P11" s="245"/>
      <c r="Q11" s="246"/>
      <c r="R11" s="247"/>
      <c r="S11" s="248">
        <v>0</v>
      </c>
      <c r="T11" s="246"/>
    </row>
    <row r="12" spans="1:20" x14ac:dyDescent="0.2">
      <c r="A12" s="235" t="s">
        <v>28</v>
      </c>
      <c r="B12" s="236">
        <v>0</v>
      </c>
      <c r="C12" s="236"/>
      <c r="D12" s="237"/>
      <c r="E12" s="249"/>
      <c r="F12" s="236"/>
      <c r="G12" s="236"/>
      <c r="H12" s="236"/>
      <c r="I12" s="238"/>
      <c r="J12" s="239"/>
      <c r="K12" s="240"/>
      <c r="L12" s="241"/>
      <c r="M12" s="242"/>
      <c r="N12" s="243"/>
      <c r="O12" s="244"/>
      <c r="P12" s="245"/>
      <c r="Q12" s="246"/>
      <c r="R12" s="247"/>
      <c r="S12" s="248">
        <v>0</v>
      </c>
      <c r="T12" s="246"/>
    </row>
    <row r="13" spans="1:20" x14ac:dyDescent="0.2">
      <c r="A13" s="250" t="s">
        <v>29</v>
      </c>
      <c r="B13" s="236">
        <f>SUM(B6:B12)</f>
        <v>455</v>
      </c>
      <c r="C13" s="236"/>
      <c r="D13" s="237"/>
      <c r="E13" s="235"/>
      <c r="F13" s="236"/>
      <c r="G13" s="236"/>
      <c r="H13" s="251"/>
      <c r="I13" s="238"/>
      <c r="J13" s="239"/>
      <c r="K13" s="252"/>
      <c r="L13" s="253"/>
      <c r="M13" s="254"/>
      <c r="N13" s="243"/>
      <c r="O13" s="255"/>
      <c r="P13" s="245">
        <f>SUM(N13:O13)</f>
        <v>0</v>
      </c>
      <c r="Q13" s="248"/>
      <c r="R13" s="247">
        <f t="shared" ref="R13:R28" si="0">INT(Q13)</f>
        <v>0</v>
      </c>
      <c r="S13" s="248">
        <v>0</v>
      </c>
      <c r="T13" s="246">
        <f t="shared" ref="T13:T28" si="1">SUM(R13:S13)</f>
        <v>0</v>
      </c>
    </row>
    <row r="14" spans="1:20" x14ac:dyDescent="0.2">
      <c r="A14" s="256"/>
      <c r="B14" s="257"/>
      <c r="C14" s="257"/>
      <c r="D14" s="258"/>
      <c r="E14" s="227"/>
      <c r="F14" s="259"/>
      <c r="G14" s="257"/>
      <c r="H14" s="259"/>
      <c r="I14" s="260"/>
      <c r="J14" s="261"/>
      <c r="K14" s="262"/>
      <c r="L14" s="263"/>
      <c r="M14" s="264"/>
      <c r="N14" s="265"/>
      <c r="O14" s="266"/>
      <c r="P14" s="267">
        <f>SUM(N14:O14)</f>
        <v>0</v>
      </c>
      <c r="R14" s="268">
        <f t="shared" si="0"/>
        <v>0</v>
      </c>
      <c r="S14" s="269">
        <v>0</v>
      </c>
      <c r="T14" s="270">
        <f t="shared" si="1"/>
        <v>0</v>
      </c>
    </row>
    <row r="15" spans="1:20" x14ac:dyDescent="0.2">
      <c r="A15" s="271" t="s">
        <v>33</v>
      </c>
      <c r="B15" s="272"/>
      <c r="C15" s="272"/>
      <c r="D15" s="272"/>
      <c r="E15" s="273"/>
      <c r="F15" s="272"/>
      <c r="G15" s="274"/>
      <c r="H15" s="272"/>
      <c r="I15" s="275">
        <v>0.91</v>
      </c>
      <c r="J15" s="276">
        <f>$B$18*I15</f>
        <v>872.69</v>
      </c>
      <c r="K15" s="277">
        <v>0</v>
      </c>
      <c r="L15" s="278">
        <f>INT(J15)+K15</f>
        <v>872</v>
      </c>
      <c r="M15" s="279">
        <f>L15</f>
        <v>872</v>
      </c>
      <c r="N15" s="280">
        <f>M15/M$36</f>
        <v>0.28074694140373468</v>
      </c>
      <c r="O15" s="281">
        <f>IF(N15&gt;=2%,M15,0)</f>
        <v>872</v>
      </c>
      <c r="P15" s="282">
        <f>O$36/P$2</f>
        <v>614.6</v>
      </c>
      <c r="Q15" s="283">
        <f>O15/P15</f>
        <v>1.4188089814513505</v>
      </c>
      <c r="R15" s="284">
        <f t="shared" si="0"/>
        <v>1</v>
      </c>
      <c r="S15" s="285">
        <v>1</v>
      </c>
      <c r="T15" s="286">
        <f t="shared" si="1"/>
        <v>2</v>
      </c>
    </row>
    <row r="16" spans="1:20" x14ac:dyDescent="0.2">
      <c r="A16" s="271" t="s">
        <v>34</v>
      </c>
      <c r="B16" s="272"/>
      <c r="C16" s="272"/>
      <c r="D16" s="272"/>
      <c r="E16" s="273"/>
      <c r="F16" s="272"/>
      <c r="G16" s="274"/>
      <c r="H16" s="272"/>
      <c r="I16" s="275">
        <v>0.01</v>
      </c>
      <c r="J16" s="276">
        <f t="shared" ref="J16:J17" si="2">$B$18*I16</f>
        <v>9.59</v>
      </c>
      <c r="K16" s="277">
        <v>0</v>
      </c>
      <c r="L16" s="278">
        <f>INT(J16)+K16</f>
        <v>9</v>
      </c>
      <c r="M16" s="279">
        <f>L16</f>
        <v>9</v>
      </c>
      <c r="N16" s="280">
        <f>M16/M$36</f>
        <v>2.8976175144880875E-3</v>
      </c>
      <c r="O16" s="281">
        <f>IF(N16&gt;=2%,M16,0)</f>
        <v>0</v>
      </c>
      <c r="P16" s="282">
        <f>O$36/P$2</f>
        <v>614.6</v>
      </c>
      <c r="Q16" s="283">
        <f>O16/P16</f>
        <v>0</v>
      </c>
      <c r="R16" s="284">
        <f t="shared" si="0"/>
        <v>0</v>
      </c>
      <c r="S16" s="285">
        <v>0</v>
      </c>
      <c r="T16" s="286">
        <f t="shared" si="1"/>
        <v>0</v>
      </c>
    </row>
    <row r="17" spans="1:20" x14ac:dyDescent="0.2">
      <c r="A17" s="271" t="s">
        <v>36</v>
      </c>
      <c r="B17" s="272"/>
      <c r="C17" s="272"/>
      <c r="D17" s="390"/>
      <c r="E17" s="273"/>
      <c r="F17" s="272"/>
      <c r="G17" s="272"/>
      <c r="H17" s="272"/>
      <c r="I17" s="275">
        <v>0.08</v>
      </c>
      <c r="J17" s="276">
        <f t="shared" si="2"/>
        <v>76.72</v>
      </c>
      <c r="K17" s="277">
        <v>1</v>
      </c>
      <c r="L17" s="278">
        <f>INT(J17)+K17</f>
        <v>77</v>
      </c>
      <c r="M17" s="279">
        <f>L17</f>
        <v>77</v>
      </c>
      <c r="N17" s="280">
        <f>M17/M$36</f>
        <v>2.4790727623953637E-2</v>
      </c>
      <c r="O17" s="281">
        <f>IF(N17&gt;=2%,M17,0)</f>
        <v>77</v>
      </c>
      <c r="P17" s="282">
        <f>O$36/P$2</f>
        <v>614.6</v>
      </c>
      <c r="Q17" s="283">
        <f>O17/P17</f>
        <v>0.12528473804100226</v>
      </c>
      <c r="R17" s="284">
        <f t="shared" si="0"/>
        <v>0</v>
      </c>
      <c r="S17" s="285">
        <v>0</v>
      </c>
      <c r="T17" s="286">
        <f t="shared" si="1"/>
        <v>0</v>
      </c>
    </row>
    <row r="18" spans="1:20" x14ac:dyDescent="0.2">
      <c r="A18" s="287" t="s">
        <v>37</v>
      </c>
      <c r="B18" s="272">
        <v>959</v>
      </c>
      <c r="C18" s="288"/>
      <c r="D18" s="272"/>
      <c r="E18" s="271"/>
      <c r="F18" s="272"/>
      <c r="G18" s="272"/>
      <c r="H18" s="289"/>
      <c r="I18" s="275"/>
      <c r="J18" s="276"/>
      <c r="K18" s="277"/>
      <c r="L18" s="290"/>
      <c r="M18" s="291"/>
      <c r="N18" s="280"/>
      <c r="O18" s="281"/>
      <c r="P18" s="282"/>
      <c r="Q18" s="285"/>
      <c r="R18" s="284">
        <f t="shared" si="0"/>
        <v>0</v>
      </c>
      <c r="S18" s="285">
        <v>0</v>
      </c>
      <c r="T18" s="286">
        <f t="shared" si="1"/>
        <v>0</v>
      </c>
    </row>
    <row r="19" spans="1:20" x14ac:dyDescent="0.2">
      <c r="A19" s="256"/>
      <c r="B19" s="257"/>
      <c r="C19" s="257"/>
      <c r="D19" s="258"/>
      <c r="E19" s="227"/>
      <c r="F19" s="259"/>
      <c r="G19" s="257"/>
      <c r="H19" s="259"/>
      <c r="I19" s="260"/>
      <c r="J19" s="261"/>
      <c r="K19" s="262"/>
      <c r="L19" s="263"/>
      <c r="M19" s="264"/>
      <c r="N19" s="265"/>
      <c r="O19" s="266"/>
      <c r="P19" s="267"/>
      <c r="R19" s="268">
        <f t="shared" si="0"/>
        <v>0</v>
      </c>
      <c r="S19" s="269">
        <v>0</v>
      </c>
      <c r="T19" s="270">
        <f t="shared" si="1"/>
        <v>0</v>
      </c>
    </row>
    <row r="20" spans="1:20" x14ac:dyDescent="0.2">
      <c r="A20" s="292" t="s">
        <v>41</v>
      </c>
      <c r="B20" s="293">
        <v>1313</v>
      </c>
      <c r="C20" s="293">
        <f>$B$23/3</f>
        <v>42.666666666666664</v>
      </c>
      <c r="D20" s="293">
        <f>B$24/2</f>
        <v>38</v>
      </c>
      <c r="E20" s="294">
        <f>B$25/2</f>
        <v>12</v>
      </c>
      <c r="F20" s="293"/>
      <c r="G20" s="295">
        <v>1</v>
      </c>
      <c r="H20" s="293">
        <f>B20+INT(C20)+INT(D20)+INT(E20)+INT(F20)+G20</f>
        <v>1406</v>
      </c>
      <c r="I20" s="296"/>
      <c r="J20" s="297"/>
      <c r="K20" s="298"/>
      <c r="L20" s="299">
        <f>H20</f>
        <v>1406</v>
      </c>
      <c r="M20" s="300">
        <f>L20</f>
        <v>1406</v>
      </c>
      <c r="N20" s="301">
        <f>M20/M$36</f>
        <v>0.45267224726336125</v>
      </c>
      <c r="O20" s="302">
        <f>IF(N20&gt;=2%,M20,0)</f>
        <v>1406</v>
      </c>
      <c r="P20" s="303">
        <f>O$36/P$2</f>
        <v>614.6</v>
      </c>
      <c r="Q20" s="304">
        <f>O20/P20</f>
        <v>2.2876667751383013</v>
      </c>
      <c r="R20" s="305">
        <f t="shared" si="0"/>
        <v>2</v>
      </c>
      <c r="S20" s="304">
        <v>0</v>
      </c>
      <c r="T20" s="306">
        <f t="shared" si="1"/>
        <v>2</v>
      </c>
    </row>
    <row r="21" spans="1:20" x14ac:dyDescent="0.2">
      <c r="A21" s="292" t="s">
        <v>42</v>
      </c>
      <c r="B21" s="293">
        <v>103</v>
      </c>
      <c r="C21" s="293">
        <f>$B$23/3</f>
        <v>42.666666666666664</v>
      </c>
      <c r="D21" s="293">
        <f>B$24/2</f>
        <v>38</v>
      </c>
      <c r="E21" s="292"/>
      <c r="F21" s="293">
        <f>B$26/2</f>
        <v>2.5</v>
      </c>
      <c r="G21" s="293">
        <v>2</v>
      </c>
      <c r="H21" s="293">
        <f>B21+INT(C21)+INT(D21)+INT(E21)+INT(F21)+G21</f>
        <v>187</v>
      </c>
      <c r="I21" s="296"/>
      <c r="J21" s="297"/>
      <c r="K21" s="298"/>
      <c r="L21" s="299">
        <f>H21</f>
        <v>187</v>
      </c>
      <c r="M21" s="300">
        <f>L21</f>
        <v>187</v>
      </c>
      <c r="N21" s="301">
        <f>M21/M$36</f>
        <v>6.0206052801030266E-2</v>
      </c>
      <c r="O21" s="302">
        <f>IF(N21&gt;=2%,M21,0)</f>
        <v>187</v>
      </c>
      <c r="P21" s="303">
        <f>O$36/P$2</f>
        <v>614.6</v>
      </c>
      <c r="Q21" s="304">
        <f>O21/P21</f>
        <v>0.30426293524243408</v>
      </c>
      <c r="R21" s="305">
        <f t="shared" si="0"/>
        <v>0</v>
      </c>
      <c r="S21" s="304">
        <v>0</v>
      </c>
      <c r="T21" s="306">
        <f t="shared" si="1"/>
        <v>0</v>
      </c>
    </row>
    <row r="22" spans="1:20" x14ac:dyDescent="0.2">
      <c r="A22" s="292" t="s">
        <v>43</v>
      </c>
      <c r="B22" s="293">
        <v>44</v>
      </c>
      <c r="C22" s="293">
        <f>$B$23/3</f>
        <v>42.666666666666664</v>
      </c>
      <c r="D22" s="293"/>
      <c r="E22" s="294">
        <f>B$25/2</f>
        <v>12</v>
      </c>
      <c r="F22" s="293">
        <f>B$26/2</f>
        <v>2.5</v>
      </c>
      <c r="G22" s="293">
        <v>0</v>
      </c>
      <c r="H22" s="293">
        <f>B22+INT(C22)+INT(D22)+INT(E22)+INT(F22)+G22</f>
        <v>100</v>
      </c>
      <c r="I22" s="296"/>
      <c r="J22" s="297"/>
      <c r="K22" s="298"/>
      <c r="L22" s="299">
        <f>H22</f>
        <v>100</v>
      </c>
      <c r="M22" s="300">
        <f>L22</f>
        <v>100</v>
      </c>
      <c r="N22" s="301">
        <f>M22/M$36</f>
        <v>3.2195750160978753E-2</v>
      </c>
      <c r="O22" s="302">
        <f>IF(N22&gt;=2%,M22,0)</f>
        <v>100</v>
      </c>
      <c r="P22" s="303">
        <f>O$36/P$2</f>
        <v>614.6</v>
      </c>
      <c r="Q22" s="304">
        <f>O22/P22</f>
        <v>0.16270745200130166</v>
      </c>
      <c r="R22" s="305">
        <f t="shared" si="0"/>
        <v>0</v>
      </c>
      <c r="S22" s="304">
        <v>0</v>
      </c>
      <c r="T22" s="306">
        <f t="shared" si="1"/>
        <v>0</v>
      </c>
    </row>
    <row r="23" spans="1:20" x14ac:dyDescent="0.2">
      <c r="A23" s="307" t="s">
        <v>44</v>
      </c>
      <c r="B23" s="293">
        <v>128</v>
      </c>
      <c r="C23" s="293"/>
      <c r="D23" s="293"/>
      <c r="E23" s="292"/>
      <c r="F23" s="293"/>
      <c r="G23" s="293"/>
      <c r="H23" s="293"/>
      <c r="I23" s="296"/>
      <c r="J23" s="297"/>
      <c r="K23" s="298"/>
      <c r="L23" s="299"/>
      <c r="M23" s="308"/>
      <c r="N23" s="301"/>
      <c r="O23" s="302"/>
      <c r="P23" s="303"/>
      <c r="Q23" s="304"/>
      <c r="R23" s="305">
        <f t="shared" si="0"/>
        <v>0</v>
      </c>
      <c r="S23" s="304">
        <v>0</v>
      </c>
      <c r="T23" s="306">
        <f t="shared" si="1"/>
        <v>0</v>
      </c>
    </row>
    <row r="24" spans="1:20" x14ac:dyDescent="0.2">
      <c r="A24" s="307" t="s">
        <v>45</v>
      </c>
      <c r="B24" s="293">
        <v>76</v>
      </c>
      <c r="C24" s="293"/>
      <c r="D24" s="293"/>
      <c r="E24" s="292"/>
      <c r="F24" s="293"/>
      <c r="G24" s="293"/>
      <c r="H24" s="293"/>
      <c r="I24" s="296"/>
      <c r="J24" s="297"/>
      <c r="K24" s="298"/>
      <c r="L24" s="299"/>
      <c r="M24" s="308"/>
      <c r="N24" s="301"/>
      <c r="O24" s="302"/>
      <c r="P24" s="303">
        <f>SUM(N24:O24)</f>
        <v>0</v>
      </c>
      <c r="Q24" s="304"/>
      <c r="R24" s="305">
        <f t="shared" si="0"/>
        <v>0</v>
      </c>
      <c r="S24" s="304"/>
      <c r="T24" s="306">
        <f t="shared" si="1"/>
        <v>0</v>
      </c>
    </row>
    <row r="25" spans="1:20" x14ac:dyDescent="0.2">
      <c r="A25" s="307" t="s">
        <v>46</v>
      </c>
      <c r="B25" s="293">
        <v>24</v>
      </c>
      <c r="C25" s="293"/>
      <c r="D25" s="309"/>
      <c r="E25" s="292"/>
      <c r="F25" s="293"/>
      <c r="G25" s="293"/>
      <c r="H25" s="310"/>
      <c r="I25" s="296"/>
      <c r="J25" s="297"/>
      <c r="K25" s="298"/>
      <c r="L25" s="299"/>
      <c r="M25" s="308"/>
      <c r="N25" s="301"/>
      <c r="O25" s="302"/>
      <c r="P25" s="303">
        <f>SUM(N25:O25)</f>
        <v>0</v>
      </c>
      <c r="Q25" s="304"/>
      <c r="R25" s="305">
        <f t="shared" si="0"/>
        <v>0</v>
      </c>
      <c r="S25" s="304"/>
      <c r="T25" s="306">
        <f t="shared" si="1"/>
        <v>0</v>
      </c>
    </row>
    <row r="26" spans="1:20" x14ac:dyDescent="0.2">
      <c r="A26" s="307" t="s">
        <v>47</v>
      </c>
      <c r="B26" s="293">
        <v>5</v>
      </c>
      <c r="C26" s="293"/>
      <c r="D26" s="293"/>
      <c r="E26" s="292"/>
      <c r="F26" s="293"/>
      <c r="G26" s="293"/>
      <c r="H26" s="293"/>
      <c r="I26" s="296"/>
      <c r="J26" s="297"/>
      <c r="K26" s="298"/>
      <c r="L26" s="299"/>
      <c r="M26" s="308"/>
      <c r="N26" s="301"/>
      <c r="O26" s="302"/>
      <c r="P26" s="303">
        <f>SUM(N26:O26)</f>
        <v>0</v>
      </c>
      <c r="Q26" s="304"/>
      <c r="R26" s="305">
        <f t="shared" si="0"/>
        <v>0</v>
      </c>
      <c r="S26" s="304"/>
      <c r="T26" s="306">
        <f t="shared" si="1"/>
        <v>0</v>
      </c>
    </row>
    <row r="27" spans="1:20" x14ac:dyDescent="0.2">
      <c r="A27" s="311" t="s">
        <v>48</v>
      </c>
      <c r="B27" s="293">
        <f>SUM(B20:B26)</f>
        <v>1693</v>
      </c>
      <c r="C27" s="293"/>
      <c r="D27" s="293"/>
      <c r="E27" s="292"/>
      <c r="F27" s="293"/>
      <c r="G27" s="293"/>
      <c r="H27" s="293"/>
      <c r="I27" s="296"/>
      <c r="J27" s="297"/>
      <c r="K27" s="298"/>
      <c r="L27" s="299"/>
      <c r="M27" s="308"/>
      <c r="N27" s="301"/>
      <c r="O27" s="302"/>
      <c r="P27" s="303"/>
      <c r="Q27" s="304"/>
      <c r="R27" s="305">
        <f t="shared" si="0"/>
        <v>0</v>
      </c>
      <c r="S27" s="304"/>
      <c r="T27" s="306">
        <f t="shared" si="1"/>
        <v>0</v>
      </c>
    </row>
    <row r="28" spans="1:20" x14ac:dyDescent="0.2">
      <c r="A28" s="256"/>
      <c r="B28" s="313"/>
      <c r="C28" s="259"/>
      <c r="D28" s="259"/>
      <c r="E28" s="344"/>
      <c r="F28" s="259"/>
      <c r="G28" s="259"/>
      <c r="H28" s="259"/>
      <c r="I28" s="260"/>
      <c r="J28" s="261"/>
      <c r="K28" s="262"/>
      <c r="L28" s="263"/>
      <c r="M28" s="264"/>
      <c r="N28" s="265"/>
      <c r="O28" s="266"/>
      <c r="P28" s="267"/>
      <c r="Q28" s="327"/>
      <c r="R28" s="268">
        <f t="shared" si="0"/>
        <v>0</v>
      </c>
      <c r="S28" s="269"/>
      <c r="T28" s="270">
        <f t="shared" si="1"/>
        <v>0</v>
      </c>
    </row>
    <row r="29" spans="1:20" s="327" customFormat="1" x14ac:dyDescent="0.2">
      <c r="A29" s="312"/>
      <c r="B29" s="313"/>
      <c r="C29" s="313"/>
      <c r="D29" s="314"/>
      <c r="E29" s="315"/>
      <c r="F29" s="313"/>
      <c r="G29" s="313"/>
      <c r="H29" s="316"/>
      <c r="I29" s="317"/>
      <c r="J29" s="261"/>
      <c r="K29" s="318"/>
      <c r="L29" s="319"/>
      <c r="M29" s="320"/>
      <c r="N29" s="321"/>
      <c r="O29" s="322"/>
      <c r="P29" s="323"/>
      <c r="Q29" s="324"/>
      <c r="R29" s="325"/>
      <c r="S29" s="324"/>
      <c r="T29" s="326"/>
    </row>
    <row r="30" spans="1:20" s="327" customFormat="1" x14ac:dyDescent="0.2">
      <c r="A30" s="328" t="s">
        <v>50</v>
      </c>
      <c r="B30" s="329">
        <v>0</v>
      </c>
      <c r="C30" s="329"/>
      <c r="D30" s="330"/>
      <c r="E30" s="331"/>
      <c r="F30" s="329"/>
      <c r="G30" s="329"/>
      <c r="H30" s="332"/>
      <c r="I30" s="333"/>
      <c r="J30" s="334"/>
      <c r="K30" s="335"/>
      <c r="L30" s="336">
        <f>B30</f>
        <v>0</v>
      </c>
      <c r="M30" s="337">
        <f>L30</f>
        <v>0</v>
      </c>
      <c r="N30" s="338">
        <f>M30/M$36</f>
        <v>0</v>
      </c>
      <c r="O30" s="339">
        <f>IF(N30&gt;=2%,M30,0)</f>
        <v>0</v>
      </c>
      <c r="P30" s="340">
        <f>O$36/P$2</f>
        <v>614.6</v>
      </c>
      <c r="Q30" s="341">
        <f>O30/P30</f>
        <v>0</v>
      </c>
      <c r="R30" s="342">
        <f>INT(Q30)</f>
        <v>0</v>
      </c>
      <c r="S30" s="341">
        <v>0</v>
      </c>
      <c r="T30" s="343">
        <f>SUM(R30:S30)</f>
        <v>0</v>
      </c>
    </row>
    <row r="31" spans="1:20" x14ac:dyDescent="0.2">
      <c r="A31" s="344"/>
      <c r="B31" s="259"/>
      <c r="C31" s="259"/>
      <c r="D31" s="258"/>
      <c r="E31" s="344"/>
      <c r="F31" s="259"/>
      <c r="G31" s="259"/>
      <c r="H31" s="345" t="s">
        <v>51</v>
      </c>
      <c r="I31" s="260"/>
      <c r="J31" s="261"/>
      <c r="K31" s="262"/>
      <c r="L31" s="319"/>
      <c r="M31" s="320"/>
      <c r="N31" s="265"/>
      <c r="O31" s="266"/>
      <c r="P31" s="323"/>
      <c r="Q31" s="324"/>
      <c r="R31" s="325">
        <f>INT(Q31)</f>
        <v>0</v>
      </c>
      <c r="S31" s="324"/>
      <c r="T31" s="326">
        <f>SUM(R31:S31)</f>
        <v>0</v>
      </c>
    </row>
    <row r="32" spans="1:20" x14ac:dyDescent="0.2">
      <c r="A32" s="346" t="s">
        <v>52</v>
      </c>
      <c r="B32" s="347">
        <v>0</v>
      </c>
      <c r="C32" s="347"/>
      <c r="D32" s="347"/>
      <c r="E32" s="346"/>
      <c r="F32" s="347"/>
      <c r="G32" s="347"/>
      <c r="H32" s="348"/>
      <c r="I32" s="349"/>
      <c r="J32" s="350"/>
      <c r="K32" s="351"/>
      <c r="L32" s="352">
        <f>B32</f>
        <v>0</v>
      </c>
      <c r="M32" s="353">
        <f>L32</f>
        <v>0</v>
      </c>
      <c r="N32" s="354">
        <f>M32/M$36</f>
        <v>0</v>
      </c>
      <c r="O32" s="355">
        <f>IF(N32&gt;=2%,M32,0)</f>
        <v>0</v>
      </c>
      <c r="P32" s="356">
        <f>O$36/P$2</f>
        <v>614.6</v>
      </c>
      <c r="Q32" s="357">
        <f>O32/P32</f>
        <v>0</v>
      </c>
      <c r="R32" s="358">
        <f>INT(Q32)</f>
        <v>0</v>
      </c>
      <c r="S32" s="357">
        <v>0</v>
      </c>
      <c r="T32" s="359">
        <f>SUM(R32:S32)</f>
        <v>0</v>
      </c>
    </row>
    <row r="33" spans="1:20" x14ac:dyDescent="0.2">
      <c r="A33" s="344"/>
      <c r="B33" s="259"/>
      <c r="C33" s="259"/>
      <c r="D33" s="259"/>
      <c r="E33" s="344"/>
      <c r="F33" s="259"/>
      <c r="G33" s="259"/>
      <c r="H33" s="345"/>
      <c r="I33" s="260"/>
      <c r="J33" s="261"/>
      <c r="K33" s="262"/>
      <c r="L33" s="319"/>
      <c r="M33" s="320"/>
      <c r="N33" s="265"/>
      <c r="O33" s="266"/>
      <c r="P33" s="323"/>
      <c r="Q33" s="324"/>
      <c r="R33" s="325"/>
      <c r="S33" s="324"/>
      <c r="T33" s="326"/>
    </row>
    <row r="34" spans="1:20" x14ac:dyDescent="0.2">
      <c r="A34" s="360" t="s">
        <v>53</v>
      </c>
      <c r="B34" s="361">
        <v>180</v>
      </c>
      <c r="C34" s="361"/>
      <c r="D34" s="361"/>
      <c r="E34" s="360"/>
      <c r="F34" s="361"/>
      <c r="G34" s="361"/>
      <c r="H34" s="362"/>
      <c r="I34" s="363"/>
      <c r="J34" s="364"/>
      <c r="K34" s="365"/>
      <c r="L34" s="366">
        <f>B34</f>
        <v>180</v>
      </c>
      <c r="M34" s="367"/>
      <c r="N34" s="368">
        <v>0</v>
      </c>
      <c r="O34" s="369">
        <f>IF(N34&gt;=2%,M34,0)</f>
        <v>0</v>
      </c>
      <c r="P34" s="370"/>
      <c r="Q34" s="371"/>
      <c r="R34" s="372">
        <f>INT(Q34)</f>
        <v>0</v>
      </c>
      <c r="S34" s="371"/>
      <c r="T34" s="373">
        <f>SUM(R34:S34)</f>
        <v>0</v>
      </c>
    </row>
    <row r="35" spans="1:20" x14ac:dyDescent="0.2">
      <c r="A35" s="344"/>
      <c r="B35" s="259"/>
      <c r="C35" s="259"/>
      <c r="D35" s="259"/>
      <c r="E35" s="344"/>
      <c r="F35" s="259"/>
      <c r="G35" s="259"/>
      <c r="H35" s="259"/>
      <c r="I35" s="260"/>
      <c r="J35" s="374"/>
      <c r="K35" s="262"/>
      <c r="L35" s="375"/>
      <c r="M35" s="264"/>
      <c r="N35" s="265"/>
      <c r="O35" s="266"/>
      <c r="P35" s="376"/>
      <c r="Q35" s="324"/>
      <c r="R35" s="377">
        <f>INT(Q35)</f>
        <v>0</v>
      </c>
      <c r="S35" s="324"/>
      <c r="T35" s="326">
        <f>SUM(R35:S35)</f>
        <v>0</v>
      </c>
    </row>
    <row r="36" spans="1:20" x14ac:dyDescent="0.2">
      <c r="A36" s="344" t="s">
        <v>54</v>
      </c>
      <c r="B36" s="259">
        <f>SUM(B6:B35)-B13-B27</f>
        <v>3287</v>
      </c>
      <c r="C36" s="259"/>
      <c r="D36" s="259"/>
      <c r="E36" s="378"/>
      <c r="F36" s="259"/>
      <c r="G36" s="259">
        <f t="shared" ref="G36:S36" si="3">SUM(G6:G35)</f>
        <v>5</v>
      </c>
      <c r="H36" s="259">
        <f t="shared" si="3"/>
        <v>2148</v>
      </c>
      <c r="I36" s="379">
        <f t="shared" si="3"/>
        <v>1</v>
      </c>
      <c r="J36" s="380">
        <f t="shared" si="3"/>
        <v>959.00000000000011</v>
      </c>
      <c r="K36" s="262">
        <f t="shared" si="3"/>
        <v>1</v>
      </c>
      <c r="L36" s="262">
        <f t="shared" si="3"/>
        <v>3286</v>
      </c>
      <c r="M36" s="262">
        <f t="shared" si="3"/>
        <v>3106</v>
      </c>
      <c r="N36" s="379">
        <f t="shared" si="3"/>
        <v>1</v>
      </c>
      <c r="O36" s="266">
        <f t="shared" si="3"/>
        <v>3073</v>
      </c>
      <c r="P36" s="376">
        <f t="shared" si="3"/>
        <v>6760.6000000000013</v>
      </c>
      <c r="Q36" s="376">
        <f t="shared" si="3"/>
        <v>5</v>
      </c>
      <c r="R36" s="381">
        <f t="shared" si="3"/>
        <v>3</v>
      </c>
      <c r="S36" s="382">
        <f t="shared" si="3"/>
        <v>2</v>
      </c>
      <c r="T36" s="383">
        <f>SUM(R36:S36)</f>
        <v>5</v>
      </c>
    </row>
    <row r="37" spans="1:20" x14ac:dyDescent="0.2">
      <c r="K37" s="384"/>
      <c r="L37" s="223"/>
      <c r="M37" s="385"/>
      <c r="N37" s="386"/>
      <c r="O37" s="387"/>
      <c r="P37" s="388"/>
    </row>
    <row r="39" spans="1:20" x14ac:dyDescent="0.2">
      <c r="A39" s="389"/>
      <c r="B39" s="389"/>
      <c r="C39" s="389"/>
      <c r="D39" s="389"/>
      <c r="E39" s="389"/>
      <c r="F39" s="389"/>
      <c r="G39" s="389"/>
      <c r="H39" s="214"/>
      <c r="K39" s="214"/>
    </row>
  </sheetData>
  <mergeCells count="5">
    <mergeCell ref="R5:T5"/>
    <mergeCell ref="B2:E2"/>
    <mergeCell ref="G2:K2"/>
    <mergeCell ref="L2:O2"/>
    <mergeCell ref="A1:T1"/>
  </mergeCells>
  <printOptions horizontalCentered="1" verticalCentered="1"/>
  <pageMargins left="0.23622047244094491" right="0.23622047244094491" top="0.51181102362204722" bottom="0.51181102362204722" header="0" footer="0.23622047244094491"/>
  <pageSetup paperSize="5" scale="74" fitToHeight="0" pageOrder="overThenDown" orientation="landscape" r:id="rId1"/>
  <headerFooter alignWithMargins="0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  <pageSetUpPr fitToPage="1"/>
  </sheetPr>
  <dimension ref="A1:V42"/>
  <sheetViews>
    <sheetView zoomScale="66" zoomScaleNormal="66" workbookViewId="0">
      <selection activeCell="J14" sqref="J14"/>
    </sheetView>
  </sheetViews>
  <sheetFormatPr baseColWidth="10" defaultRowHeight="12.75" x14ac:dyDescent="0.2"/>
  <cols>
    <col min="1" max="1" width="38.42578125" style="211" bestFit="1" customWidth="1"/>
    <col min="2" max="8" width="15.7109375" style="211" customWidth="1"/>
    <col min="9" max="9" width="15.7109375" style="212" customWidth="1"/>
    <col min="10" max="10" width="15.7109375" style="213" customWidth="1"/>
    <col min="11" max="12" width="15.7109375" style="211" customWidth="1"/>
    <col min="13" max="13" width="15.7109375" style="214" customWidth="1"/>
    <col min="14" max="14" width="15.7109375" style="212" customWidth="1"/>
    <col min="15" max="17" width="15.7109375" style="211" customWidth="1"/>
    <col min="18" max="18" width="7.140625" style="215" customWidth="1"/>
    <col min="19" max="19" width="6.5703125" style="211" customWidth="1"/>
    <col min="20" max="20" width="7.140625" style="211" customWidth="1"/>
    <col min="21" max="16384" width="11.42578125" style="211"/>
  </cols>
  <sheetData>
    <row r="1" spans="1:22" ht="20.25" x14ac:dyDescent="0.3">
      <c r="A1" s="981" t="s">
        <v>0</v>
      </c>
      <c r="B1" s="981"/>
      <c r="C1" s="981"/>
      <c r="D1" s="981"/>
      <c r="E1" s="981"/>
      <c r="F1" s="981"/>
      <c r="G1" s="981"/>
      <c r="H1" s="981"/>
      <c r="I1" s="981"/>
      <c r="J1" s="981"/>
      <c r="K1" s="981"/>
      <c r="L1" s="981"/>
      <c r="M1" s="981"/>
      <c r="N1" s="981"/>
      <c r="O1" s="981"/>
      <c r="P1" s="981"/>
      <c r="Q1" s="981"/>
      <c r="R1" s="981"/>
      <c r="S1" s="981"/>
      <c r="T1" s="981"/>
    </row>
    <row r="2" spans="1:22" ht="20.25" x14ac:dyDescent="0.3">
      <c r="A2" s="937" t="s">
        <v>1</v>
      </c>
      <c r="B2" s="983" t="s">
        <v>72</v>
      </c>
      <c r="C2" s="983"/>
      <c r="D2" s="983"/>
      <c r="E2" s="983"/>
      <c r="F2" s="929"/>
      <c r="G2" s="982" t="str">
        <f>B2</f>
        <v>MATEHUALA</v>
      </c>
      <c r="H2" s="982"/>
      <c r="I2" s="982"/>
      <c r="J2" s="982"/>
      <c r="K2" s="982"/>
      <c r="L2" s="946"/>
      <c r="M2" s="984" t="s">
        <v>3</v>
      </c>
      <c r="N2" s="984"/>
      <c r="O2" s="984"/>
      <c r="P2" s="929">
        <v>11</v>
      </c>
      <c r="Q2" s="946"/>
      <c r="R2" s="947"/>
      <c r="S2" s="946"/>
      <c r="T2" s="946"/>
    </row>
    <row r="3" spans="1:22" ht="20.25" x14ac:dyDescent="0.3">
      <c r="A3" s="929">
        <v>2018</v>
      </c>
      <c r="B3" s="929"/>
      <c r="C3" s="929"/>
      <c r="D3" s="929"/>
      <c r="E3" s="929"/>
      <c r="F3" s="929"/>
      <c r="G3" s="929"/>
      <c r="H3" s="928"/>
      <c r="I3" s="948"/>
      <c r="J3" s="949"/>
      <c r="K3" s="929"/>
      <c r="L3" s="950"/>
      <c r="M3" s="951"/>
      <c r="N3" s="952"/>
      <c r="O3" s="937"/>
      <c r="P3" s="929"/>
      <c r="Q3" s="946"/>
      <c r="R3" s="947"/>
      <c r="S3" s="946"/>
      <c r="T3" s="946"/>
    </row>
    <row r="4" spans="1:22" ht="20.25" x14ac:dyDescent="0.3">
      <c r="A4" s="929"/>
      <c r="B4" s="929"/>
      <c r="C4" s="929"/>
      <c r="D4" s="929"/>
      <c r="E4" s="929"/>
      <c r="F4" s="929"/>
      <c r="G4" s="929"/>
      <c r="H4" s="928"/>
      <c r="I4" s="948"/>
      <c r="J4" s="949"/>
      <c r="K4" s="929"/>
      <c r="L4" s="950"/>
      <c r="M4" s="951"/>
      <c r="N4" s="952"/>
      <c r="O4" s="937"/>
      <c r="P4" s="929"/>
      <c r="Q4" s="946"/>
      <c r="R4" s="947"/>
      <c r="S4" s="946"/>
      <c r="T4" s="946"/>
    </row>
    <row r="5" spans="1:22" ht="89.25" x14ac:dyDescent="0.2">
      <c r="A5" s="936" t="s">
        <v>4</v>
      </c>
      <c r="B5" s="936" t="s">
        <v>5</v>
      </c>
      <c r="C5" s="936" t="s">
        <v>6</v>
      </c>
      <c r="D5" s="936" t="s">
        <v>7</v>
      </c>
      <c r="E5" s="936" t="s">
        <v>8</v>
      </c>
      <c r="F5" s="936" t="s">
        <v>9</v>
      </c>
      <c r="G5" s="936" t="s">
        <v>124</v>
      </c>
      <c r="H5" s="936" t="s">
        <v>11</v>
      </c>
      <c r="I5" s="931" t="s">
        <v>12</v>
      </c>
      <c r="J5" s="932" t="s">
        <v>13</v>
      </c>
      <c r="K5" s="936" t="s">
        <v>126</v>
      </c>
      <c r="L5" s="936" t="s">
        <v>15</v>
      </c>
      <c r="M5" s="933" t="s">
        <v>16</v>
      </c>
      <c r="N5" s="231" t="s">
        <v>17</v>
      </c>
      <c r="O5" s="936" t="s">
        <v>18</v>
      </c>
      <c r="P5" s="934" t="s">
        <v>19</v>
      </c>
      <c r="Q5" s="935" t="s">
        <v>20</v>
      </c>
      <c r="R5" s="980" t="s">
        <v>21</v>
      </c>
      <c r="S5" s="980"/>
      <c r="T5" s="980"/>
    </row>
    <row r="6" spans="1:22" x14ac:dyDescent="0.2">
      <c r="A6" s="235" t="s">
        <v>22</v>
      </c>
      <c r="B6" s="236">
        <v>7154</v>
      </c>
      <c r="C6" s="236">
        <f>$B$9/3</f>
        <v>144.33333333333334</v>
      </c>
      <c r="D6" s="237">
        <f>B10/2</f>
        <v>88.5</v>
      </c>
      <c r="E6" s="236">
        <f>B$11/2</f>
        <v>44</v>
      </c>
      <c r="F6" s="236"/>
      <c r="G6" s="236">
        <v>2</v>
      </c>
      <c r="H6" s="236">
        <f>B6+INT(C6)+INT(D6)+INT(E6)+INT(F6)+INT(G6)</f>
        <v>7432</v>
      </c>
      <c r="I6" s="238"/>
      <c r="J6" s="239"/>
      <c r="K6" s="240"/>
      <c r="L6" s="241">
        <f>H6</f>
        <v>7432</v>
      </c>
      <c r="M6" s="242">
        <f>L6</f>
        <v>7432</v>
      </c>
      <c r="N6" s="243">
        <f>M6/M$39</f>
        <v>0.19552234879377023</v>
      </c>
      <c r="O6" s="244">
        <f>IF(N6&gt;=2%,M6,0)</f>
        <v>7432</v>
      </c>
      <c r="P6" s="245">
        <f>O$39/P$2</f>
        <v>3323.818181818182</v>
      </c>
      <c r="Q6" s="246">
        <f>O6/P6</f>
        <v>2.2359827142935287</v>
      </c>
      <c r="R6" s="247">
        <f>INT(Q6)</f>
        <v>2</v>
      </c>
      <c r="S6" s="248">
        <v>0</v>
      </c>
      <c r="T6" s="246">
        <f>SUM(R6:S6)</f>
        <v>2</v>
      </c>
    </row>
    <row r="7" spans="1:22" x14ac:dyDescent="0.2">
      <c r="A7" s="235" t="s">
        <v>23</v>
      </c>
      <c r="B7" s="236">
        <v>887</v>
      </c>
      <c r="C7" s="236">
        <f>$B$9/3</f>
        <v>144.33333333333334</v>
      </c>
      <c r="D7" s="237">
        <f>B10/2</f>
        <v>88.5</v>
      </c>
      <c r="E7" s="236"/>
      <c r="F7" s="236">
        <f>B$12/2</f>
        <v>9</v>
      </c>
      <c r="G7" s="236">
        <v>0</v>
      </c>
      <c r="H7" s="236">
        <f>B7+INT(C7)+INT(D7)+INT(E7)+INT(F7)+INT(G7)</f>
        <v>1128</v>
      </c>
      <c r="I7" s="238"/>
      <c r="J7" s="239"/>
      <c r="K7" s="240"/>
      <c r="L7" s="241">
        <f>H7</f>
        <v>1128</v>
      </c>
      <c r="M7" s="242">
        <f>L7</f>
        <v>1128</v>
      </c>
      <c r="N7" s="243">
        <f>M7/M$39</f>
        <v>2.9675620215200864E-2</v>
      </c>
      <c r="O7" s="244">
        <f>IF(N7&gt;=2%,M7,0)</f>
        <v>1128</v>
      </c>
      <c r="P7" s="245">
        <f>O$39/P$2</f>
        <v>3323.818181818182</v>
      </c>
      <c r="Q7" s="246">
        <f>O7/P7</f>
        <v>0.33936874350418467</v>
      </c>
      <c r="R7" s="247">
        <f>INT(Q7)</f>
        <v>0</v>
      </c>
      <c r="S7" s="248">
        <v>0</v>
      </c>
      <c r="T7" s="246">
        <f>SUM(R7:S7)</f>
        <v>0</v>
      </c>
    </row>
    <row r="8" spans="1:22" x14ac:dyDescent="0.2">
      <c r="A8" s="235" t="s">
        <v>24</v>
      </c>
      <c r="B8" s="236">
        <v>275</v>
      </c>
      <c r="C8" s="236">
        <f>$B$9/3</f>
        <v>144.33333333333334</v>
      </c>
      <c r="D8" s="237"/>
      <c r="E8" s="236">
        <f>B$11/2</f>
        <v>44</v>
      </c>
      <c r="F8" s="236">
        <f>B$12/2</f>
        <v>9</v>
      </c>
      <c r="G8" s="236">
        <v>0</v>
      </c>
      <c r="H8" s="236">
        <f>B8+INT(C8)+INT(D8)+INT(E8)+INT(F8)+INT(G8)</f>
        <v>472</v>
      </c>
      <c r="I8" s="238"/>
      <c r="J8" s="239"/>
      <c r="K8" s="240"/>
      <c r="L8" s="241">
        <f>H8</f>
        <v>472</v>
      </c>
      <c r="M8" s="242">
        <f>L8</f>
        <v>472</v>
      </c>
      <c r="N8" s="243">
        <f>M8/M$39</f>
        <v>1.2417458104232984E-2</v>
      </c>
      <c r="O8" s="244">
        <f>IF(N8&gt;=2%,M8,0)</f>
        <v>0</v>
      </c>
      <c r="P8" s="245">
        <f>O$39/P$2</f>
        <v>3323.818181818182</v>
      </c>
      <c r="Q8" s="246">
        <f>O8/P8</f>
        <v>0</v>
      </c>
      <c r="R8" s="247">
        <f>INT(Q8)</f>
        <v>0</v>
      </c>
      <c r="S8" s="248">
        <v>0</v>
      </c>
      <c r="T8" s="246">
        <f>SUM(R8:S8)</f>
        <v>0</v>
      </c>
    </row>
    <row r="9" spans="1:22" x14ac:dyDescent="0.2">
      <c r="A9" s="235" t="s">
        <v>25</v>
      </c>
      <c r="B9" s="236">
        <v>433</v>
      </c>
      <c r="C9" s="236"/>
      <c r="D9" s="237"/>
      <c r="E9" s="236"/>
      <c r="F9" s="236"/>
      <c r="G9" s="236"/>
      <c r="H9" s="236"/>
      <c r="I9" s="238"/>
      <c r="J9" s="239"/>
      <c r="K9" s="240"/>
      <c r="L9" s="241"/>
      <c r="M9" s="242"/>
      <c r="N9" s="243"/>
      <c r="O9" s="244"/>
      <c r="P9" s="245"/>
      <c r="Q9" s="246"/>
      <c r="R9" s="247"/>
      <c r="S9" s="248">
        <v>0</v>
      </c>
      <c r="T9" s="246"/>
    </row>
    <row r="10" spans="1:22" x14ac:dyDescent="0.2">
      <c r="A10" s="235" t="s">
        <v>26</v>
      </c>
      <c r="B10" s="236">
        <v>177</v>
      </c>
      <c r="C10" s="236"/>
      <c r="D10" s="237"/>
      <c r="E10" s="236"/>
      <c r="F10" s="236"/>
      <c r="G10" s="236"/>
      <c r="H10" s="236"/>
      <c r="I10" s="238"/>
      <c r="J10" s="239"/>
      <c r="K10" s="240"/>
      <c r="L10" s="241"/>
      <c r="M10" s="242"/>
      <c r="N10" s="243"/>
      <c r="O10" s="244"/>
      <c r="P10" s="245"/>
      <c r="Q10" s="246"/>
      <c r="R10" s="247"/>
      <c r="S10" s="248">
        <v>0</v>
      </c>
      <c r="T10" s="246"/>
      <c r="V10" s="304">
        <v>0.94830698539467206</v>
      </c>
    </row>
    <row r="11" spans="1:22" x14ac:dyDescent="0.2">
      <c r="A11" s="235" t="s">
        <v>27</v>
      </c>
      <c r="B11" s="236">
        <v>88</v>
      </c>
      <c r="C11" s="236"/>
      <c r="D11" s="237"/>
      <c r="E11" s="236"/>
      <c r="F11" s="236"/>
      <c r="G11" s="236"/>
      <c r="H11" s="236"/>
      <c r="I11" s="238"/>
      <c r="J11" s="239"/>
      <c r="K11" s="240"/>
      <c r="L11" s="241"/>
      <c r="M11" s="242"/>
      <c r="N11" s="243"/>
      <c r="O11" s="244"/>
      <c r="P11" s="245"/>
      <c r="Q11" s="246"/>
      <c r="R11" s="247"/>
      <c r="S11" s="248">
        <v>0</v>
      </c>
      <c r="T11" s="246"/>
      <c r="V11" s="788">
        <v>0.81387779661944004</v>
      </c>
    </row>
    <row r="12" spans="1:22" x14ac:dyDescent="0.2">
      <c r="A12" s="235" t="s">
        <v>28</v>
      </c>
      <c r="B12" s="236">
        <v>18</v>
      </c>
      <c r="C12" s="236"/>
      <c r="D12" s="237"/>
      <c r="E12" s="249"/>
      <c r="F12" s="236"/>
      <c r="G12" s="236"/>
      <c r="H12" s="236"/>
      <c r="I12" s="238"/>
      <c r="J12" s="239"/>
      <c r="K12" s="240"/>
      <c r="L12" s="241"/>
      <c r="M12" s="242"/>
      <c r="N12" s="243"/>
      <c r="O12" s="244"/>
      <c r="P12" s="245"/>
      <c r="Q12" s="246"/>
      <c r="R12" s="247"/>
      <c r="S12" s="248">
        <v>0</v>
      </c>
      <c r="T12" s="246"/>
      <c r="V12" s="738">
        <v>0.62619659756030999</v>
      </c>
    </row>
    <row r="13" spans="1:22" x14ac:dyDescent="0.2">
      <c r="A13" s="250" t="s">
        <v>29</v>
      </c>
      <c r="B13" s="236">
        <f>SUM(B6:B12)</f>
        <v>9032</v>
      </c>
      <c r="C13" s="236"/>
      <c r="D13" s="237"/>
      <c r="E13" s="235"/>
      <c r="F13" s="236"/>
      <c r="G13" s="236"/>
      <c r="H13" s="251"/>
      <c r="I13" s="238"/>
      <c r="J13" s="239"/>
      <c r="K13" s="252"/>
      <c r="L13" s="253"/>
      <c r="M13" s="254"/>
      <c r="N13" s="243"/>
      <c r="O13" s="255"/>
      <c r="P13" s="245">
        <f>SUM(N13:O13)</f>
        <v>0</v>
      </c>
      <c r="Q13" s="248"/>
      <c r="R13" s="247">
        <f t="shared" ref="R13:R28" si="0">INT(Q13)</f>
        <v>0</v>
      </c>
      <c r="S13" s="248">
        <v>0</v>
      </c>
      <c r="T13" s="246">
        <f t="shared" ref="T13:T28" si="1">SUM(R13:S13)</f>
        <v>0</v>
      </c>
      <c r="V13" s="738">
        <v>0.62589573874514004</v>
      </c>
    </row>
    <row r="14" spans="1:22" x14ac:dyDescent="0.2">
      <c r="A14" s="256"/>
      <c r="B14" s="259"/>
      <c r="C14" s="259"/>
      <c r="D14" s="258"/>
      <c r="E14" s="344"/>
      <c r="F14" s="259"/>
      <c r="G14" s="259"/>
      <c r="H14" s="259"/>
      <c r="I14" s="260"/>
      <c r="J14" s="261"/>
      <c r="K14" s="262"/>
      <c r="L14" s="263"/>
      <c r="M14" s="264"/>
      <c r="N14" s="265"/>
      <c r="O14" s="266"/>
      <c r="P14" s="662">
        <f>SUM(N14:O14)</f>
        <v>0</v>
      </c>
      <c r="Q14" s="324"/>
      <c r="R14" s="325">
        <f t="shared" si="0"/>
        <v>0</v>
      </c>
      <c r="S14" s="476">
        <v>0</v>
      </c>
      <c r="T14" s="475">
        <f t="shared" si="1"/>
        <v>0</v>
      </c>
      <c r="U14" s="327"/>
      <c r="V14" s="567">
        <v>0.41037142388271974</v>
      </c>
    </row>
    <row r="15" spans="1:22" x14ac:dyDescent="0.2">
      <c r="A15" s="784" t="s">
        <v>39</v>
      </c>
      <c r="B15" s="272">
        <v>6029</v>
      </c>
      <c r="C15" s="272"/>
      <c r="D15" s="785"/>
      <c r="E15" s="271"/>
      <c r="F15" s="272"/>
      <c r="G15" s="272"/>
      <c r="H15" s="289"/>
      <c r="I15" s="275"/>
      <c r="J15" s="276"/>
      <c r="K15" s="277"/>
      <c r="L15" s="278"/>
      <c r="M15" s="786">
        <f>B15</f>
        <v>6029</v>
      </c>
      <c r="N15" s="787">
        <f>M15/M$39</f>
        <v>0.15861198074241667</v>
      </c>
      <c r="O15" s="281">
        <f>IF(N15&gt;=2%,M15,0)</f>
        <v>6029</v>
      </c>
      <c r="P15" s="282">
        <f>O$39/P$2</f>
        <v>3323.818181818182</v>
      </c>
      <c r="Q15" s="788">
        <f>O15/P15</f>
        <v>1.8138777966194408</v>
      </c>
      <c r="R15" s="284">
        <f t="shared" si="0"/>
        <v>1</v>
      </c>
      <c r="S15" s="788">
        <v>1</v>
      </c>
      <c r="T15" s="789">
        <f t="shared" si="1"/>
        <v>2</v>
      </c>
      <c r="U15" s="327"/>
      <c r="V15" s="246">
        <v>0.33936874350418467</v>
      </c>
    </row>
    <row r="16" spans="1:22" x14ac:dyDescent="0.2">
      <c r="A16" s="256"/>
      <c r="B16" s="257"/>
      <c r="C16" s="257"/>
      <c r="D16" s="258"/>
      <c r="E16" s="227"/>
      <c r="F16" s="259"/>
      <c r="G16" s="257"/>
      <c r="H16" s="259"/>
      <c r="I16" s="260"/>
      <c r="J16" s="261"/>
      <c r="K16" s="262"/>
      <c r="L16" s="263"/>
      <c r="M16" s="264"/>
      <c r="N16" s="265"/>
      <c r="O16" s="266"/>
      <c r="P16" s="662"/>
      <c r="Q16" s="698"/>
      <c r="R16" s="325">
        <f t="shared" si="0"/>
        <v>0</v>
      </c>
      <c r="S16" s="269">
        <v>0</v>
      </c>
      <c r="T16" s="270">
        <f t="shared" si="1"/>
        <v>0</v>
      </c>
      <c r="V16" s="246">
        <v>0.23598271429352999</v>
      </c>
    </row>
    <row r="17" spans="1:22" x14ac:dyDescent="0.2">
      <c r="A17" s="292" t="s">
        <v>41</v>
      </c>
      <c r="B17" s="293">
        <v>353</v>
      </c>
      <c r="C17" s="293">
        <f>$B$20/3</f>
        <v>31.666666666666668</v>
      </c>
      <c r="D17" s="293">
        <f>B$21/2</f>
        <v>17</v>
      </c>
      <c r="E17" s="294">
        <f>B$22/2</f>
        <v>3.5</v>
      </c>
      <c r="F17" s="293"/>
      <c r="G17" s="295">
        <v>2</v>
      </c>
      <c r="H17" s="293">
        <f>B17+INT(C17)+INT(D17)+INT(E17)+INT(F17)+G17</f>
        <v>406</v>
      </c>
      <c r="I17" s="296"/>
      <c r="J17" s="297"/>
      <c r="K17" s="298"/>
      <c r="L17" s="299">
        <f>H17</f>
        <v>406</v>
      </c>
      <c r="M17" s="300">
        <f>L17</f>
        <v>406</v>
      </c>
      <c r="N17" s="301">
        <f>M17/M$39</f>
        <v>1.0681118623556338E-2</v>
      </c>
      <c r="O17" s="302">
        <f>IF(N17&gt;=2%,M17,0)</f>
        <v>0</v>
      </c>
      <c r="P17" s="303">
        <f>O$39/P$2</f>
        <v>3323.818181818182</v>
      </c>
      <c r="Q17" s="304">
        <f>O17/P17</f>
        <v>0</v>
      </c>
      <c r="R17" s="305">
        <f t="shared" si="0"/>
        <v>0</v>
      </c>
      <c r="S17" s="304">
        <v>0</v>
      </c>
      <c r="T17" s="306">
        <f t="shared" si="1"/>
        <v>0</v>
      </c>
    </row>
    <row r="18" spans="1:22" x14ac:dyDescent="0.2">
      <c r="A18" s="292" t="s">
        <v>42</v>
      </c>
      <c r="B18" s="293">
        <v>3077</v>
      </c>
      <c r="C18" s="293">
        <f>$B$20/3</f>
        <v>31.666666666666668</v>
      </c>
      <c r="D18" s="293">
        <f>B$21/2</f>
        <v>17</v>
      </c>
      <c r="E18" s="292"/>
      <c r="F18" s="293">
        <f>B$23/2</f>
        <v>25.5</v>
      </c>
      <c r="G18" s="293">
        <v>2</v>
      </c>
      <c r="H18" s="293">
        <f>B18+INT(C18)+INT(D18)+INT(E18)+INT(F18)+G18</f>
        <v>3152</v>
      </c>
      <c r="I18" s="296"/>
      <c r="J18" s="297"/>
      <c r="K18" s="298"/>
      <c r="L18" s="299">
        <f>H18</f>
        <v>3152</v>
      </c>
      <c r="M18" s="300">
        <f>L18</f>
        <v>3152</v>
      </c>
      <c r="N18" s="301">
        <f>M18/M$39</f>
        <v>8.2923364289284679E-2</v>
      </c>
      <c r="O18" s="302">
        <f>IF(N18&gt;=2%,M18,0)</f>
        <v>3152</v>
      </c>
      <c r="P18" s="303">
        <f>O$39/P$2</f>
        <v>3323.818181818182</v>
      </c>
      <c r="Q18" s="304">
        <f>O18/P18</f>
        <v>0.94830698539467206</v>
      </c>
      <c r="R18" s="305">
        <f t="shared" si="0"/>
        <v>0</v>
      </c>
      <c r="S18" s="304">
        <v>1</v>
      </c>
      <c r="T18" s="306">
        <f t="shared" si="1"/>
        <v>1</v>
      </c>
    </row>
    <row r="19" spans="1:22" x14ac:dyDescent="0.2">
      <c r="A19" s="292" t="s">
        <v>43</v>
      </c>
      <c r="B19" s="293">
        <v>141</v>
      </c>
      <c r="C19" s="293">
        <f>$B$20/3</f>
        <v>31.666666666666668</v>
      </c>
      <c r="D19" s="293"/>
      <c r="E19" s="294">
        <f>B$22/2</f>
        <v>3.5</v>
      </c>
      <c r="F19" s="293">
        <f>B$23/2</f>
        <v>25.5</v>
      </c>
      <c r="G19" s="293">
        <v>0</v>
      </c>
      <c r="H19" s="293">
        <f>B19+INT(C19)+INT(D19)+INT(E19)+INT(F19)+G19</f>
        <v>200</v>
      </c>
      <c r="I19" s="296"/>
      <c r="J19" s="297"/>
      <c r="K19" s="298"/>
      <c r="L19" s="299">
        <f>H19</f>
        <v>200</v>
      </c>
      <c r="M19" s="300">
        <f>L19</f>
        <v>200</v>
      </c>
      <c r="N19" s="301">
        <f>M19/M$39</f>
        <v>5.2616347899292308E-3</v>
      </c>
      <c r="O19" s="302">
        <f>IF(N19&gt;=2%,M19,0)</f>
        <v>0</v>
      </c>
      <c r="P19" s="303">
        <f>O$39/P$2</f>
        <v>3323.818181818182</v>
      </c>
      <c r="Q19" s="304">
        <f>O19/P19</f>
        <v>0</v>
      </c>
      <c r="R19" s="305">
        <f t="shared" si="0"/>
        <v>0</v>
      </c>
      <c r="S19" s="304">
        <v>0</v>
      </c>
      <c r="T19" s="306">
        <f t="shared" si="1"/>
        <v>0</v>
      </c>
    </row>
    <row r="20" spans="1:22" x14ac:dyDescent="0.2">
      <c r="A20" s="307" t="s">
        <v>44</v>
      </c>
      <c r="B20" s="293">
        <v>95</v>
      </c>
      <c r="C20" s="293"/>
      <c r="D20" s="293"/>
      <c r="E20" s="292"/>
      <c r="F20" s="293"/>
      <c r="G20" s="293"/>
      <c r="H20" s="293"/>
      <c r="I20" s="296"/>
      <c r="J20" s="297"/>
      <c r="K20" s="298"/>
      <c r="L20" s="299"/>
      <c r="M20" s="308"/>
      <c r="N20" s="301"/>
      <c r="O20" s="302"/>
      <c r="P20" s="303"/>
      <c r="Q20" s="304"/>
      <c r="R20" s="305">
        <f t="shared" si="0"/>
        <v>0</v>
      </c>
      <c r="S20" s="304">
        <v>0</v>
      </c>
      <c r="T20" s="306">
        <f t="shared" si="1"/>
        <v>0</v>
      </c>
    </row>
    <row r="21" spans="1:22" x14ac:dyDescent="0.2">
      <c r="A21" s="307" t="s">
        <v>45</v>
      </c>
      <c r="B21" s="293">
        <v>34</v>
      </c>
      <c r="C21" s="293"/>
      <c r="D21" s="293"/>
      <c r="E21" s="292"/>
      <c r="F21" s="293"/>
      <c r="G21" s="293"/>
      <c r="H21" s="293"/>
      <c r="I21" s="296"/>
      <c r="J21" s="297"/>
      <c r="K21" s="298"/>
      <c r="L21" s="299"/>
      <c r="M21" s="308"/>
      <c r="N21" s="301"/>
      <c r="O21" s="302"/>
      <c r="P21" s="303">
        <f>SUM(N21:O21)</f>
        <v>0</v>
      </c>
      <c r="Q21" s="304"/>
      <c r="R21" s="305">
        <f t="shared" si="0"/>
        <v>0</v>
      </c>
      <c r="S21" s="304"/>
      <c r="T21" s="306">
        <f t="shared" si="1"/>
        <v>0</v>
      </c>
    </row>
    <row r="22" spans="1:22" x14ac:dyDescent="0.2">
      <c r="A22" s="307" t="s">
        <v>46</v>
      </c>
      <c r="B22" s="293">
        <v>7</v>
      </c>
      <c r="C22" s="293"/>
      <c r="D22" s="309"/>
      <c r="E22" s="292"/>
      <c r="F22" s="293"/>
      <c r="G22" s="293"/>
      <c r="H22" s="310"/>
      <c r="I22" s="296"/>
      <c r="J22" s="297"/>
      <c r="K22" s="298"/>
      <c r="L22" s="299"/>
      <c r="M22" s="308"/>
      <c r="N22" s="301"/>
      <c r="O22" s="302"/>
      <c r="P22" s="303">
        <f>SUM(N22:O22)</f>
        <v>0</v>
      </c>
      <c r="Q22" s="304"/>
      <c r="R22" s="305">
        <f t="shared" si="0"/>
        <v>0</v>
      </c>
      <c r="S22" s="304"/>
      <c r="T22" s="306">
        <f t="shared" si="1"/>
        <v>0</v>
      </c>
    </row>
    <row r="23" spans="1:22" x14ac:dyDescent="0.2">
      <c r="A23" s="307" t="s">
        <v>47</v>
      </c>
      <c r="B23" s="293">
        <v>51</v>
      </c>
      <c r="C23" s="293"/>
      <c r="D23" s="293"/>
      <c r="E23" s="292"/>
      <c r="F23" s="293"/>
      <c r="G23" s="293"/>
      <c r="H23" s="293"/>
      <c r="I23" s="296"/>
      <c r="J23" s="297"/>
      <c r="K23" s="298"/>
      <c r="L23" s="299"/>
      <c r="M23" s="308"/>
      <c r="N23" s="301"/>
      <c r="O23" s="302"/>
      <c r="P23" s="303">
        <f>SUM(N23:O23)</f>
        <v>0</v>
      </c>
      <c r="Q23" s="304"/>
      <c r="R23" s="305">
        <f t="shared" si="0"/>
        <v>0</v>
      </c>
      <c r="S23" s="304"/>
      <c r="T23" s="306">
        <f t="shared" si="1"/>
        <v>0</v>
      </c>
    </row>
    <row r="24" spans="1:22" x14ac:dyDescent="0.2">
      <c r="A24" s="311" t="s">
        <v>48</v>
      </c>
      <c r="B24" s="293">
        <f>SUM(B17:B23)</f>
        <v>3758</v>
      </c>
      <c r="C24" s="293"/>
      <c r="D24" s="293"/>
      <c r="E24" s="292"/>
      <c r="F24" s="293"/>
      <c r="G24" s="293"/>
      <c r="H24" s="293"/>
      <c r="I24" s="296"/>
      <c r="J24" s="297"/>
      <c r="K24" s="298"/>
      <c r="L24" s="299"/>
      <c r="M24" s="308"/>
      <c r="N24" s="301"/>
      <c r="O24" s="302"/>
      <c r="P24" s="303"/>
      <c r="Q24" s="304"/>
      <c r="R24" s="305">
        <f t="shared" si="0"/>
        <v>0</v>
      </c>
      <c r="S24" s="304"/>
      <c r="T24" s="306">
        <f t="shared" si="1"/>
        <v>0</v>
      </c>
    </row>
    <row r="25" spans="1:22" x14ac:dyDescent="0.2">
      <c r="A25" s="256"/>
      <c r="B25" s="313"/>
      <c r="C25" s="259"/>
      <c r="D25" s="259"/>
      <c r="E25" s="344"/>
      <c r="F25" s="259"/>
      <c r="G25" s="259"/>
      <c r="H25" s="259"/>
      <c r="I25" s="260"/>
      <c r="J25" s="261"/>
      <c r="K25" s="262"/>
      <c r="L25" s="263"/>
      <c r="M25" s="264"/>
      <c r="N25" s="265"/>
      <c r="O25" s="266"/>
      <c r="P25" s="662"/>
      <c r="Q25" s="324"/>
      <c r="R25" s="325">
        <f t="shared" si="0"/>
        <v>0</v>
      </c>
      <c r="S25" s="324"/>
      <c r="T25" s="326">
        <f t="shared" si="1"/>
        <v>0</v>
      </c>
    </row>
    <row r="26" spans="1:22" x14ac:dyDescent="0.2">
      <c r="A26" s="722" t="s">
        <v>34</v>
      </c>
      <c r="B26" s="723"/>
      <c r="C26" s="723"/>
      <c r="D26" s="723"/>
      <c r="E26" s="724"/>
      <c r="F26" s="723"/>
      <c r="G26" s="723"/>
      <c r="H26" s="723"/>
      <c r="I26" s="725">
        <v>0.5</v>
      </c>
      <c r="J26" s="726">
        <f>B28*I26</f>
        <v>8728</v>
      </c>
      <c r="K26" s="727">
        <v>0</v>
      </c>
      <c r="L26" s="728">
        <f>INT(J26)+K26</f>
        <v>8728</v>
      </c>
      <c r="M26" s="729">
        <f>L26</f>
        <v>8728</v>
      </c>
      <c r="N26" s="730">
        <f>M26/M$39</f>
        <v>0.22961774223251163</v>
      </c>
      <c r="O26" s="731">
        <f>IF(N26&gt;=2%,M26,0)</f>
        <v>8728</v>
      </c>
      <c r="P26" s="737">
        <f>O$39/P$2</f>
        <v>3323.818181818182</v>
      </c>
      <c r="Q26" s="738">
        <f>O26/P26</f>
        <v>2.6258957387451449</v>
      </c>
      <c r="R26" s="739">
        <f t="shared" si="0"/>
        <v>2</v>
      </c>
      <c r="S26" s="738">
        <v>1</v>
      </c>
      <c r="T26" s="740">
        <f t="shared" si="1"/>
        <v>3</v>
      </c>
    </row>
    <row r="27" spans="1:22" x14ac:dyDescent="0.2">
      <c r="A27" s="722" t="s">
        <v>36</v>
      </c>
      <c r="B27" s="723"/>
      <c r="C27" s="723"/>
      <c r="D27" s="723"/>
      <c r="E27" s="724"/>
      <c r="F27" s="723"/>
      <c r="G27" s="723"/>
      <c r="H27" s="723"/>
      <c r="I27" s="725">
        <v>0.5</v>
      </c>
      <c r="J27" s="726">
        <f>B28*I27</f>
        <v>8728</v>
      </c>
      <c r="K27" s="727">
        <v>1</v>
      </c>
      <c r="L27" s="728">
        <f>INT(J27)+K27</f>
        <v>8729</v>
      </c>
      <c r="M27" s="729">
        <f>L27</f>
        <v>8729</v>
      </c>
      <c r="N27" s="730">
        <f>M27/M$39</f>
        <v>0.2296440504064613</v>
      </c>
      <c r="O27" s="731">
        <f>IF(N27&gt;=2%,M27,0)</f>
        <v>8729</v>
      </c>
      <c r="P27" s="737">
        <f>O$39/P$2</f>
        <v>3323.818181818182</v>
      </c>
      <c r="Q27" s="738">
        <f>O27/P27</f>
        <v>2.6261965975603085</v>
      </c>
      <c r="R27" s="739">
        <f t="shared" si="0"/>
        <v>2</v>
      </c>
      <c r="S27" s="738">
        <v>1</v>
      </c>
      <c r="T27" s="740">
        <f t="shared" si="1"/>
        <v>3</v>
      </c>
    </row>
    <row r="28" spans="1:22" x14ac:dyDescent="0.2">
      <c r="A28" s="722" t="s">
        <v>49</v>
      </c>
      <c r="B28" s="723">
        <v>17456</v>
      </c>
      <c r="C28" s="723"/>
      <c r="D28" s="723"/>
      <c r="E28" s="724"/>
      <c r="F28" s="723"/>
      <c r="G28" s="723"/>
      <c r="H28" s="723"/>
      <c r="I28" s="725"/>
      <c r="J28" s="726"/>
      <c r="K28" s="727"/>
      <c r="L28" s="728"/>
      <c r="M28" s="729"/>
      <c r="N28" s="730"/>
      <c r="O28" s="731"/>
      <c r="P28" s="737">
        <f>SUM(N28:O28)</f>
        <v>0</v>
      </c>
      <c r="Q28" s="738"/>
      <c r="R28" s="739">
        <f t="shared" si="0"/>
        <v>0</v>
      </c>
      <c r="S28" s="738">
        <v>0</v>
      </c>
      <c r="T28" s="740">
        <f t="shared" si="1"/>
        <v>0</v>
      </c>
    </row>
    <row r="29" spans="1:22" x14ac:dyDescent="0.2">
      <c r="A29" s="256"/>
      <c r="B29" s="313"/>
      <c r="C29" s="259"/>
      <c r="D29" s="259"/>
      <c r="E29" s="344"/>
      <c r="F29" s="259"/>
      <c r="G29" s="259"/>
      <c r="H29" s="259"/>
      <c r="I29" s="260"/>
      <c r="J29" s="261"/>
      <c r="K29" s="262"/>
      <c r="L29" s="263"/>
      <c r="M29" s="264"/>
      <c r="N29" s="265"/>
      <c r="O29" s="266"/>
      <c r="P29" s="662"/>
      <c r="Q29" s="324"/>
      <c r="R29" s="325"/>
      <c r="S29" s="324"/>
      <c r="T29" s="326"/>
    </row>
    <row r="30" spans="1:22" s="327" customFormat="1" x14ac:dyDescent="0.2">
      <c r="A30" s="315"/>
      <c r="B30" s="313"/>
      <c r="C30" s="313"/>
      <c r="D30" s="313"/>
      <c r="E30" s="315"/>
      <c r="F30" s="313"/>
      <c r="G30" s="313"/>
      <c r="H30" s="313"/>
      <c r="I30" s="317"/>
      <c r="J30" s="261"/>
      <c r="K30" s="318"/>
      <c r="L30" s="319"/>
      <c r="M30" s="412"/>
      <c r="N30" s="321"/>
      <c r="O30" s="322"/>
      <c r="P30" s="323"/>
      <c r="Q30" s="324"/>
      <c r="R30" s="325"/>
      <c r="S30" s="324"/>
      <c r="T30" s="326">
        <f t="shared" ref="T30:T35" si="2">SUM(R30:S30)</f>
        <v>0</v>
      </c>
      <c r="V30" s="211"/>
    </row>
    <row r="31" spans="1:22" x14ac:dyDescent="0.2">
      <c r="A31" s="414" t="s">
        <v>35</v>
      </c>
      <c r="B31" s="415">
        <v>364</v>
      </c>
      <c r="C31" s="415"/>
      <c r="D31" s="415"/>
      <c r="E31" s="414"/>
      <c r="F31" s="415"/>
      <c r="G31" s="415"/>
      <c r="H31" s="415"/>
      <c r="I31" s="416"/>
      <c r="J31" s="417"/>
      <c r="K31" s="418"/>
      <c r="L31" s="419">
        <f>B31</f>
        <v>364</v>
      </c>
      <c r="M31" s="420">
        <f>L31</f>
        <v>364</v>
      </c>
      <c r="N31" s="421">
        <f>M31/M$39</f>
        <v>9.5761753176712011E-3</v>
      </c>
      <c r="O31" s="422">
        <f>IF(N31&gt;=2%,M31,0)</f>
        <v>0</v>
      </c>
      <c r="P31" s="705">
        <f>O$39/P$2</f>
        <v>3323.818181818182</v>
      </c>
      <c r="Q31" s="706">
        <f>O31/P31</f>
        <v>0</v>
      </c>
      <c r="R31" s="709">
        <f>INT(Q31)</f>
        <v>0</v>
      </c>
      <c r="S31" s="706">
        <v>0</v>
      </c>
      <c r="T31" s="710">
        <f t="shared" si="2"/>
        <v>0</v>
      </c>
    </row>
    <row r="32" spans="1:22" s="327" customFormat="1" x14ac:dyDescent="0.2">
      <c r="A32" s="312"/>
      <c r="B32" s="313" t="s">
        <v>51</v>
      </c>
      <c r="C32" s="313"/>
      <c r="D32" s="314"/>
      <c r="E32" s="315"/>
      <c r="F32" s="313"/>
      <c r="G32" s="313"/>
      <c r="H32" s="316"/>
      <c r="I32" s="317"/>
      <c r="J32" s="261"/>
      <c r="K32" s="318"/>
      <c r="L32" s="319"/>
      <c r="M32" s="320"/>
      <c r="N32" s="321"/>
      <c r="O32" s="322"/>
      <c r="P32" s="323"/>
      <c r="Q32" s="324"/>
      <c r="R32" s="325">
        <f>INT(Q32)</f>
        <v>0</v>
      </c>
      <c r="S32" s="324"/>
      <c r="T32" s="326">
        <f t="shared" si="2"/>
        <v>0</v>
      </c>
      <c r="V32" s="211"/>
    </row>
    <row r="33" spans="1:22" s="327" customFormat="1" x14ac:dyDescent="0.2">
      <c r="A33" s="802" t="s">
        <v>50</v>
      </c>
      <c r="B33" s="491">
        <v>1364</v>
      </c>
      <c r="C33" s="491"/>
      <c r="D33" s="494"/>
      <c r="E33" s="572"/>
      <c r="F33" s="491"/>
      <c r="G33" s="491"/>
      <c r="H33" s="571"/>
      <c r="I33" s="490"/>
      <c r="J33" s="489"/>
      <c r="K33" s="488"/>
      <c r="L33" s="487">
        <f>B33</f>
        <v>1364</v>
      </c>
      <c r="M33" s="570">
        <f>L33</f>
        <v>1364</v>
      </c>
      <c r="N33" s="485">
        <f>M33/M$39</f>
        <v>3.5884349267317359E-2</v>
      </c>
      <c r="O33" s="484">
        <f>IF(N33&gt;=2%,M33,0)</f>
        <v>1364</v>
      </c>
      <c r="P33" s="569">
        <f>O$39/P$2</f>
        <v>3323.818181818182</v>
      </c>
      <c r="Q33" s="567">
        <f>O33/P33</f>
        <v>0.41037142388271974</v>
      </c>
      <c r="R33" s="568">
        <f>INT(Q33)</f>
        <v>0</v>
      </c>
      <c r="S33" s="567">
        <v>0</v>
      </c>
      <c r="T33" s="566">
        <f t="shared" si="2"/>
        <v>0</v>
      </c>
      <c r="V33" s="211"/>
    </row>
    <row r="34" spans="1:22" x14ac:dyDescent="0.2">
      <c r="A34" s="344"/>
      <c r="B34" s="259"/>
      <c r="C34" s="259"/>
      <c r="D34" s="258"/>
      <c r="E34" s="344"/>
      <c r="F34" s="259"/>
      <c r="G34" s="259"/>
      <c r="H34" s="345" t="s">
        <v>51</v>
      </c>
      <c r="I34" s="260"/>
      <c r="J34" s="261"/>
      <c r="K34" s="262"/>
      <c r="L34" s="319"/>
      <c r="M34" s="320"/>
      <c r="N34" s="265"/>
      <c r="O34" s="266"/>
      <c r="P34" s="323"/>
      <c r="Q34" s="324"/>
      <c r="R34" s="325">
        <f>INT(Q34)</f>
        <v>0</v>
      </c>
      <c r="S34" s="324"/>
      <c r="T34" s="326">
        <f t="shared" si="2"/>
        <v>0</v>
      </c>
    </row>
    <row r="35" spans="1:22" x14ac:dyDescent="0.2">
      <c r="A35" s="346" t="s">
        <v>52</v>
      </c>
      <c r="B35" s="347">
        <v>7</v>
      </c>
      <c r="C35" s="347"/>
      <c r="D35" s="347"/>
      <c r="E35" s="346"/>
      <c r="F35" s="347"/>
      <c r="G35" s="347"/>
      <c r="H35" s="348"/>
      <c r="I35" s="349"/>
      <c r="J35" s="350"/>
      <c r="K35" s="351"/>
      <c r="L35" s="352">
        <f>B35</f>
        <v>7</v>
      </c>
      <c r="M35" s="353">
        <f>L35</f>
        <v>7</v>
      </c>
      <c r="N35" s="354">
        <f>M35/M$39</f>
        <v>1.8415721764752308E-4</v>
      </c>
      <c r="O35" s="355">
        <f>IF(N35&gt;=2%,M35,0)</f>
        <v>0</v>
      </c>
      <c r="P35" s="356">
        <f>O$39/P$2</f>
        <v>3323.818181818182</v>
      </c>
      <c r="Q35" s="357">
        <f>O35/P35</f>
        <v>0</v>
      </c>
      <c r="R35" s="358">
        <f>INT(Q35)</f>
        <v>0</v>
      </c>
      <c r="S35" s="357">
        <v>0</v>
      </c>
      <c r="T35" s="359">
        <f t="shared" si="2"/>
        <v>0</v>
      </c>
    </row>
    <row r="36" spans="1:22" x14ac:dyDescent="0.2">
      <c r="A36" s="344"/>
      <c r="B36" s="259"/>
      <c r="C36" s="259"/>
      <c r="D36" s="259"/>
      <c r="E36" s="344"/>
      <c r="F36" s="259"/>
      <c r="G36" s="259"/>
      <c r="H36" s="345"/>
      <c r="I36" s="260"/>
      <c r="J36" s="261"/>
      <c r="K36" s="262"/>
      <c r="L36" s="319"/>
      <c r="M36" s="320"/>
      <c r="N36" s="265"/>
      <c r="O36" s="266"/>
      <c r="P36" s="323"/>
      <c r="Q36" s="324"/>
      <c r="R36" s="325"/>
      <c r="S36" s="324"/>
      <c r="T36" s="326"/>
    </row>
    <row r="37" spans="1:22" x14ac:dyDescent="0.2">
      <c r="A37" s="360" t="s">
        <v>53</v>
      </c>
      <c r="B37" s="361">
        <v>1338</v>
      </c>
      <c r="C37" s="361"/>
      <c r="D37" s="361"/>
      <c r="E37" s="360"/>
      <c r="F37" s="361"/>
      <c r="G37" s="361"/>
      <c r="H37" s="362"/>
      <c r="I37" s="363"/>
      <c r="J37" s="364"/>
      <c r="K37" s="365"/>
      <c r="L37" s="366">
        <f>B37</f>
        <v>1338</v>
      </c>
      <c r="M37" s="367"/>
      <c r="N37" s="368">
        <v>0</v>
      </c>
      <c r="O37" s="369">
        <f>IF(N37&gt;=2%,M37,0)</f>
        <v>0</v>
      </c>
      <c r="P37" s="370"/>
      <c r="Q37" s="371"/>
      <c r="R37" s="372">
        <f>INT(Q37)</f>
        <v>0</v>
      </c>
      <c r="S37" s="371"/>
      <c r="T37" s="373">
        <f>SUM(R37:S37)</f>
        <v>0</v>
      </c>
    </row>
    <row r="38" spans="1:22" x14ac:dyDescent="0.2">
      <c r="A38" s="344"/>
      <c r="B38" s="259"/>
      <c r="C38" s="259"/>
      <c r="D38" s="259"/>
      <c r="E38" s="344"/>
      <c r="F38" s="259"/>
      <c r="G38" s="259"/>
      <c r="H38" s="259"/>
      <c r="I38" s="260"/>
      <c r="J38" s="374"/>
      <c r="K38" s="262"/>
      <c r="L38" s="375"/>
      <c r="M38" s="264"/>
      <c r="N38" s="265"/>
      <c r="O38" s="266"/>
      <c r="P38" s="376"/>
      <c r="Q38" s="324"/>
      <c r="R38" s="377">
        <f>INT(Q38)</f>
        <v>0</v>
      </c>
      <c r="S38" s="324"/>
      <c r="T38" s="326">
        <f>SUM(R38:S38)</f>
        <v>0</v>
      </c>
    </row>
    <row r="39" spans="1:22" x14ac:dyDescent="0.2">
      <c r="A39" s="344" t="s">
        <v>54</v>
      </c>
      <c r="B39" s="259">
        <f>SUM(B6:B38)-B13-B24</f>
        <v>39348</v>
      </c>
      <c r="C39" s="259"/>
      <c r="D39" s="259"/>
      <c r="E39" s="378"/>
      <c r="F39" s="259"/>
      <c r="G39" s="259">
        <f t="shared" ref="G39:S39" si="3">SUM(G6:G38)</f>
        <v>6</v>
      </c>
      <c r="H39" s="259">
        <f t="shared" si="3"/>
        <v>12790</v>
      </c>
      <c r="I39" s="379">
        <f t="shared" si="3"/>
        <v>1</v>
      </c>
      <c r="J39" s="380">
        <f t="shared" si="3"/>
        <v>17456</v>
      </c>
      <c r="K39" s="262">
        <f t="shared" si="3"/>
        <v>1</v>
      </c>
      <c r="L39" s="262">
        <f t="shared" si="3"/>
        <v>33320</v>
      </c>
      <c r="M39" s="262">
        <f t="shared" si="3"/>
        <v>38011</v>
      </c>
      <c r="N39" s="379">
        <f t="shared" si="3"/>
        <v>1</v>
      </c>
      <c r="O39" s="266">
        <f t="shared" si="3"/>
        <v>36562</v>
      </c>
      <c r="P39" s="376">
        <f t="shared" si="3"/>
        <v>39885.818181818198</v>
      </c>
      <c r="Q39" s="376">
        <f t="shared" si="3"/>
        <v>11</v>
      </c>
      <c r="R39" s="381">
        <f t="shared" si="3"/>
        <v>7</v>
      </c>
      <c r="S39" s="382">
        <f t="shared" si="3"/>
        <v>4</v>
      </c>
      <c r="T39" s="383">
        <f>SUM(R39:S39)</f>
        <v>11</v>
      </c>
    </row>
    <row r="40" spans="1:22" x14ac:dyDescent="0.2">
      <c r="B40" s="211">
        <v>39449</v>
      </c>
      <c r="K40" s="384"/>
      <c r="L40" s="223"/>
      <c r="M40" s="385"/>
      <c r="N40" s="386"/>
      <c r="O40" s="387"/>
      <c r="P40" s="388"/>
    </row>
    <row r="41" spans="1:22" x14ac:dyDescent="0.2">
      <c r="B41" s="478">
        <f>B39-B40</f>
        <v>-101</v>
      </c>
    </row>
    <row r="42" spans="1:22" x14ac:dyDescent="0.2">
      <c r="A42" s="389"/>
      <c r="B42" s="389"/>
      <c r="C42" s="389"/>
      <c r="D42" s="389"/>
      <c r="E42" s="389"/>
      <c r="F42" s="389"/>
      <c r="G42" s="389"/>
      <c r="H42" s="214"/>
      <c r="K42" s="214"/>
    </row>
  </sheetData>
  <sortState ref="V10:V16">
    <sortCondition descending="1" ref="V10:V16"/>
  </sortState>
  <mergeCells count="5">
    <mergeCell ref="R5:T5"/>
    <mergeCell ref="A1:T1"/>
    <mergeCell ref="B2:E2"/>
    <mergeCell ref="G2:K2"/>
    <mergeCell ref="M2:O2"/>
  </mergeCells>
  <printOptions horizontalCentered="1" verticalCentered="1"/>
  <pageMargins left="0.23622047244094491" right="0.23622047244094491" top="0.51181102362204722" bottom="0.51181102362204722" header="0" footer="0.23622047244094491"/>
  <pageSetup paperSize="5" scale="76" fitToHeight="0" pageOrder="overThenDown" orientation="landscape" r:id="rId1"/>
  <headerFooter alignWithMargins="0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39"/>
  <sheetViews>
    <sheetView zoomScale="66" zoomScaleNormal="66" workbookViewId="0">
      <selection activeCell="J5" sqref="J5"/>
    </sheetView>
  </sheetViews>
  <sheetFormatPr baseColWidth="10" defaultRowHeight="12.75" x14ac:dyDescent="0.2"/>
  <cols>
    <col min="1" max="1" width="38.42578125" style="211" bestFit="1" customWidth="1"/>
    <col min="2" max="8" width="15.7109375" style="211" customWidth="1"/>
    <col min="9" max="9" width="15.7109375" style="212" customWidth="1"/>
    <col min="10" max="10" width="15.7109375" style="213" customWidth="1"/>
    <col min="11" max="12" width="15.7109375" style="211" customWidth="1"/>
    <col min="13" max="13" width="15.7109375" style="214" customWidth="1"/>
    <col min="14" max="14" width="15.7109375" style="212" customWidth="1"/>
    <col min="15" max="17" width="15.7109375" style="211" customWidth="1"/>
    <col min="18" max="18" width="7.140625" style="215" customWidth="1"/>
    <col min="19" max="19" width="6.5703125" style="211" customWidth="1"/>
    <col min="20" max="20" width="7.140625" style="211" customWidth="1"/>
    <col min="21" max="16384" width="11.42578125" style="211"/>
  </cols>
  <sheetData>
    <row r="1" spans="1:20" ht="20.25" x14ac:dyDescent="0.3">
      <c r="A1" s="981" t="s">
        <v>0</v>
      </c>
      <c r="B1" s="981"/>
      <c r="C1" s="981"/>
      <c r="D1" s="981"/>
      <c r="E1" s="981"/>
      <c r="F1" s="981"/>
      <c r="G1" s="981"/>
      <c r="H1" s="981"/>
      <c r="I1" s="981"/>
      <c r="J1" s="981"/>
      <c r="K1" s="981"/>
      <c r="L1" s="981"/>
      <c r="M1" s="981"/>
      <c r="N1" s="981"/>
      <c r="O1" s="981"/>
      <c r="P1" s="981"/>
      <c r="Q1" s="981"/>
      <c r="R1" s="981"/>
      <c r="S1" s="981"/>
      <c r="T1" s="981"/>
    </row>
    <row r="2" spans="1:20" ht="20.25" x14ac:dyDescent="0.3">
      <c r="A2" s="937" t="s">
        <v>1</v>
      </c>
      <c r="B2" s="983" t="s">
        <v>73</v>
      </c>
      <c r="C2" s="983"/>
      <c r="D2" s="983"/>
      <c r="E2" s="983"/>
      <c r="F2" s="929"/>
      <c r="G2" s="982" t="str">
        <f>B2</f>
        <v>MATLAPA</v>
      </c>
      <c r="H2" s="982"/>
      <c r="I2" s="982"/>
      <c r="J2" s="982"/>
      <c r="K2" s="982"/>
      <c r="L2" s="946"/>
      <c r="M2" s="984" t="s">
        <v>3</v>
      </c>
      <c r="N2" s="984"/>
      <c r="O2" s="984"/>
      <c r="P2" s="929">
        <v>5</v>
      </c>
      <c r="Q2" s="946"/>
      <c r="R2" s="947"/>
      <c r="S2" s="946"/>
      <c r="T2" s="946"/>
    </row>
    <row r="3" spans="1:20" ht="20.25" x14ac:dyDescent="0.3">
      <c r="A3" s="929">
        <v>2018</v>
      </c>
      <c r="B3" s="929"/>
      <c r="C3" s="929"/>
      <c r="D3" s="929"/>
      <c r="E3" s="929"/>
      <c r="F3" s="929"/>
      <c r="G3" s="929"/>
      <c r="H3" s="928"/>
      <c r="I3" s="948"/>
      <c r="J3" s="949"/>
      <c r="K3" s="929"/>
      <c r="L3" s="950"/>
      <c r="M3" s="951"/>
      <c r="N3" s="952"/>
      <c r="O3" s="937"/>
      <c r="P3" s="929"/>
      <c r="Q3" s="946"/>
      <c r="R3" s="947"/>
      <c r="S3" s="946"/>
      <c r="T3" s="946"/>
    </row>
    <row r="4" spans="1:20" ht="20.25" x14ac:dyDescent="0.3">
      <c r="A4" s="929"/>
      <c r="B4" s="929"/>
      <c r="C4" s="929"/>
      <c r="D4" s="929"/>
      <c r="E4" s="929"/>
      <c r="F4" s="929"/>
      <c r="G4" s="929"/>
      <c r="H4" s="928"/>
      <c r="I4" s="948"/>
      <c r="J4" s="949"/>
      <c r="K4" s="929"/>
      <c r="L4" s="950"/>
      <c r="M4" s="951"/>
      <c r="N4" s="952"/>
      <c r="O4" s="937"/>
      <c r="P4" s="929"/>
      <c r="Q4" s="946"/>
      <c r="R4" s="947"/>
      <c r="S4" s="946"/>
      <c r="T4" s="946"/>
    </row>
    <row r="5" spans="1:20" ht="89.25" x14ac:dyDescent="0.2">
      <c r="A5" s="936" t="s">
        <v>4</v>
      </c>
      <c r="B5" s="936" t="s">
        <v>5</v>
      </c>
      <c r="C5" s="936" t="s">
        <v>6</v>
      </c>
      <c r="D5" s="936" t="s">
        <v>7</v>
      </c>
      <c r="E5" s="936" t="s">
        <v>8</v>
      </c>
      <c r="F5" s="936" t="s">
        <v>9</v>
      </c>
      <c r="G5" s="936" t="s">
        <v>124</v>
      </c>
      <c r="H5" s="936" t="s">
        <v>11</v>
      </c>
      <c r="I5" s="931" t="s">
        <v>12</v>
      </c>
      <c r="J5" s="932" t="s">
        <v>13</v>
      </c>
      <c r="K5" s="936" t="s">
        <v>126</v>
      </c>
      <c r="L5" s="936" t="s">
        <v>15</v>
      </c>
      <c r="M5" s="933" t="s">
        <v>16</v>
      </c>
      <c r="N5" s="231" t="s">
        <v>17</v>
      </c>
      <c r="O5" s="936" t="s">
        <v>18</v>
      </c>
      <c r="P5" s="934" t="s">
        <v>19</v>
      </c>
      <c r="Q5" s="935" t="s">
        <v>20</v>
      </c>
      <c r="R5" s="980" t="s">
        <v>21</v>
      </c>
      <c r="S5" s="980"/>
      <c r="T5" s="980"/>
    </row>
    <row r="6" spans="1:20" x14ac:dyDescent="0.2">
      <c r="A6" s="235" t="s">
        <v>22</v>
      </c>
      <c r="B6" s="236">
        <v>5958</v>
      </c>
      <c r="C6" s="236">
        <f>$B$9/3</f>
        <v>91.666666666666671</v>
      </c>
      <c r="D6" s="237">
        <f>B10/2</f>
        <v>73</v>
      </c>
      <c r="E6" s="236">
        <f>B$11/2</f>
        <v>28</v>
      </c>
      <c r="F6" s="236"/>
      <c r="G6" s="236">
        <v>1</v>
      </c>
      <c r="H6" s="236">
        <f>B6+INT(C6)+INT(D6)+INT(E6)+INT(F6)+INT(G6)</f>
        <v>6151</v>
      </c>
      <c r="I6" s="238"/>
      <c r="J6" s="239"/>
      <c r="K6" s="240"/>
      <c r="L6" s="241">
        <f>H6</f>
        <v>6151</v>
      </c>
      <c r="M6" s="242">
        <f>L6</f>
        <v>6151</v>
      </c>
      <c r="N6" s="243">
        <f>M6/M$36</f>
        <v>0.42023638723782197</v>
      </c>
      <c r="O6" s="244">
        <f>IF(N6&gt;=2%,M6,0)</f>
        <v>6151</v>
      </c>
      <c r="P6" s="245">
        <f>O$36/P$2</f>
        <v>2796.8</v>
      </c>
      <c r="Q6" s="246">
        <f>O6/P6</f>
        <v>2.1992991990846682</v>
      </c>
      <c r="R6" s="247">
        <f>INT(Q6)</f>
        <v>2</v>
      </c>
      <c r="S6" s="248">
        <v>0</v>
      </c>
      <c r="T6" s="246">
        <f>SUM(R6:S6)</f>
        <v>2</v>
      </c>
    </row>
    <row r="7" spans="1:20" x14ac:dyDescent="0.2">
      <c r="A7" s="235" t="s">
        <v>23</v>
      </c>
      <c r="B7" s="236">
        <v>217</v>
      </c>
      <c r="C7" s="236">
        <f>$B$9/3</f>
        <v>91.666666666666671</v>
      </c>
      <c r="D7" s="237">
        <f>B10/2</f>
        <v>73</v>
      </c>
      <c r="E7" s="236"/>
      <c r="F7" s="236">
        <f>B$12/2</f>
        <v>3.5</v>
      </c>
      <c r="G7" s="236">
        <v>2</v>
      </c>
      <c r="H7" s="236">
        <f>B7+INT(C7)+INT(D7)+INT(E7)+INT(F7)+INT(G7)</f>
        <v>386</v>
      </c>
      <c r="I7" s="238"/>
      <c r="J7" s="239"/>
      <c r="K7" s="240"/>
      <c r="L7" s="241">
        <f>H7</f>
        <v>386</v>
      </c>
      <c r="M7" s="242">
        <f>L7</f>
        <v>386</v>
      </c>
      <c r="N7" s="243">
        <f>M7/M$36</f>
        <v>2.6371524219443877E-2</v>
      </c>
      <c r="O7" s="244">
        <f>IF(N7&gt;=2%,M7,0)</f>
        <v>386</v>
      </c>
      <c r="P7" s="245">
        <f>O$36/P$2</f>
        <v>2796.8</v>
      </c>
      <c r="Q7" s="246">
        <f>O7/P7</f>
        <v>0.13801487414187641</v>
      </c>
      <c r="R7" s="247">
        <f>INT(Q7)</f>
        <v>0</v>
      </c>
      <c r="S7" s="248">
        <v>0</v>
      </c>
      <c r="T7" s="246">
        <f>SUM(R7:S7)</f>
        <v>0</v>
      </c>
    </row>
    <row r="8" spans="1:20" x14ac:dyDescent="0.2">
      <c r="A8" s="235" t="s">
        <v>24</v>
      </c>
      <c r="B8" s="236">
        <v>148</v>
      </c>
      <c r="C8" s="236">
        <f>$B$9/3</f>
        <v>91.666666666666671</v>
      </c>
      <c r="D8" s="237"/>
      <c r="E8" s="236">
        <f>B$11/2</f>
        <v>28</v>
      </c>
      <c r="F8" s="236">
        <f>B$12/2</f>
        <v>3.5</v>
      </c>
      <c r="G8" s="236">
        <v>0</v>
      </c>
      <c r="H8" s="236">
        <f>B8+INT(C8)+INT(D8)+INT(E8)+INT(F8)+INT(G8)</f>
        <v>270</v>
      </c>
      <c r="I8" s="238"/>
      <c r="J8" s="239"/>
      <c r="K8" s="240"/>
      <c r="L8" s="241">
        <f>H8</f>
        <v>270</v>
      </c>
      <c r="M8" s="242">
        <f>L8</f>
        <v>270</v>
      </c>
      <c r="N8" s="243">
        <f>M8/M$36</f>
        <v>1.8446402951424471E-2</v>
      </c>
      <c r="O8" s="244">
        <f>IF(N8&gt;=2%,M8,0)</f>
        <v>0</v>
      </c>
      <c r="P8" s="245">
        <f>O$36/P$2</f>
        <v>2796.8</v>
      </c>
      <c r="Q8" s="246">
        <f>O8/P8</f>
        <v>0</v>
      </c>
      <c r="R8" s="247">
        <f>INT(Q8)</f>
        <v>0</v>
      </c>
      <c r="S8" s="248">
        <v>0</v>
      </c>
      <c r="T8" s="246">
        <f>SUM(R8:S8)</f>
        <v>0</v>
      </c>
    </row>
    <row r="9" spans="1:20" x14ac:dyDescent="0.2">
      <c r="A9" s="235" t="s">
        <v>25</v>
      </c>
      <c r="B9" s="236">
        <v>275</v>
      </c>
      <c r="C9" s="236"/>
      <c r="D9" s="237"/>
      <c r="E9" s="236"/>
      <c r="F9" s="236"/>
      <c r="G9" s="236"/>
      <c r="H9" s="236"/>
      <c r="I9" s="238"/>
      <c r="J9" s="239"/>
      <c r="K9" s="240"/>
      <c r="L9" s="241"/>
      <c r="M9" s="242"/>
      <c r="N9" s="243"/>
      <c r="O9" s="244"/>
      <c r="P9" s="245"/>
      <c r="Q9" s="246"/>
      <c r="R9" s="247"/>
      <c r="S9" s="248">
        <v>0</v>
      </c>
      <c r="T9" s="246"/>
    </row>
    <row r="10" spans="1:20" x14ac:dyDescent="0.2">
      <c r="A10" s="235" t="s">
        <v>26</v>
      </c>
      <c r="B10" s="236">
        <v>146</v>
      </c>
      <c r="C10" s="236"/>
      <c r="D10" s="237"/>
      <c r="E10" s="236"/>
      <c r="F10" s="236"/>
      <c r="G10" s="236"/>
      <c r="H10" s="236"/>
      <c r="I10" s="238"/>
      <c r="J10" s="239"/>
      <c r="K10" s="240"/>
      <c r="L10" s="241"/>
      <c r="M10" s="242"/>
      <c r="N10" s="243"/>
      <c r="O10" s="244"/>
      <c r="P10" s="245"/>
      <c r="Q10" s="246"/>
      <c r="R10" s="247"/>
      <c r="S10" s="248">
        <v>0</v>
      </c>
      <c r="T10" s="246"/>
    </row>
    <row r="11" spans="1:20" x14ac:dyDescent="0.2">
      <c r="A11" s="235" t="s">
        <v>27</v>
      </c>
      <c r="B11" s="236">
        <v>56</v>
      </c>
      <c r="C11" s="236"/>
      <c r="D11" s="237"/>
      <c r="E11" s="236"/>
      <c r="F11" s="236"/>
      <c r="G11" s="236"/>
      <c r="H11" s="236"/>
      <c r="I11" s="238"/>
      <c r="J11" s="239"/>
      <c r="K11" s="240"/>
      <c r="L11" s="241"/>
      <c r="M11" s="242"/>
      <c r="N11" s="243"/>
      <c r="O11" s="244"/>
      <c r="P11" s="245"/>
      <c r="Q11" s="246"/>
      <c r="R11" s="247"/>
      <c r="S11" s="248">
        <v>0</v>
      </c>
      <c r="T11" s="246"/>
    </row>
    <row r="12" spans="1:20" x14ac:dyDescent="0.2">
      <c r="A12" s="235" t="s">
        <v>28</v>
      </c>
      <c r="B12" s="236">
        <v>7</v>
      </c>
      <c r="C12" s="236"/>
      <c r="D12" s="237"/>
      <c r="E12" s="249"/>
      <c r="F12" s="236"/>
      <c r="G12" s="236"/>
      <c r="H12" s="236"/>
      <c r="I12" s="238"/>
      <c r="J12" s="239"/>
      <c r="K12" s="240"/>
      <c r="L12" s="241"/>
      <c r="M12" s="242"/>
      <c r="N12" s="243"/>
      <c r="O12" s="244"/>
      <c r="P12" s="245"/>
      <c r="Q12" s="246"/>
      <c r="R12" s="247"/>
      <c r="S12" s="248">
        <v>0</v>
      </c>
      <c r="T12" s="246"/>
    </row>
    <row r="13" spans="1:20" x14ac:dyDescent="0.2">
      <c r="A13" s="250" t="s">
        <v>29</v>
      </c>
      <c r="B13" s="236">
        <f>SUM(B6:B12)</f>
        <v>6807</v>
      </c>
      <c r="C13" s="236"/>
      <c r="D13" s="237"/>
      <c r="E13" s="235"/>
      <c r="F13" s="236"/>
      <c r="G13" s="236"/>
      <c r="H13" s="251"/>
      <c r="I13" s="238"/>
      <c r="J13" s="239"/>
      <c r="K13" s="252"/>
      <c r="L13" s="253"/>
      <c r="M13" s="254"/>
      <c r="N13" s="243"/>
      <c r="O13" s="255"/>
      <c r="P13" s="245">
        <f>SUM(N13:O13)</f>
        <v>0</v>
      </c>
      <c r="Q13" s="248"/>
      <c r="R13" s="247">
        <f t="shared" ref="R13:R24" si="0">INT(Q13)</f>
        <v>0</v>
      </c>
      <c r="S13" s="248">
        <v>0</v>
      </c>
      <c r="T13" s="246">
        <f t="shared" ref="T13:T27" si="1">SUM(R13:S13)</f>
        <v>0</v>
      </c>
    </row>
    <row r="14" spans="1:20" x14ac:dyDescent="0.2">
      <c r="A14" s="256"/>
      <c r="B14" s="257"/>
      <c r="C14" s="257"/>
      <c r="D14" s="258"/>
      <c r="E14" s="227"/>
      <c r="F14" s="259"/>
      <c r="G14" s="257"/>
      <c r="H14" s="259"/>
      <c r="I14" s="260"/>
      <c r="J14" s="261"/>
      <c r="K14" s="262"/>
      <c r="L14" s="263"/>
      <c r="M14" s="264"/>
      <c r="N14" s="265"/>
      <c r="O14" s="266"/>
      <c r="P14" s="267"/>
      <c r="R14" s="268">
        <f t="shared" si="0"/>
        <v>0</v>
      </c>
      <c r="S14" s="269">
        <v>0</v>
      </c>
      <c r="T14" s="270">
        <f t="shared" si="1"/>
        <v>0</v>
      </c>
    </row>
    <row r="15" spans="1:20" x14ac:dyDescent="0.2">
      <c r="A15" s="287" t="s">
        <v>39</v>
      </c>
      <c r="B15" s="288">
        <v>5238</v>
      </c>
      <c r="C15" s="288"/>
      <c r="D15" s="390"/>
      <c r="E15" s="391"/>
      <c r="F15" s="272"/>
      <c r="G15" s="288"/>
      <c r="H15" s="272"/>
      <c r="I15" s="275"/>
      <c r="J15" s="276"/>
      <c r="K15" s="277"/>
      <c r="L15" s="290">
        <f>B15</f>
        <v>5238</v>
      </c>
      <c r="M15" s="291">
        <f>L15</f>
        <v>5238</v>
      </c>
      <c r="N15" s="280">
        <f>M15/M$36</f>
        <v>0.35786021725763478</v>
      </c>
      <c r="O15" s="281">
        <f>IF(N15&gt;=2%,M15,0)</f>
        <v>5238</v>
      </c>
      <c r="P15" s="392">
        <f>O$36/P$2</f>
        <v>2796.8</v>
      </c>
      <c r="Q15" s="393">
        <f>O15/P15</f>
        <v>1.8728546910755148</v>
      </c>
      <c r="R15" s="394">
        <f t="shared" si="0"/>
        <v>1</v>
      </c>
      <c r="S15" s="395">
        <v>1</v>
      </c>
      <c r="T15" s="396">
        <f t="shared" si="1"/>
        <v>2</v>
      </c>
    </row>
    <row r="16" spans="1:20" x14ac:dyDescent="0.2">
      <c r="A16" s="256"/>
      <c r="B16" s="257"/>
      <c r="C16" s="257"/>
      <c r="D16" s="258"/>
      <c r="E16" s="227"/>
      <c r="F16" s="259"/>
      <c r="G16" s="257"/>
      <c r="H16" s="259"/>
      <c r="I16" s="260"/>
      <c r="J16" s="261"/>
      <c r="K16" s="262"/>
      <c r="L16" s="263"/>
      <c r="M16" s="264"/>
      <c r="N16" s="265"/>
      <c r="O16" s="266"/>
      <c r="P16" s="267"/>
      <c r="R16" s="268">
        <f t="shared" si="0"/>
        <v>0</v>
      </c>
      <c r="S16" s="269">
        <v>0</v>
      </c>
      <c r="T16" s="270">
        <f t="shared" si="1"/>
        <v>0</v>
      </c>
    </row>
    <row r="17" spans="1:20" x14ac:dyDescent="0.2">
      <c r="A17" s="292" t="s">
        <v>41</v>
      </c>
      <c r="B17" s="293">
        <v>116</v>
      </c>
      <c r="C17" s="293">
        <f>$B$20/3</f>
        <v>30.666666666666668</v>
      </c>
      <c r="D17" s="293">
        <f>B$21/2</f>
        <v>13</v>
      </c>
      <c r="E17" s="294">
        <f>B$22/2</f>
        <v>3.5</v>
      </c>
      <c r="F17" s="293"/>
      <c r="G17" s="295">
        <v>2</v>
      </c>
      <c r="H17" s="293">
        <f>B17+INT(C17)+INT(D17)+INT(E17)+INT(F17)+G17</f>
        <v>164</v>
      </c>
      <c r="I17" s="296"/>
      <c r="J17" s="297"/>
      <c r="K17" s="298"/>
      <c r="L17" s="299">
        <f>H17</f>
        <v>164</v>
      </c>
      <c r="M17" s="300">
        <f>L17</f>
        <v>164</v>
      </c>
      <c r="N17" s="301">
        <f>M17/M$36</f>
        <v>1.1204481792717087E-2</v>
      </c>
      <c r="O17" s="302">
        <f>IF(N17&gt;=2%,M17,0)</f>
        <v>0</v>
      </c>
      <c r="P17" s="303">
        <f>O$36/P$2</f>
        <v>2796.8</v>
      </c>
      <c r="Q17" s="304">
        <f>O17/P17</f>
        <v>0</v>
      </c>
      <c r="R17" s="305">
        <f t="shared" si="0"/>
        <v>0</v>
      </c>
      <c r="S17" s="304">
        <v>0</v>
      </c>
      <c r="T17" s="306">
        <f t="shared" si="1"/>
        <v>0</v>
      </c>
    </row>
    <row r="18" spans="1:20" x14ac:dyDescent="0.2">
      <c r="A18" s="292" t="s">
        <v>42</v>
      </c>
      <c r="B18" s="293">
        <v>1803</v>
      </c>
      <c r="C18" s="293">
        <f>$B$20/3</f>
        <v>30.666666666666668</v>
      </c>
      <c r="D18" s="293">
        <f>B$21/2</f>
        <v>13</v>
      </c>
      <c r="E18" s="292"/>
      <c r="F18" s="293">
        <f>B$23/2</f>
        <v>22.5</v>
      </c>
      <c r="G18" s="293">
        <v>2</v>
      </c>
      <c r="H18" s="293">
        <f>B18+INT(C18)+INT(D18)+INT(E18)+INT(F18)+G18</f>
        <v>1870</v>
      </c>
      <c r="I18" s="296"/>
      <c r="J18" s="297"/>
      <c r="K18" s="298"/>
      <c r="L18" s="299">
        <f>H18</f>
        <v>1870</v>
      </c>
      <c r="M18" s="300">
        <f>L18</f>
        <v>1870</v>
      </c>
      <c r="N18" s="301">
        <f>M18/M$36</f>
        <v>0.12775842044134728</v>
      </c>
      <c r="O18" s="302">
        <f>IF(N18&gt;=2%,M18,0)</f>
        <v>1870</v>
      </c>
      <c r="P18" s="303">
        <f>O$36/P$2</f>
        <v>2796.8</v>
      </c>
      <c r="Q18" s="304">
        <f>O18/P18</f>
        <v>0.66862128146453081</v>
      </c>
      <c r="R18" s="305">
        <f t="shared" si="0"/>
        <v>0</v>
      </c>
      <c r="S18" s="304">
        <v>1</v>
      </c>
      <c r="T18" s="306">
        <f t="shared" si="1"/>
        <v>1</v>
      </c>
    </row>
    <row r="19" spans="1:20" x14ac:dyDescent="0.2">
      <c r="A19" s="292" t="s">
        <v>43</v>
      </c>
      <c r="B19" s="293">
        <v>70</v>
      </c>
      <c r="C19" s="293">
        <f>$B$20/3</f>
        <v>30.666666666666668</v>
      </c>
      <c r="D19" s="293"/>
      <c r="E19" s="294">
        <f>B$22/2</f>
        <v>3.5</v>
      </c>
      <c r="F19" s="293">
        <f>B$23/2</f>
        <v>22.5</v>
      </c>
      <c r="G19" s="293">
        <v>0</v>
      </c>
      <c r="H19" s="293">
        <f>B19+INT(C19)+INT(D19)+INT(E19)+INT(F19)+G19</f>
        <v>125</v>
      </c>
      <c r="I19" s="296"/>
      <c r="J19" s="297"/>
      <c r="K19" s="298"/>
      <c r="L19" s="299">
        <f>H19</f>
        <v>125</v>
      </c>
      <c r="M19" s="300">
        <f>L19</f>
        <v>125</v>
      </c>
      <c r="N19" s="301">
        <f>M19/M$36</f>
        <v>8.5400013664002194E-3</v>
      </c>
      <c r="O19" s="302">
        <f>IF(N19&gt;=2%,M19,0)</f>
        <v>0</v>
      </c>
      <c r="P19" s="303">
        <f>O$36/P$2</f>
        <v>2796.8</v>
      </c>
      <c r="Q19" s="304">
        <f>O19/P19</f>
        <v>0</v>
      </c>
      <c r="R19" s="305">
        <f t="shared" si="0"/>
        <v>0</v>
      </c>
      <c r="S19" s="304">
        <v>0</v>
      </c>
      <c r="T19" s="306">
        <f t="shared" si="1"/>
        <v>0</v>
      </c>
    </row>
    <row r="20" spans="1:20" x14ac:dyDescent="0.2">
      <c r="A20" s="307" t="s">
        <v>44</v>
      </c>
      <c r="B20" s="293">
        <v>92</v>
      </c>
      <c r="C20" s="293"/>
      <c r="D20" s="293"/>
      <c r="E20" s="292"/>
      <c r="F20" s="293"/>
      <c r="G20" s="293"/>
      <c r="H20" s="293"/>
      <c r="I20" s="296"/>
      <c r="J20" s="297"/>
      <c r="K20" s="298"/>
      <c r="L20" s="299"/>
      <c r="M20" s="308"/>
      <c r="N20" s="301"/>
      <c r="O20" s="302"/>
      <c r="P20" s="303"/>
      <c r="Q20" s="304"/>
      <c r="R20" s="305">
        <f t="shared" si="0"/>
        <v>0</v>
      </c>
      <c r="S20" s="304">
        <v>0</v>
      </c>
      <c r="T20" s="306">
        <f t="shared" si="1"/>
        <v>0</v>
      </c>
    </row>
    <row r="21" spans="1:20" x14ac:dyDescent="0.2">
      <c r="A21" s="307" t="s">
        <v>45</v>
      </c>
      <c r="B21" s="293">
        <v>26</v>
      </c>
      <c r="C21" s="293"/>
      <c r="D21" s="293"/>
      <c r="E21" s="292"/>
      <c r="F21" s="293"/>
      <c r="G21" s="293"/>
      <c r="H21" s="293"/>
      <c r="I21" s="296"/>
      <c r="J21" s="297"/>
      <c r="K21" s="298"/>
      <c r="L21" s="299"/>
      <c r="M21" s="308"/>
      <c r="N21" s="301"/>
      <c r="O21" s="302"/>
      <c r="P21" s="303">
        <f>SUM(N21:O21)</f>
        <v>0</v>
      </c>
      <c r="Q21" s="304"/>
      <c r="R21" s="305">
        <f t="shared" si="0"/>
        <v>0</v>
      </c>
      <c r="S21" s="304"/>
      <c r="T21" s="306">
        <f t="shared" si="1"/>
        <v>0</v>
      </c>
    </row>
    <row r="22" spans="1:20" x14ac:dyDescent="0.2">
      <c r="A22" s="307" t="s">
        <v>46</v>
      </c>
      <c r="B22" s="293">
        <v>7</v>
      </c>
      <c r="C22" s="293"/>
      <c r="D22" s="309"/>
      <c r="E22" s="292"/>
      <c r="F22" s="293"/>
      <c r="G22" s="293"/>
      <c r="H22" s="310"/>
      <c r="I22" s="296"/>
      <c r="J22" s="297"/>
      <c r="K22" s="298"/>
      <c r="L22" s="299"/>
      <c r="M22" s="308"/>
      <c r="N22" s="301"/>
      <c r="O22" s="302"/>
      <c r="P22" s="303">
        <f>SUM(N22:O22)</f>
        <v>0</v>
      </c>
      <c r="Q22" s="304"/>
      <c r="R22" s="305">
        <f t="shared" si="0"/>
        <v>0</v>
      </c>
      <c r="S22" s="304"/>
      <c r="T22" s="306">
        <f t="shared" si="1"/>
        <v>0</v>
      </c>
    </row>
    <row r="23" spans="1:20" x14ac:dyDescent="0.2">
      <c r="A23" s="307" t="s">
        <v>47</v>
      </c>
      <c r="B23" s="293">
        <v>45</v>
      </c>
      <c r="C23" s="293"/>
      <c r="D23" s="293"/>
      <c r="E23" s="292"/>
      <c r="F23" s="293"/>
      <c r="G23" s="293"/>
      <c r="H23" s="293"/>
      <c r="I23" s="296"/>
      <c r="J23" s="297"/>
      <c r="K23" s="298"/>
      <c r="L23" s="299"/>
      <c r="M23" s="308"/>
      <c r="N23" s="301"/>
      <c r="O23" s="302"/>
      <c r="P23" s="303">
        <f>SUM(N23:O23)</f>
        <v>0</v>
      </c>
      <c r="Q23" s="304"/>
      <c r="R23" s="305">
        <f t="shared" si="0"/>
        <v>0</v>
      </c>
      <c r="S23" s="304"/>
      <c r="T23" s="306">
        <f t="shared" si="1"/>
        <v>0</v>
      </c>
    </row>
    <row r="24" spans="1:20" x14ac:dyDescent="0.2">
      <c r="A24" s="311" t="s">
        <v>48</v>
      </c>
      <c r="B24" s="293">
        <f>SUM(B17:B23)</f>
        <v>2159</v>
      </c>
      <c r="C24" s="293"/>
      <c r="D24" s="293"/>
      <c r="E24" s="292"/>
      <c r="F24" s="293"/>
      <c r="G24" s="293"/>
      <c r="H24" s="293"/>
      <c r="I24" s="296"/>
      <c r="J24" s="297"/>
      <c r="K24" s="298"/>
      <c r="L24" s="299"/>
      <c r="M24" s="308"/>
      <c r="N24" s="301"/>
      <c r="O24" s="302"/>
      <c r="P24" s="303"/>
      <c r="Q24" s="304"/>
      <c r="R24" s="305">
        <f t="shared" si="0"/>
        <v>0</v>
      </c>
      <c r="S24" s="304"/>
      <c r="T24" s="306">
        <f t="shared" si="1"/>
        <v>0</v>
      </c>
    </row>
    <row r="25" spans="1:20" s="327" customFormat="1" x14ac:dyDescent="0.2">
      <c r="A25" s="315"/>
      <c r="B25" s="313"/>
      <c r="C25" s="313"/>
      <c r="D25" s="313"/>
      <c r="E25" s="315"/>
      <c r="F25" s="313"/>
      <c r="G25" s="313"/>
      <c r="H25" s="313"/>
      <c r="I25" s="317"/>
      <c r="J25" s="261"/>
      <c r="K25" s="318"/>
      <c r="L25" s="319"/>
      <c r="M25" s="412"/>
      <c r="N25" s="321"/>
      <c r="O25" s="322"/>
      <c r="P25" s="413"/>
      <c r="R25" s="268"/>
      <c r="S25" s="269"/>
      <c r="T25" s="270">
        <f t="shared" si="1"/>
        <v>0</v>
      </c>
    </row>
    <row r="26" spans="1:20" x14ac:dyDescent="0.2">
      <c r="A26" s="414" t="s">
        <v>35</v>
      </c>
      <c r="B26" s="415">
        <v>339</v>
      </c>
      <c r="C26" s="415"/>
      <c r="D26" s="415"/>
      <c r="E26" s="414"/>
      <c r="F26" s="415"/>
      <c r="G26" s="415"/>
      <c r="H26" s="415"/>
      <c r="I26" s="416"/>
      <c r="J26" s="417"/>
      <c r="K26" s="418"/>
      <c r="L26" s="419">
        <f>B26</f>
        <v>339</v>
      </c>
      <c r="M26" s="420">
        <f>L26</f>
        <v>339</v>
      </c>
      <c r="N26" s="421">
        <f>M26/M$36</f>
        <v>2.3160483705677394E-2</v>
      </c>
      <c r="O26" s="422">
        <f>IF(N26&gt;=2%,M26,0)</f>
        <v>339</v>
      </c>
      <c r="P26" s="423">
        <f>O$36/P$2</f>
        <v>2796.8</v>
      </c>
      <c r="Q26" s="424">
        <f>O26/P26</f>
        <v>0.12120995423340961</v>
      </c>
      <c r="R26" s="425">
        <f>INT(Q26)</f>
        <v>0</v>
      </c>
      <c r="S26" s="426">
        <v>0</v>
      </c>
      <c r="T26" s="427">
        <f t="shared" si="1"/>
        <v>0</v>
      </c>
    </row>
    <row r="27" spans="1:20" s="327" customFormat="1" x14ac:dyDescent="0.2">
      <c r="A27" s="312"/>
      <c r="B27" s="313" t="s">
        <v>51</v>
      </c>
      <c r="C27" s="313"/>
      <c r="D27" s="314"/>
      <c r="E27" s="315"/>
      <c r="F27" s="313"/>
      <c r="G27" s="313"/>
      <c r="H27" s="316"/>
      <c r="I27" s="317"/>
      <c r="J27" s="261"/>
      <c r="K27" s="318"/>
      <c r="L27" s="319"/>
      <c r="M27" s="320"/>
      <c r="N27" s="321"/>
      <c r="O27" s="322"/>
      <c r="P27" s="323"/>
      <c r="Q27" s="324"/>
      <c r="R27" s="325">
        <f>INT(Q27)</f>
        <v>0</v>
      </c>
      <c r="S27" s="324"/>
      <c r="T27" s="326">
        <f t="shared" si="1"/>
        <v>0</v>
      </c>
    </row>
    <row r="28" spans="1:20" s="327" customFormat="1" x14ac:dyDescent="0.2">
      <c r="A28" s="443" t="s">
        <v>36</v>
      </c>
      <c r="B28" s="440">
        <v>94</v>
      </c>
      <c r="C28" s="440"/>
      <c r="D28" s="442"/>
      <c r="E28" s="441"/>
      <c r="F28" s="440"/>
      <c r="G28" s="440"/>
      <c r="H28" s="439"/>
      <c r="I28" s="438"/>
      <c r="J28" s="437"/>
      <c r="K28" s="436"/>
      <c r="L28" s="435">
        <f>B28</f>
        <v>94</v>
      </c>
      <c r="M28" s="434">
        <f>L28</f>
        <v>94</v>
      </c>
      <c r="N28" s="433">
        <f>M28/M$36</f>
        <v>6.4220810275329642E-3</v>
      </c>
      <c r="O28" s="432">
        <f>IF(N28&gt;=2%,M28,0)</f>
        <v>0</v>
      </c>
      <c r="P28" s="431">
        <f>O$36/P$2</f>
        <v>2796.8</v>
      </c>
      <c r="Q28" s="429">
        <f>O28/P28</f>
        <v>0</v>
      </c>
      <c r="R28" s="430">
        <f>INT(Q28)</f>
        <v>0</v>
      </c>
      <c r="S28" s="429">
        <v>0</v>
      </c>
      <c r="T28" s="428"/>
    </row>
    <row r="29" spans="1:20" s="327" customFormat="1" x14ac:dyDescent="0.2">
      <c r="A29" s="312"/>
      <c r="B29" s="313"/>
      <c r="C29" s="313"/>
      <c r="D29" s="314"/>
      <c r="E29" s="315"/>
      <c r="F29" s="313"/>
      <c r="G29" s="313"/>
      <c r="H29" s="316"/>
      <c r="I29" s="317"/>
      <c r="J29" s="261"/>
      <c r="K29" s="318"/>
      <c r="L29" s="319"/>
      <c r="M29" s="320"/>
      <c r="N29" s="321"/>
      <c r="O29" s="322"/>
      <c r="P29" s="323"/>
      <c r="Q29" s="324"/>
      <c r="R29" s="325"/>
      <c r="S29" s="324"/>
      <c r="T29" s="326"/>
    </row>
    <row r="30" spans="1:20" s="327" customFormat="1" x14ac:dyDescent="0.2">
      <c r="A30" s="328" t="s">
        <v>50</v>
      </c>
      <c r="B30" s="329">
        <v>0</v>
      </c>
      <c r="C30" s="329"/>
      <c r="D30" s="330"/>
      <c r="E30" s="331"/>
      <c r="F30" s="329"/>
      <c r="G30" s="329"/>
      <c r="H30" s="332"/>
      <c r="I30" s="333"/>
      <c r="J30" s="334"/>
      <c r="K30" s="335"/>
      <c r="L30" s="336">
        <f>B30</f>
        <v>0</v>
      </c>
      <c r="M30" s="337">
        <f>L30</f>
        <v>0</v>
      </c>
      <c r="N30" s="338">
        <f>M30/M$36</f>
        <v>0</v>
      </c>
      <c r="O30" s="339">
        <f>IF(N30&gt;=2%,M30,0)</f>
        <v>0</v>
      </c>
      <c r="P30" s="340">
        <f>O$36/P$2</f>
        <v>2796.8</v>
      </c>
      <c r="Q30" s="341">
        <f>O30/P30</f>
        <v>0</v>
      </c>
      <c r="R30" s="342">
        <f>INT(Q30)</f>
        <v>0</v>
      </c>
      <c r="S30" s="341">
        <v>0</v>
      </c>
      <c r="T30" s="343">
        <f>SUM(R30:S30)</f>
        <v>0</v>
      </c>
    </row>
    <row r="31" spans="1:20" x14ac:dyDescent="0.2">
      <c r="A31" s="344"/>
      <c r="B31" s="259"/>
      <c r="C31" s="259"/>
      <c r="D31" s="258"/>
      <c r="E31" s="344"/>
      <c r="F31" s="259"/>
      <c r="G31" s="259"/>
      <c r="H31" s="345" t="s">
        <v>51</v>
      </c>
      <c r="I31" s="260"/>
      <c r="J31" s="261"/>
      <c r="K31" s="262"/>
      <c r="L31" s="319"/>
      <c r="M31" s="320"/>
      <c r="N31" s="265"/>
      <c r="O31" s="266"/>
      <c r="P31" s="323"/>
      <c r="Q31" s="324"/>
      <c r="R31" s="325">
        <f>INT(Q31)</f>
        <v>0</v>
      </c>
      <c r="S31" s="324"/>
      <c r="T31" s="326">
        <f>SUM(R31:S31)</f>
        <v>0</v>
      </c>
    </row>
    <row r="32" spans="1:20" x14ac:dyDescent="0.2">
      <c r="A32" s="346" t="s">
        <v>52</v>
      </c>
      <c r="B32" s="347">
        <v>0</v>
      </c>
      <c r="C32" s="347"/>
      <c r="D32" s="347"/>
      <c r="E32" s="346"/>
      <c r="F32" s="347"/>
      <c r="G32" s="347"/>
      <c r="H32" s="348"/>
      <c r="I32" s="349"/>
      <c r="J32" s="350"/>
      <c r="K32" s="351"/>
      <c r="L32" s="352">
        <f>B32</f>
        <v>0</v>
      </c>
      <c r="M32" s="353">
        <f>L32</f>
        <v>0</v>
      </c>
      <c r="N32" s="354">
        <f>M32/M$36</f>
        <v>0</v>
      </c>
      <c r="O32" s="355">
        <f>IF(N32&gt;=2%,M32,0)</f>
        <v>0</v>
      </c>
      <c r="P32" s="356">
        <f>O$36/P$2</f>
        <v>2796.8</v>
      </c>
      <c r="Q32" s="357">
        <f>O32/P32</f>
        <v>0</v>
      </c>
      <c r="R32" s="358">
        <f>INT(Q32)</f>
        <v>0</v>
      </c>
      <c r="S32" s="357">
        <v>0</v>
      </c>
      <c r="T32" s="359">
        <f>SUM(R32:S32)</f>
        <v>0</v>
      </c>
    </row>
    <row r="33" spans="1:20" x14ac:dyDescent="0.2">
      <c r="A33" s="344"/>
      <c r="B33" s="259"/>
      <c r="C33" s="259"/>
      <c r="D33" s="259"/>
      <c r="E33" s="344"/>
      <c r="F33" s="259"/>
      <c r="G33" s="259"/>
      <c r="H33" s="345"/>
      <c r="I33" s="260"/>
      <c r="J33" s="261"/>
      <c r="K33" s="262"/>
      <c r="L33" s="319"/>
      <c r="M33" s="320"/>
      <c r="N33" s="265"/>
      <c r="O33" s="266"/>
      <c r="P33" s="323"/>
      <c r="Q33" s="324"/>
      <c r="R33" s="325"/>
      <c r="S33" s="324"/>
      <c r="T33" s="326"/>
    </row>
    <row r="34" spans="1:20" x14ac:dyDescent="0.2">
      <c r="A34" s="360" t="s">
        <v>53</v>
      </c>
      <c r="B34" s="361">
        <v>699</v>
      </c>
      <c r="C34" s="361"/>
      <c r="D34" s="361"/>
      <c r="E34" s="360"/>
      <c r="F34" s="361"/>
      <c r="G34" s="361"/>
      <c r="H34" s="362"/>
      <c r="I34" s="363"/>
      <c r="J34" s="364"/>
      <c r="K34" s="365"/>
      <c r="L34" s="366">
        <f>B34</f>
        <v>699</v>
      </c>
      <c r="M34" s="367"/>
      <c r="N34" s="368">
        <v>0</v>
      </c>
      <c r="O34" s="369">
        <f>IF(N34&gt;=2%,M34,0)</f>
        <v>0</v>
      </c>
      <c r="P34" s="370"/>
      <c r="Q34" s="371"/>
      <c r="R34" s="372">
        <f>INT(Q34)</f>
        <v>0</v>
      </c>
      <c r="S34" s="371"/>
      <c r="T34" s="373">
        <f>SUM(R34:S34)</f>
        <v>0</v>
      </c>
    </row>
    <row r="35" spans="1:20" x14ac:dyDescent="0.2">
      <c r="A35" s="344"/>
      <c r="B35" s="259"/>
      <c r="C35" s="259"/>
      <c r="D35" s="259"/>
      <c r="E35" s="344"/>
      <c r="F35" s="259"/>
      <c r="G35" s="259"/>
      <c r="H35" s="259"/>
      <c r="I35" s="260"/>
      <c r="J35" s="374"/>
      <c r="K35" s="262"/>
      <c r="L35" s="375"/>
      <c r="M35" s="264"/>
      <c r="N35" s="265"/>
      <c r="O35" s="266"/>
      <c r="P35" s="376"/>
      <c r="Q35" s="324"/>
      <c r="R35" s="377">
        <f>INT(Q35)</f>
        <v>0</v>
      </c>
      <c r="S35" s="324"/>
      <c r="T35" s="326">
        <f>SUM(R35:S35)</f>
        <v>0</v>
      </c>
    </row>
    <row r="36" spans="1:20" x14ac:dyDescent="0.2">
      <c r="A36" s="344" t="s">
        <v>54</v>
      </c>
      <c r="B36" s="259">
        <f>SUM(B6:B35)-B13-B24</f>
        <v>15336</v>
      </c>
      <c r="C36" s="259"/>
      <c r="D36" s="259"/>
      <c r="E36" s="378"/>
      <c r="F36" s="259"/>
      <c r="G36" s="259">
        <f t="shared" ref="G36:S36" si="2">SUM(G6:G35)</f>
        <v>7</v>
      </c>
      <c r="H36" s="259">
        <f t="shared" si="2"/>
        <v>8966</v>
      </c>
      <c r="I36" s="379">
        <f t="shared" si="2"/>
        <v>0</v>
      </c>
      <c r="J36" s="380">
        <f t="shared" si="2"/>
        <v>0</v>
      </c>
      <c r="K36" s="262">
        <f t="shared" si="2"/>
        <v>0</v>
      </c>
      <c r="L36" s="262">
        <f t="shared" si="2"/>
        <v>15336</v>
      </c>
      <c r="M36" s="262">
        <f t="shared" si="2"/>
        <v>14637</v>
      </c>
      <c r="N36" s="379">
        <f t="shared" si="2"/>
        <v>1</v>
      </c>
      <c r="O36" s="266">
        <f t="shared" si="2"/>
        <v>13984</v>
      </c>
      <c r="P36" s="376">
        <f t="shared" si="2"/>
        <v>30764.799999999996</v>
      </c>
      <c r="Q36" s="376">
        <f t="shared" si="2"/>
        <v>5</v>
      </c>
      <c r="R36" s="381">
        <f t="shared" si="2"/>
        <v>3</v>
      </c>
      <c r="S36" s="382">
        <f t="shared" si="2"/>
        <v>2</v>
      </c>
      <c r="T36" s="383">
        <f>SUM(R36:S36)</f>
        <v>5</v>
      </c>
    </row>
    <row r="37" spans="1:20" x14ac:dyDescent="0.2">
      <c r="B37" s="211">
        <v>15300</v>
      </c>
      <c r="K37" s="384"/>
      <c r="L37" s="223"/>
      <c r="M37" s="385"/>
      <c r="N37" s="386"/>
      <c r="O37" s="387"/>
      <c r="P37" s="388"/>
    </row>
    <row r="38" spans="1:20" x14ac:dyDescent="0.2">
      <c r="B38" s="211">
        <v>36</v>
      </c>
    </row>
    <row r="39" spans="1:20" x14ac:dyDescent="0.2">
      <c r="A39" s="389"/>
      <c r="B39" s="389"/>
      <c r="C39" s="389"/>
      <c r="D39" s="389"/>
      <c r="E39" s="389"/>
      <c r="F39" s="389"/>
      <c r="G39" s="389"/>
      <c r="H39" s="214"/>
      <c r="K39" s="214"/>
    </row>
  </sheetData>
  <mergeCells count="5">
    <mergeCell ref="R5:T5"/>
    <mergeCell ref="A1:T1"/>
    <mergeCell ref="B2:E2"/>
    <mergeCell ref="G2:K2"/>
    <mergeCell ref="M2:O2"/>
  </mergeCells>
  <printOptions horizontalCentered="1" verticalCentered="1"/>
  <pageMargins left="0.23622047244094491" right="0.23622047244094491" top="0.51181102362204722" bottom="0.51181102362204722" header="0" footer="0.23622047244094491"/>
  <pageSetup paperSize="5" scale="77" fitToHeight="0" pageOrder="overThenDown" orientation="landscape" r:id="rId1"/>
  <headerFooter alignWithMargins="0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V38"/>
  <sheetViews>
    <sheetView zoomScale="60" zoomScaleNormal="60" workbookViewId="0">
      <selection activeCell="F17" sqref="F17"/>
    </sheetView>
  </sheetViews>
  <sheetFormatPr baseColWidth="10" defaultRowHeight="12.75" x14ac:dyDescent="0.2"/>
  <cols>
    <col min="1" max="1" width="38.42578125" style="211" bestFit="1" customWidth="1"/>
    <col min="2" max="8" width="15.7109375" style="211" customWidth="1"/>
    <col min="9" max="9" width="15.7109375" style="212" customWidth="1"/>
    <col min="10" max="10" width="15.7109375" style="213" customWidth="1"/>
    <col min="11" max="12" width="15.7109375" style="211" customWidth="1"/>
    <col min="13" max="13" width="15.7109375" style="214" customWidth="1"/>
    <col min="14" max="14" width="15.7109375" style="212" customWidth="1"/>
    <col min="15" max="17" width="15.7109375" style="211" customWidth="1"/>
    <col min="18" max="18" width="7.140625" style="215" customWidth="1"/>
    <col min="19" max="19" width="6.5703125" style="211" customWidth="1"/>
    <col min="20" max="20" width="7.140625" style="211" customWidth="1"/>
    <col min="21" max="256" width="11.42578125" style="211"/>
    <col min="257" max="257" width="33.140625" style="211" customWidth="1"/>
    <col min="258" max="258" width="10.28515625" style="211" customWidth="1"/>
    <col min="259" max="259" width="10" style="211" customWidth="1"/>
    <col min="260" max="260" width="9" style="211" customWidth="1"/>
    <col min="261" max="261" width="10.28515625" style="211" customWidth="1"/>
    <col min="262" max="262" width="12.7109375" style="211" bestFit="1" customWidth="1"/>
    <col min="263" max="263" width="15" style="211" customWidth="1"/>
    <col min="264" max="264" width="13.28515625" style="211" customWidth="1"/>
    <col min="265" max="265" width="10.5703125" style="211" customWidth="1"/>
    <col min="266" max="266" width="12.28515625" style="211" bestFit="1" customWidth="1"/>
    <col min="267" max="267" width="9.85546875" style="211" customWidth="1"/>
    <col min="268" max="268" width="11.7109375" style="211" customWidth="1"/>
    <col min="269" max="269" width="9.5703125" style="211" bestFit="1" customWidth="1"/>
    <col min="270" max="270" width="9" style="211" customWidth="1"/>
    <col min="271" max="271" width="10" style="211" customWidth="1"/>
    <col min="272" max="272" width="10.28515625" style="211" customWidth="1"/>
    <col min="273" max="273" width="10.7109375" style="211" customWidth="1"/>
    <col min="274" max="274" width="7.140625" style="211" customWidth="1"/>
    <col min="275" max="275" width="6.5703125" style="211" customWidth="1"/>
    <col min="276" max="276" width="7.140625" style="211" customWidth="1"/>
    <col min="277" max="512" width="11.42578125" style="211"/>
    <col min="513" max="513" width="33.140625" style="211" customWidth="1"/>
    <col min="514" max="514" width="10.28515625" style="211" customWidth="1"/>
    <col min="515" max="515" width="10" style="211" customWidth="1"/>
    <col min="516" max="516" width="9" style="211" customWidth="1"/>
    <col min="517" max="517" width="10.28515625" style="211" customWidth="1"/>
    <col min="518" max="518" width="12.7109375" style="211" bestFit="1" customWidth="1"/>
    <col min="519" max="519" width="15" style="211" customWidth="1"/>
    <col min="520" max="520" width="13.28515625" style="211" customWidth="1"/>
    <col min="521" max="521" width="10.5703125" style="211" customWidth="1"/>
    <col min="522" max="522" width="12.28515625" style="211" bestFit="1" customWidth="1"/>
    <col min="523" max="523" width="9.85546875" style="211" customWidth="1"/>
    <col min="524" max="524" width="11.7109375" style="211" customWidth="1"/>
    <col min="525" max="525" width="9.5703125" style="211" bestFit="1" customWidth="1"/>
    <col min="526" max="526" width="9" style="211" customWidth="1"/>
    <col min="527" max="527" width="10" style="211" customWidth="1"/>
    <col min="528" max="528" width="10.28515625" style="211" customWidth="1"/>
    <col min="529" max="529" width="10.7109375" style="211" customWidth="1"/>
    <col min="530" max="530" width="7.140625" style="211" customWidth="1"/>
    <col min="531" max="531" width="6.5703125" style="211" customWidth="1"/>
    <col min="532" max="532" width="7.140625" style="211" customWidth="1"/>
    <col min="533" max="768" width="11.42578125" style="211"/>
    <col min="769" max="769" width="33.140625" style="211" customWidth="1"/>
    <col min="770" max="770" width="10.28515625" style="211" customWidth="1"/>
    <col min="771" max="771" width="10" style="211" customWidth="1"/>
    <col min="772" max="772" width="9" style="211" customWidth="1"/>
    <col min="773" max="773" width="10.28515625" style="211" customWidth="1"/>
    <col min="774" max="774" width="12.7109375" style="211" bestFit="1" customWidth="1"/>
    <col min="775" max="775" width="15" style="211" customWidth="1"/>
    <col min="776" max="776" width="13.28515625" style="211" customWidth="1"/>
    <col min="777" max="777" width="10.5703125" style="211" customWidth="1"/>
    <col min="778" max="778" width="12.28515625" style="211" bestFit="1" customWidth="1"/>
    <col min="779" max="779" width="9.85546875" style="211" customWidth="1"/>
    <col min="780" max="780" width="11.7109375" style="211" customWidth="1"/>
    <col min="781" max="781" width="9.5703125" style="211" bestFit="1" customWidth="1"/>
    <col min="782" max="782" width="9" style="211" customWidth="1"/>
    <col min="783" max="783" width="10" style="211" customWidth="1"/>
    <col min="784" max="784" width="10.28515625" style="211" customWidth="1"/>
    <col min="785" max="785" width="10.7109375" style="211" customWidth="1"/>
    <col min="786" max="786" width="7.140625" style="211" customWidth="1"/>
    <col min="787" max="787" width="6.5703125" style="211" customWidth="1"/>
    <col min="788" max="788" width="7.140625" style="211" customWidth="1"/>
    <col min="789" max="1024" width="11.42578125" style="211"/>
    <col min="1025" max="1025" width="33.140625" style="211" customWidth="1"/>
    <col min="1026" max="1026" width="10.28515625" style="211" customWidth="1"/>
    <col min="1027" max="1027" width="10" style="211" customWidth="1"/>
    <col min="1028" max="1028" width="9" style="211" customWidth="1"/>
    <col min="1029" max="1029" width="10.28515625" style="211" customWidth="1"/>
    <col min="1030" max="1030" width="12.7109375" style="211" bestFit="1" customWidth="1"/>
    <col min="1031" max="1031" width="15" style="211" customWidth="1"/>
    <col min="1032" max="1032" width="13.28515625" style="211" customWidth="1"/>
    <col min="1033" max="1033" width="10.5703125" style="211" customWidth="1"/>
    <col min="1034" max="1034" width="12.28515625" style="211" bestFit="1" customWidth="1"/>
    <col min="1035" max="1035" width="9.85546875" style="211" customWidth="1"/>
    <col min="1036" max="1036" width="11.7109375" style="211" customWidth="1"/>
    <col min="1037" max="1037" width="9.5703125" style="211" bestFit="1" customWidth="1"/>
    <col min="1038" max="1038" width="9" style="211" customWidth="1"/>
    <col min="1039" max="1039" width="10" style="211" customWidth="1"/>
    <col min="1040" max="1040" width="10.28515625" style="211" customWidth="1"/>
    <col min="1041" max="1041" width="10.7109375" style="211" customWidth="1"/>
    <col min="1042" max="1042" width="7.140625" style="211" customWidth="1"/>
    <col min="1043" max="1043" width="6.5703125" style="211" customWidth="1"/>
    <col min="1044" max="1044" width="7.140625" style="211" customWidth="1"/>
    <col min="1045" max="1280" width="11.42578125" style="211"/>
    <col min="1281" max="1281" width="33.140625" style="211" customWidth="1"/>
    <col min="1282" max="1282" width="10.28515625" style="211" customWidth="1"/>
    <col min="1283" max="1283" width="10" style="211" customWidth="1"/>
    <col min="1284" max="1284" width="9" style="211" customWidth="1"/>
    <col min="1285" max="1285" width="10.28515625" style="211" customWidth="1"/>
    <col min="1286" max="1286" width="12.7109375" style="211" bestFit="1" customWidth="1"/>
    <col min="1287" max="1287" width="15" style="211" customWidth="1"/>
    <col min="1288" max="1288" width="13.28515625" style="211" customWidth="1"/>
    <col min="1289" max="1289" width="10.5703125" style="211" customWidth="1"/>
    <col min="1290" max="1290" width="12.28515625" style="211" bestFit="1" customWidth="1"/>
    <col min="1291" max="1291" width="9.85546875" style="211" customWidth="1"/>
    <col min="1292" max="1292" width="11.7109375" style="211" customWidth="1"/>
    <col min="1293" max="1293" width="9.5703125" style="211" bestFit="1" customWidth="1"/>
    <col min="1294" max="1294" width="9" style="211" customWidth="1"/>
    <col min="1295" max="1295" width="10" style="211" customWidth="1"/>
    <col min="1296" max="1296" width="10.28515625" style="211" customWidth="1"/>
    <col min="1297" max="1297" width="10.7109375" style="211" customWidth="1"/>
    <col min="1298" max="1298" width="7.140625" style="211" customWidth="1"/>
    <col min="1299" max="1299" width="6.5703125" style="211" customWidth="1"/>
    <col min="1300" max="1300" width="7.140625" style="211" customWidth="1"/>
    <col min="1301" max="1536" width="11.42578125" style="211"/>
    <col min="1537" max="1537" width="33.140625" style="211" customWidth="1"/>
    <col min="1538" max="1538" width="10.28515625" style="211" customWidth="1"/>
    <col min="1539" max="1539" width="10" style="211" customWidth="1"/>
    <col min="1540" max="1540" width="9" style="211" customWidth="1"/>
    <col min="1541" max="1541" width="10.28515625" style="211" customWidth="1"/>
    <col min="1542" max="1542" width="12.7109375" style="211" bestFit="1" customWidth="1"/>
    <col min="1543" max="1543" width="15" style="211" customWidth="1"/>
    <col min="1544" max="1544" width="13.28515625" style="211" customWidth="1"/>
    <col min="1545" max="1545" width="10.5703125" style="211" customWidth="1"/>
    <col min="1546" max="1546" width="12.28515625" style="211" bestFit="1" customWidth="1"/>
    <col min="1547" max="1547" width="9.85546875" style="211" customWidth="1"/>
    <col min="1548" max="1548" width="11.7109375" style="211" customWidth="1"/>
    <col min="1549" max="1549" width="9.5703125" style="211" bestFit="1" customWidth="1"/>
    <col min="1550" max="1550" width="9" style="211" customWidth="1"/>
    <col min="1551" max="1551" width="10" style="211" customWidth="1"/>
    <col min="1552" max="1552" width="10.28515625" style="211" customWidth="1"/>
    <col min="1553" max="1553" width="10.7109375" style="211" customWidth="1"/>
    <col min="1554" max="1554" width="7.140625" style="211" customWidth="1"/>
    <col min="1555" max="1555" width="6.5703125" style="211" customWidth="1"/>
    <col min="1556" max="1556" width="7.140625" style="211" customWidth="1"/>
    <col min="1557" max="1792" width="11.42578125" style="211"/>
    <col min="1793" max="1793" width="33.140625" style="211" customWidth="1"/>
    <col min="1794" max="1794" width="10.28515625" style="211" customWidth="1"/>
    <col min="1795" max="1795" width="10" style="211" customWidth="1"/>
    <col min="1796" max="1796" width="9" style="211" customWidth="1"/>
    <col min="1797" max="1797" width="10.28515625" style="211" customWidth="1"/>
    <col min="1798" max="1798" width="12.7109375" style="211" bestFit="1" customWidth="1"/>
    <col min="1799" max="1799" width="15" style="211" customWidth="1"/>
    <col min="1800" max="1800" width="13.28515625" style="211" customWidth="1"/>
    <col min="1801" max="1801" width="10.5703125" style="211" customWidth="1"/>
    <col min="1802" max="1802" width="12.28515625" style="211" bestFit="1" customWidth="1"/>
    <col min="1803" max="1803" width="9.85546875" style="211" customWidth="1"/>
    <col min="1804" max="1804" width="11.7109375" style="211" customWidth="1"/>
    <col min="1805" max="1805" width="9.5703125" style="211" bestFit="1" customWidth="1"/>
    <col min="1806" max="1806" width="9" style="211" customWidth="1"/>
    <col min="1807" max="1807" width="10" style="211" customWidth="1"/>
    <col min="1808" max="1808" width="10.28515625" style="211" customWidth="1"/>
    <col min="1809" max="1809" width="10.7109375" style="211" customWidth="1"/>
    <col min="1810" max="1810" width="7.140625" style="211" customWidth="1"/>
    <col min="1811" max="1811" width="6.5703125" style="211" customWidth="1"/>
    <col min="1812" max="1812" width="7.140625" style="211" customWidth="1"/>
    <col min="1813" max="2048" width="11.42578125" style="211"/>
    <col min="2049" max="2049" width="33.140625" style="211" customWidth="1"/>
    <col min="2050" max="2050" width="10.28515625" style="211" customWidth="1"/>
    <col min="2051" max="2051" width="10" style="211" customWidth="1"/>
    <col min="2052" max="2052" width="9" style="211" customWidth="1"/>
    <col min="2053" max="2053" width="10.28515625" style="211" customWidth="1"/>
    <col min="2054" max="2054" width="12.7109375" style="211" bestFit="1" customWidth="1"/>
    <col min="2055" max="2055" width="15" style="211" customWidth="1"/>
    <col min="2056" max="2056" width="13.28515625" style="211" customWidth="1"/>
    <col min="2057" max="2057" width="10.5703125" style="211" customWidth="1"/>
    <col min="2058" max="2058" width="12.28515625" style="211" bestFit="1" customWidth="1"/>
    <col min="2059" max="2059" width="9.85546875" style="211" customWidth="1"/>
    <col min="2060" max="2060" width="11.7109375" style="211" customWidth="1"/>
    <col min="2061" max="2061" width="9.5703125" style="211" bestFit="1" customWidth="1"/>
    <col min="2062" max="2062" width="9" style="211" customWidth="1"/>
    <col min="2063" max="2063" width="10" style="211" customWidth="1"/>
    <col min="2064" max="2064" width="10.28515625" style="211" customWidth="1"/>
    <col min="2065" max="2065" width="10.7109375" style="211" customWidth="1"/>
    <col min="2066" max="2066" width="7.140625" style="211" customWidth="1"/>
    <col min="2067" max="2067" width="6.5703125" style="211" customWidth="1"/>
    <col min="2068" max="2068" width="7.140625" style="211" customWidth="1"/>
    <col min="2069" max="2304" width="11.42578125" style="211"/>
    <col min="2305" max="2305" width="33.140625" style="211" customWidth="1"/>
    <col min="2306" max="2306" width="10.28515625" style="211" customWidth="1"/>
    <col min="2307" max="2307" width="10" style="211" customWidth="1"/>
    <col min="2308" max="2308" width="9" style="211" customWidth="1"/>
    <col min="2309" max="2309" width="10.28515625" style="211" customWidth="1"/>
    <col min="2310" max="2310" width="12.7109375" style="211" bestFit="1" customWidth="1"/>
    <col min="2311" max="2311" width="15" style="211" customWidth="1"/>
    <col min="2312" max="2312" width="13.28515625" style="211" customWidth="1"/>
    <col min="2313" max="2313" width="10.5703125" style="211" customWidth="1"/>
    <col min="2314" max="2314" width="12.28515625" style="211" bestFit="1" customWidth="1"/>
    <col min="2315" max="2315" width="9.85546875" style="211" customWidth="1"/>
    <col min="2316" max="2316" width="11.7109375" style="211" customWidth="1"/>
    <col min="2317" max="2317" width="9.5703125" style="211" bestFit="1" customWidth="1"/>
    <col min="2318" max="2318" width="9" style="211" customWidth="1"/>
    <col min="2319" max="2319" width="10" style="211" customWidth="1"/>
    <col min="2320" max="2320" width="10.28515625" style="211" customWidth="1"/>
    <col min="2321" max="2321" width="10.7109375" style="211" customWidth="1"/>
    <col min="2322" max="2322" width="7.140625" style="211" customWidth="1"/>
    <col min="2323" max="2323" width="6.5703125" style="211" customWidth="1"/>
    <col min="2324" max="2324" width="7.140625" style="211" customWidth="1"/>
    <col min="2325" max="2560" width="11.42578125" style="211"/>
    <col min="2561" max="2561" width="33.140625" style="211" customWidth="1"/>
    <col min="2562" max="2562" width="10.28515625" style="211" customWidth="1"/>
    <col min="2563" max="2563" width="10" style="211" customWidth="1"/>
    <col min="2564" max="2564" width="9" style="211" customWidth="1"/>
    <col min="2565" max="2565" width="10.28515625" style="211" customWidth="1"/>
    <col min="2566" max="2566" width="12.7109375" style="211" bestFit="1" customWidth="1"/>
    <col min="2567" max="2567" width="15" style="211" customWidth="1"/>
    <col min="2568" max="2568" width="13.28515625" style="211" customWidth="1"/>
    <col min="2569" max="2569" width="10.5703125" style="211" customWidth="1"/>
    <col min="2570" max="2570" width="12.28515625" style="211" bestFit="1" customWidth="1"/>
    <col min="2571" max="2571" width="9.85546875" style="211" customWidth="1"/>
    <col min="2572" max="2572" width="11.7109375" style="211" customWidth="1"/>
    <col min="2573" max="2573" width="9.5703125" style="211" bestFit="1" customWidth="1"/>
    <col min="2574" max="2574" width="9" style="211" customWidth="1"/>
    <col min="2575" max="2575" width="10" style="211" customWidth="1"/>
    <col min="2576" max="2576" width="10.28515625" style="211" customWidth="1"/>
    <col min="2577" max="2577" width="10.7109375" style="211" customWidth="1"/>
    <col min="2578" max="2578" width="7.140625" style="211" customWidth="1"/>
    <col min="2579" max="2579" width="6.5703125" style="211" customWidth="1"/>
    <col min="2580" max="2580" width="7.140625" style="211" customWidth="1"/>
    <col min="2581" max="2816" width="11.42578125" style="211"/>
    <col min="2817" max="2817" width="33.140625" style="211" customWidth="1"/>
    <col min="2818" max="2818" width="10.28515625" style="211" customWidth="1"/>
    <col min="2819" max="2819" width="10" style="211" customWidth="1"/>
    <col min="2820" max="2820" width="9" style="211" customWidth="1"/>
    <col min="2821" max="2821" width="10.28515625" style="211" customWidth="1"/>
    <col min="2822" max="2822" width="12.7109375" style="211" bestFit="1" customWidth="1"/>
    <col min="2823" max="2823" width="15" style="211" customWidth="1"/>
    <col min="2824" max="2824" width="13.28515625" style="211" customWidth="1"/>
    <col min="2825" max="2825" width="10.5703125" style="211" customWidth="1"/>
    <col min="2826" max="2826" width="12.28515625" style="211" bestFit="1" customWidth="1"/>
    <col min="2827" max="2827" width="9.85546875" style="211" customWidth="1"/>
    <col min="2828" max="2828" width="11.7109375" style="211" customWidth="1"/>
    <col min="2829" max="2829" width="9.5703125" style="211" bestFit="1" customWidth="1"/>
    <col min="2830" max="2830" width="9" style="211" customWidth="1"/>
    <col min="2831" max="2831" width="10" style="211" customWidth="1"/>
    <col min="2832" max="2832" width="10.28515625" style="211" customWidth="1"/>
    <col min="2833" max="2833" width="10.7109375" style="211" customWidth="1"/>
    <col min="2834" max="2834" width="7.140625" style="211" customWidth="1"/>
    <col min="2835" max="2835" width="6.5703125" style="211" customWidth="1"/>
    <col min="2836" max="2836" width="7.140625" style="211" customWidth="1"/>
    <col min="2837" max="3072" width="11.42578125" style="211"/>
    <col min="3073" max="3073" width="33.140625" style="211" customWidth="1"/>
    <col min="3074" max="3074" width="10.28515625" style="211" customWidth="1"/>
    <col min="3075" max="3075" width="10" style="211" customWidth="1"/>
    <col min="3076" max="3076" width="9" style="211" customWidth="1"/>
    <col min="3077" max="3077" width="10.28515625" style="211" customWidth="1"/>
    <col min="3078" max="3078" width="12.7109375" style="211" bestFit="1" customWidth="1"/>
    <col min="3079" max="3079" width="15" style="211" customWidth="1"/>
    <col min="3080" max="3080" width="13.28515625" style="211" customWidth="1"/>
    <col min="3081" max="3081" width="10.5703125" style="211" customWidth="1"/>
    <col min="3082" max="3082" width="12.28515625" style="211" bestFit="1" customWidth="1"/>
    <col min="3083" max="3083" width="9.85546875" style="211" customWidth="1"/>
    <col min="3084" max="3084" width="11.7109375" style="211" customWidth="1"/>
    <col min="3085" max="3085" width="9.5703125" style="211" bestFit="1" customWidth="1"/>
    <col min="3086" max="3086" width="9" style="211" customWidth="1"/>
    <col min="3087" max="3087" width="10" style="211" customWidth="1"/>
    <col min="3088" max="3088" width="10.28515625" style="211" customWidth="1"/>
    <col min="3089" max="3089" width="10.7109375" style="211" customWidth="1"/>
    <col min="3090" max="3090" width="7.140625" style="211" customWidth="1"/>
    <col min="3091" max="3091" width="6.5703125" style="211" customWidth="1"/>
    <col min="3092" max="3092" width="7.140625" style="211" customWidth="1"/>
    <col min="3093" max="3328" width="11.42578125" style="211"/>
    <col min="3329" max="3329" width="33.140625" style="211" customWidth="1"/>
    <col min="3330" max="3330" width="10.28515625" style="211" customWidth="1"/>
    <col min="3331" max="3331" width="10" style="211" customWidth="1"/>
    <col min="3332" max="3332" width="9" style="211" customWidth="1"/>
    <col min="3333" max="3333" width="10.28515625" style="211" customWidth="1"/>
    <col min="3334" max="3334" width="12.7109375" style="211" bestFit="1" customWidth="1"/>
    <col min="3335" max="3335" width="15" style="211" customWidth="1"/>
    <col min="3336" max="3336" width="13.28515625" style="211" customWidth="1"/>
    <col min="3337" max="3337" width="10.5703125" style="211" customWidth="1"/>
    <col min="3338" max="3338" width="12.28515625" style="211" bestFit="1" customWidth="1"/>
    <col min="3339" max="3339" width="9.85546875" style="211" customWidth="1"/>
    <col min="3340" max="3340" width="11.7109375" style="211" customWidth="1"/>
    <col min="3341" max="3341" width="9.5703125" style="211" bestFit="1" customWidth="1"/>
    <col min="3342" max="3342" width="9" style="211" customWidth="1"/>
    <col min="3343" max="3343" width="10" style="211" customWidth="1"/>
    <col min="3344" max="3344" width="10.28515625" style="211" customWidth="1"/>
    <col min="3345" max="3345" width="10.7109375" style="211" customWidth="1"/>
    <col min="3346" max="3346" width="7.140625" style="211" customWidth="1"/>
    <col min="3347" max="3347" width="6.5703125" style="211" customWidth="1"/>
    <col min="3348" max="3348" width="7.140625" style="211" customWidth="1"/>
    <col min="3349" max="3584" width="11.42578125" style="211"/>
    <col min="3585" max="3585" width="33.140625" style="211" customWidth="1"/>
    <col min="3586" max="3586" width="10.28515625" style="211" customWidth="1"/>
    <col min="3587" max="3587" width="10" style="211" customWidth="1"/>
    <col min="3588" max="3588" width="9" style="211" customWidth="1"/>
    <col min="3589" max="3589" width="10.28515625" style="211" customWidth="1"/>
    <col min="3590" max="3590" width="12.7109375" style="211" bestFit="1" customWidth="1"/>
    <col min="3591" max="3591" width="15" style="211" customWidth="1"/>
    <col min="3592" max="3592" width="13.28515625" style="211" customWidth="1"/>
    <col min="3593" max="3593" width="10.5703125" style="211" customWidth="1"/>
    <col min="3594" max="3594" width="12.28515625" style="211" bestFit="1" customWidth="1"/>
    <col min="3595" max="3595" width="9.85546875" style="211" customWidth="1"/>
    <col min="3596" max="3596" width="11.7109375" style="211" customWidth="1"/>
    <col min="3597" max="3597" width="9.5703125" style="211" bestFit="1" customWidth="1"/>
    <col min="3598" max="3598" width="9" style="211" customWidth="1"/>
    <col min="3599" max="3599" width="10" style="211" customWidth="1"/>
    <col min="3600" max="3600" width="10.28515625" style="211" customWidth="1"/>
    <col min="3601" max="3601" width="10.7109375" style="211" customWidth="1"/>
    <col min="3602" max="3602" width="7.140625" style="211" customWidth="1"/>
    <col min="3603" max="3603" width="6.5703125" style="211" customWidth="1"/>
    <col min="3604" max="3604" width="7.140625" style="211" customWidth="1"/>
    <col min="3605" max="3840" width="11.42578125" style="211"/>
    <col min="3841" max="3841" width="33.140625" style="211" customWidth="1"/>
    <col min="3842" max="3842" width="10.28515625" style="211" customWidth="1"/>
    <col min="3843" max="3843" width="10" style="211" customWidth="1"/>
    <col min="3844" max="3844" width="9" style="211" customWidth="1"/>
    <col min="3845" max="3845" width="10.28515625" style="211" customWidth="1"/>
    <col min="3846" max="3846" width="12.7109375" style="211" bestFit="1" customWidth="1"/>
    <col min="3847" max="3847" width="15" style="211" customWidth="1"/>
    <col min="3848" max="3848" width="13.28515625" style="211" customWidth="1"/>
    <col min="3849" max="3849" width="10.5703125" style="211" customWidth="1"/>
    <col min="3850" max="3850" width="12.28515625" style="211" bestFit="1" customWidth="1"/>
    <col min="3851" max="3851" width="9.85546875" style="211" customWidth="1"/>
    <col min="3852" max="3852" width="11.7109375" style="211" customWidth="1"/>
    <col min="3853" max="3853" width="9.5703125" style="211" bestFit="1" customWidth="1"/>
    <col min="3854" max="3854" width="9" style="211" customWidth="1"/>
    <col min="3855" max="3855" width="10" style="211" customWidth="1"/>
    <col min="3856" max="3856" width="10.28515625" style="211" customWidth="1"/>
    <col min="3857" max="3857" width="10.7109375" style="211" customWidth="1"/>
    <col min="3858" max="3858" width="7.140625" style="211" customWidth="1"/>
    <col min="3859" max="3859" width="6.5703125" style="211" customWidth="1"/>
    <col min="3860" max="3860" width="7.140625" style="211" customWidth="1"/>
    <col min="3861" max="4096" width="11.42578125" style="211"/>
    <col min="4097" max="4097" width="33.140625" style="211" customWidth="1"/>
    <col min="4098" max="4098" width="10.28515625" style="211" customWidth="1"/>
    <col min="4099" max="4099" width="10" style="211" customWidth="1"/>
    <col min="4100" max="4100" width="9" style="211" customWidth="1"/>
    <col min="4101" max="4101" width="10.28515625" style="211" customWidth="1"/>
    <col min="4102" max="4102" width="12.7109375" style="211" bestFit="1" customWidth="1"/>
    <col min="4103" max="4103" width="15" style="211" customWidth="1"/>
    <col min="4104" max="4104" width="13.28515625" style="211" customWidth="1"/>
    <col min="4105" max="4105" width="10.5703125" style="211" customWidth="1"/>
    <col min="4106" max="4106" width="12.28515625" style="211" bestFit="1" customWidth="1"/>
    <col min="4107" max="4107" width="9.85546875" style="211" customWidth="1"/>
    <col min="4108" max="4108" width="11.7109375" style="211" customWidth="1"/>
    <col min="4109" max="4109" width="9.5703125" style="211" bestFit="1" customWidth="1"/>
    <col min="4110" max="4110" width="9" style="211" customWidth="1"/>
    <col min="4111" max="4111" width="10" style="211" customWidth="1"/>
    <col min="4112" max="4112" width="10.28515625" style="211" customWidth="1"/>
    <col min="4113" max="4113" width="10.7109375" style="211" customWidth="1"/>
    <col min="4114" max="4114" width="7.140625" style="211" customWidth="1"/>
    <col min="4115" max="4115" width="6.5703125" style="211" customWidth="1"/>
    <col min="4116" max="4116" width="7.140625" style="211" customWidth="1"/>
    <col min="4117" max="4352" width="11.42578125" style="211"/>
    <col min="4353" max="4353" width="33.140625" style="211" customWidth="1"/>
    <col min="4354" max="4354" width="10.28515625" style="211" customWidth="1"/>
    <col min="4355" max="4355" width="10" style="211" customWidth="1"/>
    <col min="4356" max="4356" width="9" style="211" customWidth="1"/>
    <col min="4357" max="4357" width="10.28515625" style="211" customWidth="1"/>
    <col min="4358" max="4358" width="12.7109375" style="211" bestFit="1" customWidth="1"/>
    <col min="4359" max="4359" width="15" style="211" customWidth="1"/>
    <col min="4360" max="4360" width="13.28515625" style="211" customWidth="1"/>
    <col min="4361" max="4361" width="10.5703125" style="211" customWidth="1"/>
    <col min="4362" max="4362" width="12.28515625" style="211" bestFit="1" customWidth="1"/>
    <col min="4363" max="4363" width="9.85546875" style="211" customWidth="1"/>
    <col min="4364" max="4364" width="11.7109375" style="211" customWidth="1"/>
    <col min="4365" max="4365" width="9.5703125" style="211" bestFit="1" customWidth="1"/>
    <col min="4366" max="4366" width="9" style="211" customWidth="1"/>
    <col min="4367" max="4367" width="10" style="211" customWidth="1"/>
    <col min="4368" max="4368" width="10.28515625" style="211" customWidth="1"/>
    <col min="4369" max="4369" width="10.7109375" style="211" customWidth="1"/>
    <col min="4370" max="4370" width="7.140625" style="211" customWidth="1"/>
    <col min="4371" max="4371" width="6.5703125" style="211" customWidth="1"/>
    <col min="4372" max="4372" width="7.140625" style="211" customWidth="1"/>
    <col min="4373" max="4608" width="11.42578125" style="211"/>
    <col min="4609" max="4609" width="33.140625" style="211" customWidth="1"/>
    <col min="4610" max="4610" width="10.28515625" style="211" customWidth="1"/>
    <col min="4611" max="4611" width="10" style="211" customWidth="1"/>
    <col min="4612" max="4612" width="9" style="211" customWidth="1"/>
    <col min="4613" max="4613" width="10.28515625" style="211" customWidth="1"/>
    <col min="4614" max="4614" width="12.7109375" style="211" bestFit="1" customWidth="1"/>
    <col min="4615" max="4615" width="15" style="211" customWidth="1"/>
    <col min="4616" max="4616" width="13.28515625" style="211" customWidth="1"/>
    <col min="4617" max="4617" width="10.5703125" style="211" customWidth="1"/>
    <col min="4618" max="4618" width="12.28515625" style="211" bestFit="1" customWidth="1"/>
    <col min="4619" max="4619" width="9.85546875" style="211" customWidth="1"/>
    <col min="4620" max="4620" width="11.7109375" style="211" customWidth="1"/>
    <col min="4621" max="4621" width="9.5703125" style="211" bestFit="1" customWidth="1"/>
    <col min="4622" max="4622" width="9" style="211" customWidth="1"/>
    <col min="4623" max="4623" width="10" style="211" customWidth="1"/>
    <col min="4624" max="4624" width="10.28515625" style="211" customWidth="1"/>
    <col min="4625" max="4625" width="10.7109375" style="211" customWidth="1"/>
    <col min="4626" max="4626" width="7.140625" style="211" customWidth="1"/>
    <col min="4627" max="4627" width="6.5703125" style="211" customWidth="1"/>
    <col min="4628" max="4628" width="7.140625" style="211" customWidth="1"/>
    <col min="4629" max="4864" width="11.42578125" style="211"/>
    <col min="4865" max="4865" width="33.140625" style="211" customWidth="1"/>
    <col min="4866" max="4866" width="10.28515625" style="211" customWidth="1"/>
    <col min="4867" max="4867" width="10" style="211" customWidth="1"/>
    <col min="4868" max="4868" width="9" style="211" customWidth="1"/>
    <col min="4869" max="4869" width="10.28515625" style="211" customWidth="1"/>
    <col min="4870" max="4870" width="12.7109375" style="211" bestFit="1" customWidth="1"/>
    <col min="4871" max="4871" width="15" style="211" customWidth="1"/>
    <col min="4872" max="4872" width="13.28515625" style="211" customWidth="1"/>
    <col min="4873" max="4873" width="10.5703125" style="211" customWidth="1"/>
    <col min="4874" max="4874" width="12.28515625" style="211" bestFit="1" customWidth="1"/>
    <col min="4875" max="4875" width="9.85546875" style="211" customWidth="1"/>
    <col min="4876" max="4876" width="11.7109375" style="211" customWidth="1"/>
    <col min="4877" max="4877" width="9.5703125" style="211" bestFit="1" customWidth="1"/>
    <col min="4878" max="4878" width="9" style="211" customWidth="1"/>
    <col min="4879" max="4879" width="10" style="211" customWidth="1"/>
    <col min="4880" max="4880" width="10.28515625" style="211" customWidth="1"/>
    <col min="4881" max="4881" width="10.7109375" style="211" customWidth="1"/>
    <col min="4882" max="4882" width="7.140625" style="211" customWidth="1"/>
    <col min="4883" max="4883" width="6.5703125" style="211" customWidth="1"/>
    <col min="4884" max="4884" width="7.140625" style="211" customWidth="1"/>
    <col min="4885" max="5120" width="11.42578125" style="211"/>
    <col min="5121" max="5121" width="33.140625" style="211" customWidth="1"/>
    <col min="5122" max="5122" width="10.28515625" style="211" customWidth="1"/>
    <col min="5123" max="5123" width="10" style="211" customWidth="1"/>
    <col min="5124" max="5124" width="9" style="211" customWidth="1"/>
    <col min="5125" max="5125" width="10.28515625" style="211" customWidth="1"/>
    <col min="5126" max="5126" width="12.7109375" style="211" bestFit="1" customWidth="1"/>
    <col min="5127" max="5127" width="15" style="211" customWidth="1"/>
    <col min="5128" max="5128" width="13.28515625" style="211" customWidth="1"/>
    <col min="5129" max="5129" width="10.5703125" style="211" customWidth="1"/>
    <col min="5130" max="5130" width="12.28515625" style="211" bestFit="1" customWidth="1"/>
    <col min="5131" max="5131" width="9.85546875" style="211" customWidth="1"/>
    <col min="5132" max="5132" width="11.7109375" style="211" customWidth="1"/>
    <col min="5133" max="5133" width="9.5703125" style="211" bestFit="1" customWidth="1"/>
    <col min="5134" max="5134" width="9" style="211" customWidth="1"/>
    <col min="5135" max="5135" width="10" style="211" customWidth="1"/>
    <col min="5136" max="5136" width="10.28515625" style="211" customWidth="1"/>
    <col min="5137" max="5137" width="10.7109375" style="211" customWidth="1"/>
    <col min="5138" max="5138" width="7.140625" style="211" customWidth="1"/>
    <col min="5139" max="5139" width="6.5703125" style="211" customWidth="1"/>
    <col min="5140" max="5140" width="7.140625" style="211" customWidth="1"/>
    <col min="5141" max="5376" width="11.42578125" style="211"/>
    <col min="5377" max="5377" width="33.140625" style="211" customWidth="1"/>
    <col min="5378" max="5378" width="10.28515625" style="211" customWidth="1"/>
    <col min="5379" max="5379" width="10" style="211" customWidth="1"/>
    <col min="5380" max="5380" width="9" style="211" customWidth="1"/>
    <col min="5381" max="5381" width="10.28515625" style="211" customWidth="1"/>
    <col min="5382" max="5382" width="12.7109375" style="211" bestFit="1" customWidth="1"/>
    <col min="5383" max="5383" width="15" style="211" customWidth="1"/>
    <col min="5384" max="5384" width="13.28515625" style="211" customWidth="1"/>
    <col min="5385" max="5385" width="10.5703125" style="211" customWidth="1"/>
    <col min="5386" max="5386" width="12.28515625" style="211" bestFit="1" customWidth="1"/>
    <col min="5387" max="5387" width="9.85546875" style="211" customWidth="1"/>
    <col min="5388" max="5388" width="11.7109375" style="211" customWidth="1"/>
    <col min="5389" max="5389" width="9.5703125" style="211" bestFit="1" customWidth="1"/>
    <col min="5390" max="5390" width="9" style="211" customWidth="1"/>
    <col min="5391" max="5391" width="10" style="211" customWidth="1"/>
    <col min="5392" max="5392" width="10.28515625" style="211" customWidth="1"/>
    <col min="5393" max="5393" width="10.7109375" style="211" customWidth="1"/>
    <col min="5394" max="5394" width="7.140625" style="211" customWidth="1"/>
    <col min="5395" max="5395" width="6.5703125" style="211" customWidth="1"/>
    <col min="5396" max="5396" width="7.140625" style="211" customWidth="1"/>
    <col min="5397" max="5632" width="11.42578125" style="211"/>
    <col min="5633" max="5633" width="33.140625" style="211" customWidth="1"/>
    <col min="5634" max="5634" width="10.28515625" style="211" customWidth="1"/>
    <col min="5635" max="5635" width="10" style="211" customWidth="1"/>
    <col min="5636" max="5636" width="9" style="211" customWidth="1"/>
    <col min="5637" max="5637" width="10.28515625" style="211" customWidth="1"/>
    <col min="5638" max="5638" width="12.7109375" style="211" bestFit="1" customWidth="1"/>
    <col min="5639" max="5639" width="15" style="211" customWidth="1"/>
    <col min="5640" max="5640" width="13.28515625" style="211" customWidth="1"/>
    <col min="5641" max="5641" width="10.5703125" style="211" customWidth="1"/>
    <col min="5642" max="5642" width="12.28515625" style="211" bestFit="1" customWidth="1"/>
    <col min="5643" max="5643" width="9.85546875" style="211" customWidth="1"/>
    <col min="5644" max="5644" width="11.7109375" style="211" customWidth="1"/>
    <col min="5645" max="5645" width="9.5703125" style="211" bestFit="1" customWidth="1"/>
    <col min="5646" max="5646" width="9" style="211" customWidth="1"/>
    <col min="5647" max="5647" width="10" style="211" customWidth="1"/>
    <col min="5648" max="5648" width="10.28515625" style="211" customWidth="1"/>
    <col min="5649" max="5649" width="10.7109375" style="211" customWidth="1"/>
    <col min="5650" max="5650" width="7.140625" style="211" customWidth="1"/>
    <col min="5651" max="5651" width="6.5703125" style="211" customWidth="1"/>
    <col min="5652" max="5652" width="7.140625" style="211" customWidth="1"/>
    <col min="5653" max="5888" width="11.42578125" style="211"/>
    <col min="5889" max="5889" width="33.140625" style="211" customWidth="1"/>
    <col min="5890" max="5890" width="10.28515625" style="211" customWidth="1"/>
    <col min="5891" max="5891" width="10" style="211" customWidth="1"/>
    <col min="5892" max="5892" width="9" style="211" customWidth="1"/>
    <col min="5893" max="5893" width="10.28515625" style="211" customWidth="1"/>
    <col min="5894" max="5894" width="12.7109375" style="211" bestFit="1" customWidth="1"/>
    <col min="5895" max="5895" width="15" style="211" customWidth="1"/>
    <col min="5896" max="5896" width="13.28515625" style="211" customWidth="1"/>
    <col min="5897" max="5897" width="10.5703125" style="211" customWidth="1"/>
    <col min="5898" max="5898" width="12.28515625" style="211" bestFit="1" customWidth="1"/>
    <col min="5899" max="5899" width="9.85546875" style="211" customWidth="1"/>
    <col min="5900" max="5900" width="11.7109375" style="211" customWidth="1"/>
    <col min="5901" max="5901" width="9.5703125" style="211" bestFit="1" customWidth="1"/>
    <col min="5902" max="5902" width="9" style="211" customWidth="1"/>
    <col min="5903" max="5903" width="10" style="211" customWidth="1"/>
    <col min="5904" max="5904" width="10.28515625" style="211" customWidth="1"/>
    <col min="5905" max="5905" width="10.7109375" style="211" customWidth="1"/>
    <col min="5906" max="5906" width="7.140625" style="211" customWidth="1"/>
    <col min="5907" max="5907" width="6.5703125" style="211" customWidth="1"/>
    <col min="5908" max="5908" width="7.140625" style="211" customWidth="1"/>
    <col min="5909" max="6144" width="11.42578125" style="211"/>
    <col min="6145" max="6145" width="33.140625" style="211" customWidth="1"/>
    <col min="6146" max="6146" width="10.28515625" style="211" customWidth="1"/>
    <col min="6147" max="6147" width="10" style="211" customWidth="1"/>
    <col min="6148" max="6148" width="9" style="211" customWidth="1"/>
    <col min="6149" max="6149" width="10.28515625" style="211" customWidth="1"/>
    <col min="6150" max="6150" width="12.7109375" style="211" bestFit="1" customWidth="1"/>
    <col min="6151" max="6151" width="15" style="211" customWidth="1"/>
    <col min="6152" max="6152" width="13.28515625" style="211" customWidth="1"/>
    <col min="6153" max="6153" width="10.5703125" style="211" customWidth="1"/>
    <col min="6154" max="6154" width="12.28515625" style="211" bestFit="1" customWidth="1"/>
    <col min="6155" max="6155" width="9.85546875" style="211" customWidth="1"/>
    <col min="6156" max="6156" width="11.7109375" style="211" customWidth="1"/>
    <col min="6157" max="6157" width="9.5703125" style="211" bestFit="1" customWidth="1"/>
    <col min="6158" max="6158" width="9" style="211" customWidth="1"/>
    <col min="6159" max="6159" width="10" style="211" customWidth="1"/>
    <col min="6160" max="6160" width="10.28515625" style="211" customWidth="1"/>
    <col min="6161" max="6161" width="10.7109375" style="211" customWidth="1"/>
    <col min="6162" max="6162" width="7.140625" style="211" customWidth="1"/>
    <col min="6163" max="6163" width="6.5703125" style="211" customWidth="1"/>
    <col min="6164" max="6164" width="7.140625" style="211" customWidth="1"/>
    <col min="6165" max="6400" width="11.42578125" style="211"/>
    <col min="6401" max="6401" width="33.140625" style="211" customWidth="1"/>
    <col min="6402" max="6402" width="10.28515625" style="211" customWidth="1"/>
    <col min="6403" max="6403" width="10" style="211" customWidth="1"/>
    <col min="6404" max="6404" width="9" style="211" customWidth="1"/>
    <col min="6405" max="6405" width="10.28515625" style="211" customWidth="1"/>
    <col min="6406" max="6406" width="12.7109375" style="211" bestFit="1" customWidth="1"/>
    <col min="6407" max="6407" width="15" style="211" customWidth="1"/>
    <col min="6408" max="6408" width="13.28515625" style="211" customWidth="1"/>
    <col min="6409" max="6409" width="10.5703125" style="211" customWidth="1"/>
    <col min="6410" max="6410" width="12.28515625" style="211" bestFit="1" customWidth="1"/>
    <col min="6411" max="6411" width="9.85546875" style="211" customWidth="1"/>
    <col min="6412" max="6412" width="11.7109375" style="211" customWidth="1"/>
    <col min="6413" max="6413" width="9.5703125" style="211" bestFit="1" customWidth="1"/>
    <col min="6414" max="6414" width="9" style="211" customWidth="1"/>
    <col min="6415" max="6415" width="10" style="211" customWidth="1"/>
    <col min="6416" max="6416" width="10.28515625" style="211" customWidth="1"/>
    <col min="6417" max="6417" width="10.7109375" style="211" customWidth="1"/>
    <col min="6418" max="6418" width="7.140625" style="211" customWidth="1"/>
    <col min="6419" max="6419" width="6.5703125" style="211" customWidth="1"/>
    <col min="6420" max="6420" width="7.140625" style="211" customWidth="1"/>
    <col min="6421" max="6656" width="11.42578125" style="211"/>
    <col min="6657" max="6657" width="33.140625" style="211" customWidth="1"/>
    <col min="6658" max="6658" width="10.28515625" style="211" customWidth="1"/>
    <col min="6659" max="6659" width="10" style="211" customWidth="1"/>
    <col min="6660" max="6660" width="9" style="211" customWidth="1"/>
    <col min="6661" max="6661" width="10.28515625" style="211" customWidth="1"/>
    <col min="6662" max="6662" width="12.7109375" style="211" bestFit="1" customWidth="1"/>
    <col min="6663" max="6663" width="15" style="211" customWidth="1"/>
    <col min="6664" max="6664" width="13.28515625" style="211" customWidth="1"/>
    <col min="6665" max="6665" width="10.5703125" style="211" customWidth="1"/>
    <col min="6666" max="6666" width="12.28515625" style="211" bestFit="1" customWidth="1"/>
    <col min="6667" max="6667" width="9.85546875" style="211" customWidth="1"/>
    <col min="6668" max="6668" width="11.7109375" style="211" customWidth="1"/>
    <col min="6669" max="6669" width="9.5703125" style="211" bestFit="1" customWidth="1"/>
    <col min="6670" max="6670" width="9" style="211" customWidth="1"/>
    <col min="6671" max="6671" width="10" style="211" customWidth="1"/>
    <col min="6672" max="6672" width="10.28515625" style="211" customWidth="1"/>
    <col min="6673" max="6673" width="10.7109375" style="211" customWidth="1"/>
    <col min="6674" max="6674" width="7.140625" style="211" customWidth="1"/>
    <col min="6675" max="6675" width="6.5703125" style="211" customWidth="1"/>
    <col min="6676" max="6676" width="7.140625" style="211" customWidth="1"/>
    <col min="6677" max="6912" width="11.42578125" style="211"/>
    <col min="6913" max="6913" width="33.140625" style="211" customWidth="1"/>
    <col min="6914" max="6914" width="10.28515625" style="211" customWidth="1"/>
    <col min="6915" max="6915" width="10" style="211" customWidth="1"/>
    <col min="6916" max="6916" width="9" style="211" customWidth="1"/>
    <col min="6917" max="6917" width="10.28515625" style="211" customWidth="1"/>
    <col min="6918" max="6918" width="12.7109375" style="211" bestFit="1" customWidth="1"/>
    <col min="6919" max="6919" width="15" style="211" customWidth="1"/>
    <col min="6920" max="6920" width="13.28515625" style="211" customWidth="1"/>
    <col min="6921" max="6921" width="10.5703125" style="211" customWidth="1"/>
    <col min="6922" max="6922" width="12.28515625" style="211" bestFit="1" customWidth="1"/>
    <col min="6923" max="6923" width="9.85546875" style="211" customWidth="1"/>
    <col min="6924" max="6924" width="11.7109375" style="211" customWidth="1"/>
    <col min="6925" max="6925" width="9.5703125" style="211" bestFit="1" customWidth="1"/>
    <col min="6926" max="6926" width="9" style="211" customWidth="1"/>
    <col min="6927" max="6927" width="10" style="211" customWidth="1"/>
    <col min="6928" max="6928" width="10.28515625" style="211" customWidth="1"/>
    <col min="6929" max="6929" width="10.7109375" style="211" customWidth="1"/>
    <col min="6930" max="6930" width="7.140625" style="211" customWidth="1"/>
    <col min="6931" max="6931" width="6.5703125" style="211" customWidth="1"/>
    <col min="6932" max="6932" width="7.140625" style="211" customWidth="1"/>
    <col min="6933" max="7168" width="11.42578125" style="211"/>
    <col min="7169" max="7169" width="33.140625" style="211" customWidth="1"/>
    <col min="7170" max="7170" width="10.28515625" style="211" customWidth="1"/>
    <col min="7171" max="7171" width="10" style="211" customWidth="1"/>
    <col min="7172" max="7172" width="9" style="211" customWidth="1"/>
    <col min="7173" max="7173" width="10.28515625" style="211" customWidth="1"/>
    <col min="7174" max="7174" width="12.7109375" style="211" bestFit="1" customWidth="1"/>
    <col min="7175" max="7175" width="15" style="211" customWidth="1"/>
    <col min="7176" max="7176" width="13.28515625" style="211" customWidth="1"/>
    <col min="7177" max="7177" width="10.5703125" style="211" customWidth="1"/>
    <col min="7178" max="7178" width="12.28515625" style="211" bestFit="1" customWidth="1"/>
    <col min="7179" max="7179" width="9.85546875" style="211" customWidth="1"/>
    <col min="7180" max="7180" width="11.7109375" style="211" customWidth="1"/>
    <col min="7181" max="7181" width="9.5703125" style="211" bestFit="1" customWidth="1"/>
    <col min="7182" max="7182" width="9" style="211" customWidth="1"/>
    <col min="7183" max="7183" width="10" style="211" customWidth="1"/>
    <col min="7184" max="7184" width="10.28515625" style="211" customWidth="1"/>
    <col min="7185" max="7185" width="10.7109375" style="211" customWidth="1"/>
    <col min="7186" max="7186" width="7.140625" style="211" customWidth="1"/>
    <col min="7187" max="7187" width="6.5703125" style="211" customWidth="1"/>
    <col min="7188" max="7188" width="7.140625" style="211" customWidth="1"/>
    <col min="7189" max="7424" width="11.42578125" style="211"/>
    <col min="7425" max="7425" width="33.140625" style="211" customWidth="1"/>
    <col min="7426" max="7426" width="10.28515625" style="211" customWidth="1"/>
    <col min="7427" max="7427" width="10" style="211" customWidth="1"/>
    <col min="7428" max="7428" width="9" style="211" customWidth="1"/>
    <col min="7429" max="7429" width="10.28515625" style="211" customWidth="1"/>
    <col min="7430" max="7430" width="12.7109375" style="211" bestFit="1" customWidth="1"/>
    <col min="7431" max="7431" width="15" style="211" customWidth="1"/>
    <col min="7432" max="7432" width="13.28515625" style="211" customWidth="1"/>
    <col min="7433" max="7433" width="10.5703125" style="211" customWidth="1"/>
    <col min="7434" max="7434" width="12.28515625" style="211" bestFit="1" customWidth="1"/>
    <col min="7435" max="7435" width="9.85546875" style="211" customWidth="1"/>
    <col min="7436" max="7436" width="11.7109375" style="211" customWidth="1"/>
    <col min="7437" max="7437" width="9.5703125" style="211" bestFit="1" customWidth="1"/>
    <col min="7438" max="7438" width="9" style="211" customWidth="1"/>
    <col min="7439" max="7439" width="10" style="211" customWidth="1"/>
    <col min="7440" max="7440" width="10.28515625" style="211" customWidth="1"/>
    <col min="7441" max="7441" width="10.7109375" style="211" customWidth="1"/>
    <col min="7442" max="7442" width="7.140625" style="211" customWidth="1"/>
    <col min="7443" max="7443" width="6.5703125" style="211" customWidth="1"/>
    <col min="7444" max="7444" width="7.140625" style="211" customWidth="1"/>
    <col min="7445" max="7680" width="11.42578125" style="211"/>
    <col min="7681" max="7681" width="33.140625" style="211" customWidth="1"/>
    <col min="7682" max="7682" width="10.28515625" style="211" customWidth="1"/>
    <col min="7683" max="7683" width="10" style="211" customWidth="1"/>
    <col min="7684" max="7684" width="9" style="211" customWidth="1"/>
    <col min="7685" max="7685" width="10.28515625" style="211" customWidth="1"/>
    <col min="7686" max="7686" width="12.7109375" style="211" bestFit="1" customWidth="1"/>
    <col min="7687" max="7687" width="15" style="211" customWidth="1"/>
    <col min="7688" max="7688" width="13.28515625" style="211" customWidth="1"/>
    <col min="7689" max="7689" width="10.5703125" style="211" customWidth="1"/>
    <col min="7690" max="7690" width="12.28515625" style="211" bestFit="1" customWidth="1"/>
    <col min="7691" max="7691" width="9.85546875" style="211" customWidth="1"/>
    <col min="7692" max="7692" width="11.7109375" style="211" customWidth="1"/>
    <col min="7693" max="7693" width="9.5703125" style="211" bestFit="1" customWidth="1"/>
    <col min="7694" max="7694" width="9" style="211" customWidth="1"/>
    <col min="7695" max="7695" width="10" style="211" customWidth="1"/>
    <col min="7696" max="7696" width="10.28515625" style="211" customWidth="1"/>
    <col min="7697" max="7697" width="10.7109375" style="211" customWidth="1"/>
    <col min="7698" max="7698" width="7.140625" style="211" customWidth="1"/>
    <col min="7699" max="7699" width="6.5703125" style="211" customWidth="1"/>
    <col min="7700" max="7700" width="7.140625" style="211" customWidth="1"/>
    <col min="7701" max="7936" width="11.42578125" style="211"/>
    <col min="7937" max="7937" width="33.140625" style="211" customWidth="1"/>
    <col min="7938" max="7938" width="10.28515625" style="211" customWidth="1"/>
    <col min="7939" max="7939" width="10" style="211" customWidth="1"/>
    <col min="7940" max="7940" width="9" style="211" customWidth="1"/>
    <col min="7941" max="7941" width="10.28515625" style="211" customWidth="1"/>
    <col min="7942" max="7942" width="12.7109375" style="211" bestFit="1" customWidth="1"/>
    <col min="7943" max="7943" width="15" style="211" customWidth="1"/>
    <col min="7944" max="7944" width="13.28515625" style="211" customWidth="1"/>
    <col min="7945" max="7945" width="10.5703125" style="211" customWidth="1"/>
    <col min="7946" max="7946" width="12.28515625" style="211" bestFit="1" customWidth="1"/>
    <col min="7947" max="7947" width="9.85546875" style="211" customWidth="1"/>
    <col min="7948" max="7948" width="11.7109375" style="211" customWidth="1"/>
    <col min="7949" max="7949" width="9.5703125" style="211" bestFit="1" customWidth="1"/>
    <col min="7950" max="7950" width="9" style="211" customWidth="1"/>
    <col min="7951" max="7951" width="10" style="211" customWidth="1"/>
    <col min="7952" max="7952" width="10.28515625" style="211" customWidth="1"/>
    <col min="7953" max="7953" width="10.7109375" style="211" customWidth="1"/>
    <col min="7954" max="7954" width="7.140625" style="211" customWidth="1"/>
    <col min="7955" max="7955" width="6.5703125" style="211" customWidth="1"/>
    <col min="7956" max="7956" width="7.140625" style="211" customWidth="1"/>
    <col min="7957" max="8192" width="11.42578125" style="211"/>
    <col min="8193" max="8193" width="33.140625" style="211" customWidth="1"/>
    <col min="8194" max="8194" width="10.28515625" style="211" customWidth="1"/>
    <col min="8195" max="8195" width="10" style="211" customWidth="1"/>
    <col min="8196" max="8196" width="9" style="211" customWidth="1"/>
    <col min="8197" max="8197" width="10.28515625" style="211" customWidth="1"/>
    <col min="8198" max="8198" width="12.7109375" style="211" bestFit="1" customWidth="1"/>
    <col min="8199" max="8199" width="15" style="211" customWidth="1"/>
    <col min="8200" max="8200" width="13.28515625" style="211" customWidth="1"/>
    <col min="8201" max="8201" width="10.5703125" style="211" customWidth="1"/>
    <col min="8202" max="8202" width="12.28515625" style="211" bestFit="1" customWidth="1"/>
    <col min="8203" max="8203" width="9.85546875" style="211" customWidth="1"/>
    <col min="8204" max="8204" width="11.7109375" style="211" customWidth="1"/>
    <col min="8205" max="8205" width="9.5703125" style="211" bestFit="1" customWidth="1"/>
    <col min="8206" max="8206" width="9" style="211" customWidth="1"/>
    <col min="8207" max="8207" width="10" style="211" customWidth="1"/>
    <col min="8208" max="8208" width="10.28515625" style="211" customWidth="1"/>
    <col min="8209" max="8209" width="10.7109375" style="211" customWidth="1"/>
    <col min="8210" max="8210" width="7.140625" style="211" customWidth="1"/>
    <col min="8211" max="8211" width="6.5703125" style="211" customWidth="1"/>
    <col min="8212" max="8212" width="7.140625" style="211" customWidth="1"/>
    <col min="8213" max="8448" width="11.42578125" style="211"/>
    <col min="8449" max="8449" width="33.140625" style="211" customWidth="1"/>
    <col min="8450" max="8450" width="10.28515625" style="211" customWidth="1"/>
    <col min="8451" max="8451" width="10" style="211" customWidth="1"/>
    <col min="8452" max="8452" width="9" style="211" customWidth="1"/>
    <col min="8453" max="8453" width="10.28515625" style="211" customWidth="1"/>
    <col min="8454" max="8454" width="12.7109375" style="211" bestFit="1" customWidth="1"/>
    <col min="8455" max="8455" width="15" style="211" customWidth="1"/>
    <col min="8456" max="8456" width="13.28515625" style="211" customWidth="1"/>
    <col min="8457" max="8457" width="10.5703125" style="211" customWidth="1"/>
    <col min="8458" max="8458" width="12.28515625" style="211" bestFit="1" customWidth="1"/>
    <col min="8459" max="8459" width="9.85546875" style="211" customWidth="1"/>
    <col min="8460" max="8460" width="11.7109375" style="211" customWidth="1"/>
    <col min="8461" max="8461" width="9.5703125" style="211" bestFit="1" customWidth="1"/>
    <col min="8462" max="8462" width="9" style="211" customWidth="1"/>
    <col min="8463" max="8463" width="10" style="211" customWidth="1"/>
    <col min="8464" max="8464" width="10.28515625" style="211" customWidth="1"/>
    <col min="8465" max="8465" width="10.7109375" style="211" customWidth="1"/>
    <col min="8466" max="8466" width="7.140625" style="211" customWidth="1"/>
    <col min="8467" max="8467" width="6.5703125" style="211" customWidth="1"/>
    <col min="8468" max="8468" width="7.140625" style="211" customWidth="1"/>
    <col min="8469" max="8704" width="11.42578125" style="211"/>
    <col min="8705" max="8705" width="33.140625" style="211" customWidth="1"/>
    <col min="8706" max="8706" width="10.28515625" style="211" customWidth="1"/>
    <col min="8707" max="8707" width="10" style="211" customWidth="1"/>
    <col min="8708" max="8708" width="9" style="211" customWidth="1"/>
    <col min="8709" max="8709" width="10.28515625" style="211" customWidth="1"/>
    <col min="8710" max="8710" width="12.7109375" style="211" bestFit="1" customWidth="1"/>
    <col min="8711" max="8711" width="15" style="211" customWidth="1"/>
    <col min="8712" max="8712" width="13.28515625" style="211" customWidth="1"/>
    <col min="8713" max="8713" width="10.5703125" style="211" customWidth="1"/>
    <col min="8714" max="8714" width="12.28515625" style="211" bestFit="1" customWidth="1"/>
    <col min="8715" max="8715" width="9.85546875" style="211" customWidth="1"/>
    <col min="8716" max="8716" width="11.7109375" style="211" customWidth="1"/>
    <col min="8717" max="8717" width="9.5703125" style="211" bestFit="1" customWidth="1"/>
    <col min="8718" max="8718" width="9" style="211" customWidth="1"/>
    <col min="8719" max="8719" width="10" style="211" customWidth="1"/>
    <col min="8720" max="8720" width="10.28515625" style="211" customWidth="1"/>
    <col min="8721" max="8721" width="10.7109375" style="211" customWidth="1"/>
    <col min="8722" max="8722" width="7.140625" style="211" customWidth="1"/>
    <col min="8723" max="8723" width="6.5703125" style="211" customWidth="1"/>
    <col min="8724" max="8724" width="7.140625" style="211" customWidth="1"/>
    <col min="8725" max="8960" width="11.42578125" style="211"/>
    <col min="8961" max="8961" width="33.140625" style="211" customWidth="1"/>
    <col min="8962" max="8962" width="10.28515625" style="211" customWidth="1"/>
    <col min="8963" max="8963" width="10" style="211" customWidth="1"/>
    <col min="8964" max="8964" width="9" style="211" customWidth="1"/>
    <col min="8965" max="8965" width="10.28515625" style="211" customWidth="1"/>
    <col min="8966" max="8966" width="12.7109375" style="211" bestFit="1" customWidth="1"/>
    <col min="8967" max="8967" width="15" style="211" customWidth="1"/>
    <col min="8968" max="8968" width="13.28515625" style="211" customWidth="1"/>
    <col min="8969" max="8969" width="10.5703125" style="211" customWidth="1"/>
    <col min="8970" max="8970" width="12.28515625" style="211" bestFit="1" customWidth="1"/>
    <col min="8971" max="8971" width="9.85546875" style="211" customWidth="1"/>
    <col min="8972" max="8972" width="11.7109375" style="211" customWidth="1"/>
    <col min="8973" max="8973" width="9.5703125" style="211" bestFit="1" customWidth="1"/>
    <col min="8974" max="8974" width="9" style="211" customWidth="1"/>
    <col min="8975" max="8975" width="10" style="211" customWidth="1"/>
    <col min="8976" max="8976" width="10.28515625" style="211" customWidth="1"/>
    <col min="8977" max="8977" width="10.7109375" style="211" customWidth="1"/>
    <col min="8978" max="8978" width="7.140625" style="211" customWidth="1"/>
    <col min="8979" max="8979" width="6.5703125" style="211" customWidth="1"/>
    <col min="8980" max="8980" width="7.140625" style="211" customWidth="1"/>
    <col min="8981" max="9216" width="11.42578125" style="211"/>
    <col min="9217" max="9217" width="33.140625" style="211" customWidth="1"/>
    <col min="9218" max="9218" width="10.28515625" style="211" customWidth="1"/>
    <col min="9219" max="9219" width="10" style="211" customWidth="1"/>
    <col min="9220" max="9220" width="9" style="211" customWidth="1"/>
    <col min="9221" max="9221" width="10.28515625" style="211" customWidth="1"/>
    <col min="9222" max="9222" width="12.7109375" style="211" bestFit="1" customWidth="1"/>
    <col min="9223" max="9223" width="15" style="211" customWidth="1"/>
    <col min="9224" max="9224" width="13.28515625" style="211" customWidth="1"/>
    <col min="9225" max="9225" width="10.5703125" style="211" customWidth="1"/>
    <col min="9226" max="9226" width="12.28515625" style="211" bestFit="1" customWidth="1"/>
    <col min="9227" max="9227" width="9.85546875" style="211" customWidth="1"/>
    <col min="9228" max="9228" width="11.7109375" style="211" customWidth="1"/>
    <col min="9229" max="9229" width="9.5703125" style="211" bestFit="1" customWidth="1"/>
    <col min="9230" max="9230" width="9" style="211" customWidth="1"/>
    <col min="9231" max="9231" width="10" style="211" customWidth="1"/>
    <col min="9232" max="9232" width="10.28515625" style="211" customWidth="1"/>
    <col min="9233" max="9233" width="10.7109375" style="211" customWidth="1"/>
    <col min="9234" max="9234" width="7.140625" style="211" customWidth="1"/>
    <col min="9235" max="9235" width="6.5703125" style="211" customWidth="1"/>
    <col min="9236" max="9236" width="7.140625" style="211" customWidth="1"/>
    <col min="9237" max="9472" width="11.42578125" style="211"/>
    <col min="9473" max="9473" width="33.140625" style="211" customWidth="1"/>
    <col min="9474" max="9474" width="10.28515625" style="211" customWidth="1"/>
    <col min="9475" max="9475" width="10" style="211" customWidth="1"/>
    <col min="9476" max="9476" width="9" style="211" customWidth="1"/>
    <col min="9477" max="9477" width="10.28515625" style="211" customWidth="1"/>
    <col min="9478" max="9478" width="12.7109375" style="211" bestFit="1" customWidth="1"/>
    <col min="9479" max="9479" width="15" style="211" customWidth="1"/>
    <col min="9480" max="9480" width="13.28515625" style="211" customWidth="1"/>
    <col min="9481" max="9481" width="10.5703125" style="211" customWidth="1"/>
    <col min="9482" max="9482" width="12.28515625" style="211" bestFit="1" customWidth="1"/>
    <col min="9483" max="9483" width="9.85546875" style="211" customWidth="1"/>
    <col min="9484" max="9484" width="11.7109375" style="211" customWidth="1"/>
    <col min="9485" max="9485" width="9.5703125" style="211" bestFit="1" customWidth="1"/>
    <col min="9486" max="9486" width="9" style="211" customWidth="1"/>
    <col min="9487" max="9487" width="10" style="211" customWidth="1"/>
    <col min="9488" max="9488" width="10.28515625" style="211" customWidth="1"/>
    <col min="9489" max="9489" width="10.7109375" style="211" customWidth="1"/>
    <col min="9490" max="9490" width="7.140625" style="211" customWidth="1"/>
    <col min="9491" max="9491" width="6.5703125" style="211" customWidth="1"/>
    <col min="9492" max="9492" width="7.140625" style="211" customWidth="1"/>
    <col min="9493" max="9728" width="11.42578125" style="211"/>
    <col min="9729" max="9729" width="33.140625" style="211" customWidth="1"/>
    <col min="9730" max="9730" width="10.28515625" style="211" customWidth="1"/>
    <col min="9731" max="9731" width="10" style="211" customWidth="1"/>
    <col min="9732" max="9732" width="9" style="211" customWidth="1"/>
    <col min="9733" max="9733" width="10.28515625" style="211" customWidth="1"/>
    <col min="9734" max="9734" width="12.7109375" style="211" bestFit="1" customWidth="1"/>
    <col min="9735" max="9735" width="15" style="211" customWidth="1"/>
    <col min="9736" max="9736" width="13.28515625" style="211" customWidth="1"/>
    <col min="9737" max="9737" width="10.5703125" style="211" customWidth="1"/>
    <col min="9738" max="9738" width="12.28515625" style="211" bestFit="1" customWidth="1"/>
    <col min="9739" max="9739" width="9.85546875" style="211" customWidth="1"/>
    <col min="9740" max="9740" width="11.7109375" style="211" customWidth="1"/>
    <col min="9741" max="9741" width="9.5703125" style="211" bestFit="1" customWidth="1"/>
    <col min="9742" max="9742" width="9" style="211" customWidth="1"/>
    <col min="9743" max="9743" width="10" style="211" customWidth="1"/>
    <col min="9744" max="9744" width="10.28515625" style="211" customWidth="1"/>
    <col min="9745" max="9745" width="10.7109375" style="211" customWidth="1"/>
    <col min="9746" max="9746" width="7.140625" style="211" customWidth="1"/>
    <col min="9747" max="9747" width="6.5703125" style="211" customWidth="1"/>
    <col min="9748" max="9748" width="7.140625" style="211" customWidth="1"/>
    <col min="9749" max="9984" width="11.42578125" style="211"/>
    <col min="9985" max="9985" width="33.140625" style="211" customWidth="1"/>
    <col min="9986" max="9986" width="10.28515625" style="211" customWidth="1"/>
    <col min="9987" max="9987" width="10" style="211" customWidth="1"/>
    <col min="9988" max="9988" width="9" style="211" customWidth="1"/>
    <col min="9989" max="9989" width="10.28515625" style="211" customWidth="1"/>
    <col min="9990" max="9990" width="12.7109375" style="211" bestFit="1" customWidth="1"/>
    <col min="9991" max="9991" width="15" style="211" customWidth="1"/>
    <col min="9992" max="9992" width="13.28515625" style="211" customWidth="1"/>
    <col min="9993" max="9993" width="10.5703125" style="211" customWidth="1"/>
    <col min="9994" max="9994" width="12.28515625" style="211" bestFit="1" customWidth="1"/>
    <col min="9995" max="9995" width="9.85546875" style="211" customWidth="1"/>
    <col min="9996" max="9996" width="11.7109375" style="211" customWidth="1"/>
    <col min="9997" max="9997" width="9.5703125" style="211" bestFit="1" customWidth="1"/>
    <col min="9998" max="9998" width="9" style="211" customWidth="1"/>
    <col min="9999" max="9999" width="10" style="211" customWidth="1"/>
    <col min="10000" max="10000" width="10.28515625" style="211" customWidth="1"/>
    <col min="10001" max="10001" width="10.7109375" style="211" customWidth="1"/>
    <col min="10002" max="10002" width="7.140625" style="211" customWidth="1"/>
    <col min="10003" max="10003" width="6.5703125" style="211" customWidth="1"/>
    <col min="10004" max="10004" width="7.140625" style="211" customWidth="1"/>
    <col min="10005" max="10240" width="11.42578125" style="211"/>
    <col min="10241" max="10241" width="33.140625" style="211" customWidth="1"/>
    <col min="10242" max="10242" width="10.28515625" style="211" customWidth="1"/>
    <col min="10243" max="10243" width="10" style="211" customWidth="1"/>
    <col min="10244" max="10244" width="9" style="211" customWidth="1"/>
    <col min="10245" max="10245" width="10.28515625" style="211" customWidth="1"/>
    <col min="10246" max="10246" width="12.7109375" style="211" bestFit="1" customWidth="1"/>
    <col min="10247" max="10247" width="15" style="211" customWidth="1"/>
    <col min="10248" max="10248" width="13.28515625" style="211" customWidth="1"/>
    <col min="10249" max="10249" width="10.5703125" style="211" customWidth="1"/>
    <col min="10250" max="10250" width="12.28515625" style="211" bestFit="1" customWidth="1"/>
    <col min="10251" max="10251" width="9.85546875" style="211" customWidth="1"/>
    <col min="10252" max="10252" width="11.7109375" style="211" customWidth="1"/>
    <col min="10253" max="10253" width="9.5703125" style="211" bestFit="1" customWidth="1"/>
    <col min="10254" max="10254" width="9" style="211" customWidth="1"/>
    <col min="10255" max="10255" width="10" style="211" customWidth="1"/>
    <col min="10256" max="10256" width="10.28515625" style="211" customWidth="1"/>
    <col min="10257" max="10257" width="10.7109375" style="211" customWidth="1"/>
    <col min="10258" max="10258" width="7.140625" style="211" customWidth="1"/>
    <col min="10259" max="10259" width="6.5703125" style="211" customWidth="1"/>
    <col min="10260" max="10260" width="7.140625" style="211" customWidth="1"/>
    <col min="10261" max="10496" width="11.42578125" style="211"/>
    <col min="10497" max="10497" width="33.140625" style="211" customWidth="1"/>
    <col min="10498" max="10498" width="10.28515625" style="211" customWidth="1"/>
    <col min="10499" max="10499" width="10" style="211" customWidth="1"/>
    <col min="10500" max="10500" width="9" style="211" customWidth="1"/>
    <col min="10501" max="10501" width="10.28515625" style="211" customWidth="1"/>
    <col min="10502" max="10502" width="12.7109375" style="211" bestFit="1" customWidth="1"/>
    <col min="10503" max="10503" width="15" style="211" customWidth="1"/>
    <col min="10504" max="10504" width="13.28515625" style="211" customWidth="1"/>
    <col min="10505" max="10505" width="10.5703125" style="211" customWidth="1"/>
    <col min="10506" max="10506" width="12.28515625" style="211" bestFit="1" customWidth="1"/>
    <col min="10507" max="10507" width="9.85546875" style="211" customWidth="1"/>
    <col min="10508" max="10508" width="11.7109375" style="211" customWidth="1"/>
    <col min="10509" max="10509" width="9.5703125" style="211" bestFit="1" customWidth="1"/>
    <col min="10510" max="10510" width="9" style="211" customWidth="1"/>
    <col min="10511" max="10511" width="10" style="211" customWidth="1"/>
    <col min="10512" max="10512" width="10.28515625" style="211" customWidth="1"/>
    <col min="10513" max="10513" width="10.7109375" style="211" customWidth="1"/>
    <col min="10514" max="10514" width="7.140625" style="211" customWidth="1"/>
    <col min="10515" max="10515" width="6.5703125" style="211" customWidth="1"/>
    <col min="10516" max="10516" width="7.140625" style="211" customWidth="1"/>
    <col min="10517" max="10752" width="11.42578125" style="211"/>
    <col min="10753" max="10753" width="33.140625" style="211" customWidth="1"/>
    <col min="10754" max="10754" width="10.28515625" style="211" customWidth="1"/>
    <col min="10755" max="10755" width="10" style="211" customWidth="1"/>
    <col min="10756" max="10756" width="9" style="211" customWidth="1"/>
    <col min="10757" max="10757" width="10.28515625" style="211" customWidth="1"/>
    <col min="10758" max="10758" width="12.7109375" style="211" bestFit="1" customWidth="1"/>
    <col min="10759" max="10759" width="15" style="211" customWidth="1"/>
    <col min="10760" max="10760" width="13.28515625" style="211" customWidth="1"/>
    <col min="10761" max="10761" width="10.5703125" style="211" customWidth="1"/>
    <col min="10762" max="10762" width="12.28515625" style="211" bestFit="1" customWidth="1"/>
    <col min="10763" max="10763" width="9.85546875" style="211" customWidth="1"/>
    <col min="10764" max="10764" width="11.7109375" style="211" customWidth="1"/>
    <col min="10765" max="10765" width="9.5703125" style="211" bestFit="1" customWidth="1"/>
    <col min="10766" max="10766" width="9" style="211" customWidth="1"/>
    <col min="10767" max="10767" width="10" style="211" customWidth="1"/>
    <col min="10768" max="10768" width="10.28515625" style="211" customWidth="1"/>
    <col min="10769" max="10769" width="10.7109375" style="211" customWidth="1"/>
    <col min="10770" max="10770" width="7.140625" style="211" customWidth="1"/>
    <col min="10771" max="10771" width="6.5703125" style="211" customWidth="1"/>
    <col min="10772" max="10772" width="7.140625" style="211" customWidth="1"/>
    <col min="10773" max="11008" width="11.42578125" style="211"/>
    <col min="11009" max="11009" width="33.140625" style="211" customWidth="1"/>
    <col min="11010" max="11010" width="10.28515625" style="211" customWidth="1"/>
    <col min="11011" max="11011" width="10" style="211" customWidth="1"/>
    <col min="11012" max="11012" width="9" style="211" customWidth="1"/>
    <col min="11013" max="11013" width="10.28515625" style="211" customWidth="1"/>
    <col min="11014" max="11014" width="12.7109375" style="211" bestFit="1" customWidth="1"/>
    <col min="11015" max="11015" width="15" style="211" customWidth="1"/>
    <col min="11016" max="11016" width="13.28515625" style="211" customWidth="1"/>
    <col min="11017" max="11017" width="10.5703125" style="211" customWidth="1"/>
    <col min="11018" max="11018" width="12.28515625" style="211" bestFit="1" customWidth="1"/>
    <col min="11019" max="11019" width="9.85546875" style="211" customWidth="1"/>
    <col min="11020" max="11020" width="11.7109375" style="211" customWidth="1"/>
    <col min="11021" max="11021" width="9.5703125" style="211" bestFit="1" customWidth="1"/>
    <col min="11022" max="11022" width="9" style="211" customWidth="1"/>
    <col min="11023" max="11023" width="10" style="211" customWidth="1"/>
    <col min="11024" max="11024" width="10.28515625" style="211" customWidth="1"/>
    <col min="11025" max="11025" width="10.7109375" style="211" customWidth="1"/>
    <col min="11026" max="11026" width="7.140625" style="211" customWidth="1"/>
    <col min="11027" max="11027" width="6.5703125" style="211" customWidth="1"/>
    <col min="11028" max="11028" width="7.140625" style="211" customWidth="1"/>
    <col min="11029" max="11264" width="11.42578125" style="211"/>
    <col min="11265" max="11265" width="33.140625" style="211" customWidth="1"/>
    <col min="11266" max="11266" width="10.28515625" style="211" customWidth="1"/>
    <col min="11267" max="11267" width="10" style="211" customWidth="1"/>
    <col min="11268" max="11268" width="9" style="211" customWidth="1"/>
    <col min="11269" max="11269" width="10.28515625" style="211" customWidth="1"/>
    <col min="11270" max="11270" width="12.7109375" style="211" bestFit="1" customWidth="1"/>
    <col min="11271" max="11271" width="15" style="211" customWidth="1"/>
    <col min="11272" max="11272" width="13.28515625" style="211" customWidth="1"/>
    <col min="11273" max="11273" width="10.5703125" style="211" customWidth="1"/>
    <col min="11274" max="11274" width="12.28515625" style="211" bestFit="1" customWidth="1"/>
    <col min="11275" max="11275" width="9.85546875" style="211" customWidth="1"/>
    <col min="11276" max="11276" width="11.7109375" style="211" customWidth="1"/>
    <col min="11277" max="11277" width="9.5703125" style="211" bestFit="1" customWidth="1"/>
    <col min="11278" max="11278" width="9" style="211" customWidth="1"/>
    <col min="11279" max="11279" width="10" style="211" customWidth="1"/>
    <col min="11280" max="11280" width="10.28515625" style="211" customWidth="1"/>
    <col min="11281" max="11281" width="10.7109375" style="211" customWidth="1"/>
    <col min="11282" max="11282" width="7.140625" style="211" customWidth="1"/>
    <col min="11283" max="11283" width="6.5703125" style="211" customWidth="1"/>
    <col min="11284" max="11284" width="7.140625" style="211" customWidth="1"/>
    <col min="11285" max="11520" width="11.42578125" style="211"/>
    <col min="11521" max="11521" width="33.140625" style="211" customWidth="1"/>
    <col min="11522" max="11522" width="10.28515625" style="211" customWidth="1"/>
    <col min="11523" max="11523" width="10" style="211" customWidth="1"/>
    <col min="11524" max="11524" width="9" style="211" customWidth="1"/>
    <col min="11525" max="11525" width="10.28515625" style="211" customWidth="1"/>
    <col min="11526" max="11526" width="12.7109375" style="211" bestFit="1" customWidth="1"/>
    <col min="11527" max="11527" width="15" style="211" customWidth="1"/>
    <col min="11528" max="11528" width="13.28515625" style="211" customWidth="1"/>
    <col min="11529" max="11529" width="10.5703125" style="211" customWidth="1"/>
    <col min="11530" max="11530" width="12.28515625" style="211" bestFit="1" customWidth="1"/>
    <col min="11531" max="11531" width="9.85546875" style="211" customWidth="1"/>
    <col min="11532" max="11532" width="11.7109375" style="211" customWidth="1"/>
    <col min="11533" max="11533" width="9.5703125" style="211" bestFit="1" customWidth="1"/>
    <col min="11534" max="11534" width="9" style="211" customWidth="1"/>
    <col min="11535" max="11535" width="10" style="211" customWidth="1"/>
    <col min="11536" max="11536" width="10.28515625" style="211" customWidth="1"/>
    <col min="11537" max="11537" width="10.7109375" style="211" customWidth="1"/>
    <col min="11538" max="11538" width="7.140625" style="211" customWidth="1"/>
    <col min="11539" max="11539" width="6.5703125" style="211" customWidth="1"/>
    <col min="11540" max="11540" width="7.140625" style="211" customWidth="1"/>
    <col min="11541" max="11776" width="11.42578125" style="211"/>
    <col min="11777" max="11777" width="33.140625" style="211" customWidth="1"/>
    <col min="11778" max="11778" width="10.28515625" style="211" customWidth="1"/>
    <col min="11779" max="11779" width="10" style="211" customWidth="1"/>
    <col min="11780" max="11780" width="9" style="211" customWidth="1"/>
    <col min="11781" max="11781" width="10.28515625" style="211" customWidth="1"/>
    <col min="11782" max="11782" width="12.7109375" style="211" bestFit="1" customWidth="1"/>
    <col min="11783" max="11783" width="15" style="211" customWidth="1"/>
    <col min="11784" max="11784" width="13.28515625" style="211" customWidth="1"/>
    <col min="11785" max="11785" width="10.5703125" style="211" customWidth="1"/>
    <col min="11786" max="11786" width="12.28515625" style="211" bestFit="1" customWidth="1"/>
    <col min="11787" max="11787" width="9.85546875" style="211" customWidth="1"/>
    <col min="11788" max="11788" width="11.7109375" style="211" customWidth="1"/>
    <col min="11789" max="11789" width="9.5703125" style="211" bestFit="1" customWidth="1"/>
    <col min="11790" max="11790" width="9" style="211" customWidth="1"/>
    <col min="11791" max="11791" width="10" style="211" customWidth="1"/>
    <col min="11792" max="11792" width="10.28515625" style="211" customWidth="1"/>
    <col min="11793" max="11793" width="10.7109375" style="211" customWidth="1"/>
    <col min="11794" max="11794" width="7.140625" style="211" customWidth="1"/>
    <col min="11795" max="11795" width="6.5703125" style="211" customWidth="1"/>
    <col min="11796" max="11796" width="7.140625" style="211" customWidth="1"/>
    <col min="11797" max="12032" width="11.42578125" style="211"/>
    <col min="12033" max="12033" width="33.140625" style="211" customWidth="1"/>
    <col min="12034" max="12034" width="10.28515625" style="211" customWidth="1"/>
    <col min="12035" max="12035" width="10" style="211" customWidth="1"/>
    <col min="12036" max="12036" width="9" style="211" customWidth="1"/>
    <col min="12037" max="12037" width="10.28515625" style="211" customWidth="1"/>
    <col min="12038" max="12038" width="12.7109375" style="211" bestFit="1" customWidth="1"/>
    <col min="12039" max="12039" width="15" style="211" customWidth="1"/>
    <col min="12040" max="12040" width="13.28515625" style="211" customWidth="1"/>
    <col min="12041" max="12041" width="10.5703125" style="211" customWidth="1"/>
    <col min="12042" max="12042" width="12.28515625" style="211" bestFit="1" customWidth="1"/>
    <col min="12043" max="12043" width="9.85546875" style="211" customWidth="1"/>
    <col min="12044" max="12044" width="11.7109375" style="211" customWidth="1"/>
    <col min="12045" max="12045" width="9.5703125" style="211" bestFit="1" customWidth="1"/>
    <col min="12046" max="12046" width="9" style="211" customWidth="1"/>
    <col min="12047" max="12047" width="10" style="211" customWidth="1"/>
    <col min="12048" max="12048" width="10.28515625" style="211" customWidth="1"/>
    <col min="12049" max="12049" width="10.7109375" style="211" customWidth="1"/>
    <col min="12050" max="12050" width="7.140625" style="211" customWidth="1"/>
    <col min="12051" max="12051" width="6.5703125" style="211" customWidth="1"/>
    <col min="12052" max="12052" width="7.140625" style="211" customWidth="1"/>
    <col min="12053" max="12288" width="11.42578125" style="211"/>
    <col min="12289" max="12289" width="33.140625" style="211" customWidth="1"/>
    <col min="12290" max="12290" width="10.28515625" style="211" customWidth="1"/>
    <col min="12291" max="12291" width="10" style="211" customWidth="1"/>
    <col min="12292" max="12292" width="9" style="211" customWidth="1"/>
    <col min="12293" max="12293" width="10.28515625" style="211" customWidth="1"/>
    <col min="12294" max="12294" width="12.7109375" style="211" bestFit="1" customWidth="1"/>
    <col min="12295" max="12295" width="15" style="211" customWidth="1"/>
    <col min="12296" max="12296" width="13.28515625" style="211" customWidth="1"/>
    <col min="12297" max="12297" width="10.5703125" style="211" customWidth="1"/>
    <col min="12298" max="12298" width="12.28515625" style="211" bestFit="1" customWidth="1"/>
    <col min="12299" max="12299" width="9.85546875" style="211" customWidth="1"/>
    <col min="12300" max="12300" width="11.7109375" style="211" customWidth="1"/>
    <col min="12301" max="12301" width="9.5703125" style="211" bestFit="1" customWidth="1"/>
    <col min="12302" max="12302" width="9" style="211" customWidth="1"/>
    <col min="12303" max="12303" width="10" style="211" customWidth="1"/>
    <col min="12304" max="12304" width="10.28515625" style="211" customWidth="1"/>
    <col min="12305" max="12305" width="10.7109375" style="211" customWidth="1"/>
    <col min="12306" max="12306" width="7.140625" style="211" customWidth="1"/>
    <col min="12307" max="12307" width="6.5703125" style="211" customWidth="1"/>
    <col min="12308" max="12308" width="7.140625" style="211" customWidth="1"/>
    <col min="12309" max="12544" width="11.42578125" style="211"/>
    <col min="12545" max="12545" width="33.140625" style="211" customWidth="1"/>
    <col min="12546" max="12546" width="10.28515625" style="211" customWidth="1"/>
    <col min="12547" max="12547" width="10" style="211" customWidth="1"/>
    <col min="12548" max="12548" width="9" style="211" customWidth="1"/>
    <col min="12549" max="12549" width="10.28515625" style="211" customWidth="1"/>
    <col min="12550" max="12550" width="12.7109375" style="211" bestFit="1" customWidth="1"/>
    <col min="12551" max="12551" width="15" style="211" customWidth="1"/>
    <col min="12552" max="12552" width="13.28515625" style="211" customWidth="1"/>
    <col min="12553" max="12553" width="10.5703125" style="211" customWidth="1"/>
    <col min="12554" max="12554" width="12.28515625" style="211" bestFit="1" customWidth="1"/>
    <col min="12555" max="12555" width="9.85546875" style="211" customWidth="1"/>
    <col min="12556" max="12556" width="11.7109375" style="211" customWidth="1"/>
    <col min="12557" max="12557" width="9.5703125" style="211" bestFit="1" customWidth="1"/>
    <col min="12558" max="12558" width="9" style="211" customWidth="1"/>
    <col min="12559" max="12559" width="10" style="211" customWidth="1"/>
    <col min="12560" max="12560" width="10.28515625" style="211" customWidth="1"/>
    <col min="12561" max="12561" width="10.7109375" style="211" customWidth="1"/>
    <col min="12562" max="12562" width="7.140625" style="211" customWidth="1"/>
    <col min="12563" max="12563" width="6.5703125" style="211" customWidth="1"/>
    <col min="12564" max="12564" width="7.140625" style="211" customWidth="1"/>
    <col min="12565" max="12800" width="11.42578125" style="211"/>
    <col min="12801" max="12801" width="33.140625" style="211" customWidth="1"/>
    <col min="12802" max="12802" width="10.28515625" style="211" customWidth="1"/>
    <col min="12803" max="12803" width="10" style="211" customWidth="1"/>
    <col min="12804" max="12804" width="9" style="211" customWidth="1"/>
    <col min="12805" max="12805" width="10.28515625" style="211" customWidth="1"/>
    <col min="12806" max="12806" width="12.7109375" style="211" bestFit="1" customWidth="1"/>
    <col min="12807" max="12807" width="15" style="211" customWidth="1"/>
    <col min="12808" max="12808" width="13.28515625" style="211" customWidth="1"/>
    <col min="12809" max="12809" width="10.5703125" style="211" customWidth="1"/>
    <col min="12810" max="12810" width="12.28515625" style="211" bestFit="1" customWidth="1"/>
    <col min="12811" max="12811" width="9.85546875" style="211" customWidth="1"/>
    <col min="12812" max="12812" width="11.7109375" style="211" customWidth="1"/>
    <col min="12813" max="12813" width="9.5703125" style="211" bestFit="1" customWidth="1"/>
    <col min="12814" max="12814" width="9" style="211" customWidth="1"/>
    <col min="12815" max="12815" width="10" style="211" customWidth="1"/>
    <col min="12816" max="12816" width="10.28515625" style="211" customWidth="1"/>
    <col min="12817" max="12817" width="10.7109375" style="211" customWidth="1"/>
    <col min="12818" max="12818" width="7.140625" style="211" customWidth="1"/>
    <col min="12819" max="12819" width="6.5703125" style="211" customWidth="1"/>
    <col min="12820" max="12820" width="7.140625" style="211" customWidth="1"/>
    <col min="12821" max="13056" width="11.42578125" style="211"/>
    <col min="13057" max="13057" width="33.140625" style="211" customWidth="1"/>
    <col min="13058" max="13058" width="10.28515625" style="211" customWidth="1"/>
    <col min="13059" max="13059" width="10" style="211" customWidth="1"/>
    <col min="13060" max="13060" width="9" style="211" customWidth="1"/>
    <col min="13061" max="13061" width="10.28515625" style="211" customWidth="1"/>
    <col min="13062" max="13062" width="12.7109375" style="211" bestFit="1" customWidth="1"/>
    <col min="13063" max="13063" width="15" style="211" customWidth="1"/>
    <col min="13064" max="13064" width="13.28515625" style="211" customWidth="1"/>
    <col min="13065" max="13065" width="10.5703125" style="211" customWidth="1"/>
    <col min="13066" max="13066" width="12.28515625" style="211" bestFit="1" customWidth="1"/>
    <col min="13067" max="13067" width="9.85546875" style="211" customWidth="1"/>
    <col min="13068" max="13068" width="11.7109375" style="211" customWidth="1"/>
    <col min="13069" max="13069" width="9.5703125" style="211" bestFit="1" customWidth="1"/>
    <col min="13070" max="13070" width="9" style="211" customWidth="1"/>
    <col min="13071" max="13071" width="10" style="211" customWidth="1"/>
    <col min="13072" max="13072" width="10.28515625" style="211" customWidth="1"/>
    <col min="13073" max="13073" width="10.7109375" style="211" customWidth="1"/>
    <col min="13074" max="13074" width="7.140625" style="211" customWidth="1"/>
    <col min="13075" max="13075" width="6.5703125" style="211" customWidth="1"/>
    <col min="13076" max="13076" width="7.140625" style="211" customWidth="1"/>
    <col min="13077" max="13312" width="11.42578125" style="211"/>
    <col min="13313" max="13313" width="33.140625" style="211" customWidth="1"/>
    <col min="13314" max="13314" width="10.28515625" style="211" customWidth="1"/>
    <col min="13315" max="13315" width="10" style="211" customWidth="1"/>
    <col min="13316" max="13316" width="9" style="211" customWidth="1"/>
    <col min="13317" max="13317" width="10.28515625" style="211" customWidth="1"/>
    <col min="13318" max="13318" width="12.7109375" style="211" bestFit="1" customWidth="1"/>
    <col min="13319" max="13319" width="15" style="211" customWidth="1"/>
    <col min="13320" max="13320" width="13.28515625" style="211" customWidth="1"/>
    <col min="13321" max="13321" width="10.5703125" style="211" customWidth="1"/>
    <col min="13322" max="13322" width="12.28515625" style="211" bestFit="1" customWidth="1"/>
    <col min="13323" max="13323" width="9.85546875" style="211" customWidth="1"/>
    <col min="13324" max="13324" width="11.7109375" style="211" customWidth="1"/>
    <col min="13325" max="13325" width="9.5703125" style="211" bestFit="1" customWidth="1"/>
    <col min="13326" max="13326" width="9" style="211" customWidth="1"/>
    <col min="13327" max="13327" width="10" style="211" customWidth="1"/>
    <col min="13328" max="13328" width="10.28515625" style="211" customWidth="1"/>
    <col min="13329" max="13329" width="10.7109375" style="211" customWidth="1"/>
    <col min="13330" max="13330" width="7.140625" style="211" customWidth="1"/>
    <col min="13331" max="13331" width="6.5703125" style="211" customWidth="1"/>
    <col min="13332" max="13332" width="7.140625" style="211" customWidth="1"/>
    <col min="13333" max="13568" width="11.42578125" style="211"/>
    <col min="13569" max="13569" width="33.140625" style="211" customWidth="1"/>
    <col min="13570" max="13570" width="10.28515625" style="211" customWidth="1"/>
    <col min="13571" max="13571" width="10" style="211" customWidth="1"/>
    <col min="13572" max="13572" width="9" style="211" customWidth="1"/>
    <col min="13573" max="13573" width="10.28515625" style="211" customWidth="1"/>
    <col min="13574" max="13574" width="12.7109375" style="211" bestFit="1" customWidth="1"/>
    <col min="13575" max="13575" width="15" style="211" customWidth="1"/>
    <col min="13576" max="13576" width="13.28515625" style="211" customWidth="1"/>
    <col min="13577" max="13577" width="10.5703125" style="211" customWidth="1"/>
    <col min="13578" max="13578" width="12.28515625" style="211" bestFit="1" customWidth="1"/>
    <col min="13579" max="13579" width="9.85546875" style="211" customWidth="1"/>
    <col min="13580" max="13580" width="11.7109375" style="211" customWidth="1"/>
    <col min="13581" max="13581" width="9.5703125" style="211" bestFit="1" customWidth="1"/>
    <col min="13582" max="13582" width="9" style="211" customWidth="1"/>
    <col min="13583" max="13583" width="10" style="211" customWidth="1"/>
    <col min="13584" max="13584" width="10.28515625" style="211" customWidth="1"/>
    <col min="13585" max="13585" width="10.7109375" style="211" customWidth="1"/>
    <col min="13586" max="13586" width="7.140625" style="211" customWidth="1"/>
    <col min="13587" max="13587" width="6.5703125" style="211" customWidth="1"/>
    <col min="13588" max="13588" width="7.140625" style="211" customWidth="1"/>
    <col min="13589" max="13824" width="11.42578125" style="211"/>
    <col min="13825" max="13825" width="33.140625" style="211" customWidth="1"/>
    <col min="13826" max="13826" width="10.28515625" style="211" customWidth="1"/>
    <col min="13827" max="13827" width="10" style="211" customWidth="1"/>
    <col min="13828" max="13828" width="9" style="211" customWidth="1"/>
    <col min="13829" max="13829" width="10.28515625" style="211" customWidth="1"/>
    <col min="13830" max="13830" width="12.7109375" style="211" bestFit="1" customWidth="1"/>
    <col min="13831" max="13831" width="15" style="211" customWidth="1"/>
    <col min="13832" max="13832" width="13.28515625" style="211" customWidth="1"/>
    <col min="13833" max="13833" width="10.5703125" style="211" customWidth="1"/>
    <col min="13834" max="13834" width="12.28515625" style="211" bestFit="1" customWidth="1"/>
    <col min="13835" max="13835" width="9.85546875" style="211" customWidth="1"/>
    <col min="13836" max="13836" width="11.7109375" style="211" customWidth="1"/>
    <col min="13837" max="13837" width="9.5703125" style="211" bestFit="1" customWidth="1"/>
    <col min="13838" max="13838" width="9" style="211" customWidth="1"/>
    <col min="13839" max="13839" width="10" style="211" customWidth="1"/>
    <col min="13840" max="13840" width="10.28515625" style="211" customWidth="1"/>
    <col min="13841" max="13841" width="10.7109375" style="211" customWidth="1"/>
    <col min="13842" max="13842" width="7.140625" style="211" customWidth="1"/>
    <col min="13843" max="13843" width="6.5703125" style="211" customWidth="1"/>
    <col min="13844" max="13844" width="7.140625" style="211" customWidth="1"/>
    <col min="13845" max="14080" width="11.42578125" style="211"/>
    <col min="14081" max="14081" width="33.140625" style="211" customWidth="1"/>
    <col min="14082" max="14082" width="10.28515625" style="211" customWidth="1"/>
    <col min="14083" max="14083" width="10" style="211" customWidth="1"/>
    <col min="14084" max="14084" width="9" style="211" customWidth="1"/>
    <col min="14085" max="14085" width="10.28515625" style="211" customWidth="1"/>
    <col min="14086" max="14086" width="12.7109375" style="211" bestFit="1" customWidth="1"/>
    <col min="14087" max="14087" width="15" style="211" customWidth="1"/>
    <col min="14088" max="14088" width="13.28515625" style="211" customWidth="1"/>
    <col min="14089" max="14089" width="10.5703125" style="211" customWidth="1"/>
    <col min="14090" max="14090" width="12.28515625" style="211" bestFit="1" customWidth="1"/>
    <col min="14091" max="14091" width="9.85546875" style="211" customWidth="1"/>
    <col min="14092" max="14092" width="11.7109375" style="211" customWidth="1"/>
    <col min="14093" max="14093" width="9.5703125" style="211" bestFit="1" customWidth="1"/>
    <col min="14094" max="14094" width="9" style="211" customWidth="1"/>
    <col min="14095" max="14095" width="10" style="211" customWidth="1"/>
    <col min="14096" max="14096" width="10.28515625" style="211" customWidth="1"/>
    <col min="14097" max="14097" width="10.7109375" style="211" customWidth="1"/>
    <col min="14098" max="14098" width="7.140625" style="211" customWidth="1"/>
    <col min="14099" max="14099" width="6.5703125" style="211" customWidth="1"/>
    <col min="14100" max="14100" width="7.140625" style="211" customWidth="1"/>
    <col min="14101" max="14336" width="11.42578125" style="211"/>
    <col min="14337" max="14337" width="33.140625" style="211" customWidth="1"/>
    <col min="14338" max="14338" width="10.28515625" style="211" customWidth="1"/>
    <col min="14339" max="14339" width="10" style="211" customWidth="1"/>
    <col min="14340" max="14340" width="9" style="211" customWidth="1"/>
    <col min="14341" max="14341" width="10.28515625" style="211" customWidth="1"/>
    <col min="14342" max="14342" width="12.7109375" style="211" bestFit="1" customWidth="1"/>
    <col min="14343" max="14343" width="15" style="211" customWidth="1"/>
    <col min="14344" max="14344" width="13.28515625" style="211" customWidth="1"/>
    <col min="14345" max="14345" width="10.5703125" style="211" customWidth="1"/>
    <col min="14346" max="14346" width="12.28515625" style="211" bestFit="1" customWidth="1"/>
    <col min="14347" max="14347" width="9.85546875" style="211" customWidth="1"/>
    <col min="14348" max="14348" width="11.7109375" style="211" customWidth="1"/>
    <col min="14349" max="14349" width="9.5703125" style="211" bestFit="1" customWidth="1"/>
    <col min="14350" max="14350" width="9" style="211" customWidth="1"/>
    <col min="14351" max="14351" width="10" style="211" customWidth="1"/>
    <col min="14352" max="14352" width="10.28515625" style="211" customWidth="1"/>
    <col min="14353" max="14353" width="10.7109375" style="211" customWidth="1"/>
    <col min="14354" max="14354" width="7.140625" style="211" customWidth="1"/>
    <col min="14355" max="14355" width="6.5703125" style="211" customWidth="1"/>
    <col min="14356" max="14356" width="7.140625" style="211" customWidth="1"/>
    <col min="14357" max="14592" width="11.42578125" style="211"/>
    <col min="14593" max="14593" width="33.140625" style="211" customWidth="1"/>
    <col min="14594" max="14594" width="10.28515625" style="211" customWidth="1"/>
    <col min="14595" max="14595" width="10" style="211" customWidth="1"/>
    <col min="14596" max="14596" width="9" style="211" customWidth="1"/>
    <col min="14597" max="14597" width="10.28515625" style="211" customWidth="1"/>
    <col min="14598" max="14598" width="12.7109375" style="211" bestFit="1" customWidth="1"/>
    <col min="14599" max="14599" width="15" style="211" customWidth="1"/>
    <col min="14600" max="14600" width="13.28515625" style="211" customWidth="1"/>
    <col min="14601" max="14601" width="10.5703125" style="211" customWidth="1"/>
    <col min="14602" max="14602" width="12.28515625" style="211" bestFit="1" customWidth="1"/>
    <col min="14603" max="14603" width="9.85546875" style="211" customWidth="1"/>
    <col min="14604" max="14604" width="11.7109375" style="211" customWidth="1"/>
    <col min="14605" max="14605" width="9.5703125" style="211" bestFit="1" customWidth="1"/>
    <col min="14606" max="14606" width="9" style="211" customWidth="1"/>
    <col min="14607" max="14607" width="10" style="211" customWidth="1"/>
    <col min="14608" max="14608" width="10.28515625" style="211" customWidth="1"/>
    <col min="14609" max="14609" width="10.7109375" style="211" customWidth="1"/>
    <col min="14610" max="14610" width="7.140625" style="211" customWidth="1"/>
    <col min="14611" max="14611" width="6.5703125" style="211" customWidth="1"/>
    <col min="14612" max="14612" width="7.140625" style="211" customWidth="1"/>
    <col min="14613" max="14848" width="11.42578125" style="211"/>
    <col min="14849" max="14849" width="33.140625" style="211" customWidth="1"/>
    <col min="14850" max="14850" width="10.28515625" style="211" customWidth="1"/>
    <col min="14851" max="14851" width="10" style="211" customWidth="1"/>
    <col min="14852" max="14852" width="9" style="211" customWidth="1"/>
    <col min="14853" max="14853" width="10.28515625" style="211" customWidth="1"/>
    <col min="14854" max="14854" width="12.7109375" style="211" bestFit="1" customWidth="1"/>
    <col min="14855" max="14855" width="15" style="211" customWidth="1"/>
    <col min="14856" max="14856" width="13.28515625" style="211" customWidth="1"/>
    <col min="14857" max="14857" width="10.5703125" style="211" customWidth="1"/>
    <col min="14858" max="14858" width="12.28515625" style="211" bestFit="1" customWidth="1"/>
    <col min="14859" max="14859" width="9.85546875" style="211" customWidth="1"/>
    <col min="14860" max="14860" width="11.7109375" style="211" customWidth="1"/>
    <col min="14861" max="14861" width="9.5703125" style="211" bestFit="1" customWidth="1"/>
    <col min="14862" max="14862" width="9" style="211" customWidth="1"/>
    <col min="14863" max="14863" width="10" style="211" customWidth="1"/>
    <col min="14864" max="14864" width="10.28515625" style="211" customWidth="1"/>
    <col min="14865" max="14865" width="10.7109375" style="211" customWidth="1"/>
    <col min="14866" max="14866" width="7.140625" style="211" customWidth="1"/>
    <col min="14867" max="14867" width="6.5703125" style="211" customWidth="1"/>
    <col min="14868" max="14868" width="7.140625" style="211" customWidth="1"/>
    <col min="14869" max="15104" width="11.42578125" style="211"/>
    <col min="15105" max="15105" width="33.140625" style="211" customWidth="1"/>
    <col min="15106" max="15106" width="10.28515625" style="211" customWidth="1"/>
    <col min="15107" max="15107" width="10" style="211" customWidth="1"/>
    <col min="15108" max="15108" width="9" style="211" customWidth="1"/>
    <col min="15109" max="15109" width="10.28515625" style="211" customWidth="1"/>
    <col min="15110" max="15110" width="12.7109375" style="211" bestFit="1" customWidth="1"/>
    <col min="15111" max="15111" width="15" style="211" customWidth="1"/>
    <col min="15112" max="15112" width="13.28515625" style="211" customWidth="1"/>
    <col min="15113" max="15113" width="10.5703125" style="211" customWidth="1"/>
    <col min="15114" max="15114" width="12.28515625" style="211" bestFit="1" customWidth="1"/>
    <col min="15115" max="15115" width="9.85546875" style="211" customWidth="1"/>
    <col min="15116" max="15116" width="11.7109375" style="211" customWidth="1"/>
    <col min="15117" max="15117" width="9.5703125" style="211" bestFit="1" customWidth="1"/>
    <col min="15118" max="15118" width="9" style="211" customWidth="1"/>
    <col min="15119" max="15119" width="10" style="211" customWidth="1"/>
    <col min="15120" max="15120" width="10.28515625" style="211" customWidth="1"/>
    <col min="15121" max="15121" width="10.7109375" style="211" customWidth="1"/>
    <col min="15122" max="15122" width="7.140625" style="211" customWidth="1"/>
    <col min="15123" max="15123" width="6.5703125" style="211" customWidth="1"/>
    <col min="15124" max="15124" width="7.140625" style="211" customWidth="1"/>
    <col min="15125" max="15360" width="11.42578125" style="211"/>
    <col min="15361" max="15361" width="33.140625" style="211" customWidth="1"/>
    <col min="15362" max="15362" width="10.28515625" style="211" customWidth="1"/>
    <col min="15363" max="15363" width="10" style="211" customWidth="1"/>
    <col min="15364" max="15364" width="9" style="211" customWidth="1"/>
    <col min="15365" max="15365" width="10.28515625" style="211" customWidth="1"/>
    <col min="15366" max="15366" width="12.7109375" style="211" bestFit="1" customWidth="1"/>
    <col min="15367" max="15367" width="15" style="211" customWidth="1"/>
    <col min="15368" max="15368" width="13.28515625" style="211" customWidth="1"/>
    <col min="15369" max="15369" width="10.5703125" style="211" customWidth="1"/>
    <col min="15370" max="15370" width="12.28515625" style="211" bestFit="1" customWidth="1"/>
    <col min="15371" max="15371" width="9.85546875" style="211" customWidth="1"/>
    <col min="15372" max="15372" width="11.7109375" style="211" customWidth="1"/>
    <col min="15373" max="15373" width="9.5703125" style="211" bestFit="1" customWidth="1"/>
    <col min="15374" max="15374" width="9" style="211" customWidth="1"/>
    <col min="15375" max="15375" width="10" style="211" customWidth="1"/>
    <col min="15376" max="15376" width="10.28515625" style="211" customWidth="1"/>
    <col min="15377" max="15377" width="10.7109375" style="211" customWidth="1"/>
    <col min="15378" max="15378" width="7.140625" style="211" customWidth="1"/>
    <col min="15379" max="15379" width="6.5703125" style="211" customWidth="1"/>
    <col min="15380" max="15380" width="7.140625" style="211" customWidth="1"/>
    <col min="15381" max="15616" width="11.42578125" style="211"/>
    <col min="15617" max="15617" width="33.140625" style="211" customWidth="1"/>
    <col min="15618" max="15618" width="10.28515625" style="211" customWidth="1"/>
    <col min="15619" max="15619" width="10" style="211" customWidth="1"/>
    <col min="15620" max="15620" width="9" style="211" customWidth="1"/>
    <col min="15621" max="15621" width="10.28515625" style="211" customWidth="1"/>
    <col min="15622" max="15622" width="12.7109375" style="211" bestFit="1" customWidth="1"/>
    <col min="15623" max="15623" width="15" style="211" customWidth="1"/>
    <col min="15624" max="15624" width="13.28515625" style="211" customWidth="1"/>
    <col min="15625" max="15625" width="10.5703125" style="211" customWidth="1"/>
    <col min="15626" max="15626" width="12.28515625" style="211" bestFit="1" customWidth="1"/>
    <col min="15627" max="15627" width="9.85546875" style="211" customWidth="1"/>
    <col min="15628" max="15628" width="11.7109375" style="211" customWidth="1"/>
    <col min="15629" max="15629" width="9.5703125" style="211" bestFit="1" customWidth="1"/>
    <col min="15630" max="15630" width="9" style="211" customWidth="1"/>
    <col min="15631" max="15631" width="10" style="211" customWidth="1"/>
    <col min="15632" max="15632" width="10.28515625" style="211" customWidth="1"/>
    <col min="15633" max="15633" width="10.7109375" style="211" customWidth="1"/>
    <col min="15634" max="15634" width="7.140625" style="211" customWidth="1"/>
    <col min="15635" max="15635" width="6.5703125" style="211" customWidth="1"/>
    <col min="15636" max="15636" width="7.140625" style="211" customWidth="1"/>
    <col min="15637" max="15872" width="11.42578125" style="211"/>
    <col min="15873" max="15873" width="33.140625" style="211" customWidth="1"/>
    <col min="15874" max="15874" width="10.28515625" style="211" customWidth="1"/>
    <col min="15875" max="15875" width="10" style="211" customWidth="1"/>
    <col min="15876" max="15876" width="9" style="211" customWidth="1"/>
    <col min="15877" max="15877" width="10.28515625" style="211" customWidth="1"/>
    <col min="15878" max="15878" width="12.7109375" style="211" bestFit="1" customWidth="1"/>
    <col min="15879" max="15879" width="15" style="211" customWidth="1"/>
    <col min="15880" max="15880" width="13.28515625" style="211" customWidth="1"/>
    <col min="15881" max="15881" width="10.5703125" style="211" customWidth="1"/>
    <col min="15882" max="15882" width="12.28515625" style="211" bestFit="1" customWidth="1"/>
    <col min="15883" max="15883" width="9.85546875" style="211" customWidth="1"/>
    <col min="15884" max="15884" width="11.7109375" style="211" customWidth="1"/>
    <col min="15885" max="15885" width="9.5703125" style="211" bestFit="1" customWidth="1"/>
    <col min="15886" max="15886" width="9" style="211" customWidth="1"/>
    <col min="15887" max="15887" width="10" style="211" customWidth="1"/>
    <col min="15888" max="15888" width="10.28515625" style="211" customWidth="1"/>
    <col min="15889" max="15889" width="10.7109375" style="211" customWidth="1"/>
    <col min="15890" max="15890" width="7.140625" style="211" customWidth="1"/>
    <col min="15891" max="15891" width="6.5703125" style="211" customWidth="1"/>
    <col min="15892" max="15892" width="7.140625" style="211" customWidth="1"/>
    <col min="15893" max="16128" width="11.42578125" style="211"/>
    <col min="16129" max="16129" width="33.140625" style="211" customWidth="1"/>
    <col min="16130" max="16130" width="10.28515625" style="211" customWidth="1"/>
    <col min="16131" max="16131" width="10" style="211" customWidth="1"/>
    <col min="16132" max="16132" width="9" style="211" customWidth="1"/>
    <col min="16133" max="16133" width="10.28515625" style="211" customWidth="1"/>
    <col min="16134" max="16134" width="12.7109375" style="211" bestFit="1" customWidth="1"/>
    <col min="16135" max="16135" width="15" style="211" customWidth="1"/>
    <col min="16136" max="16136" width="13.28515625" style="211" customWidth="1"/>
    <col min="16137" max="16137" width="10.5703125" style="211" customWidth="1"/>
    <col min="16138" max="16138" width="12.28515625" style="211" bestFit="1" customWidth="1"/>
    <col min="16139" max="16139" width="9.85546875" style="211" customWidth="1"/>
    <col min="16140" max="16140" width="11.7109375" style="211" customWidth="1"/>
    <col min="16141" max="16141" width="9.5703125" style="211" bestFit="1" customWidth="1"/>
    <col min="16142" max="16142" width="9" style="211" customWidth="1"/>
    <col min="16143" max="16143" width="10" style="211" customWidth="1"/>
    <col min="16144" max="16144" width="10.28515625" style="211" customWidth="1"/>
    <col min="16145" max="16145" width="10.7109375" style="211" customWidth="1"/>
    <col min="16146" max="16146" width="7.140625" style="211" customWidth="1"/>
    <col min="16147" max="16147" width="6.5703125" style="211" customWidth="1"/>
    <col min="16148" max="16148" width="7.140625" style="211" customWidth="1"/>
    <col min="16149" max="16384" width="11.42578125" style="211"/>
  </cols>
  <sheetData>
    <row r="1" spans="1:22" ht="20.25" x14ac:dyDescent="0.3">
      <c r="A1" s="981" t="s">
        <v>0</v>
      </c>
      <c r="B1" s="981"/>
      <c r="C1" s="981"/>
      <c r="D1" s="981"/>
      <c r="E1" s="981"/>
      <c r="F1" s="981"/>
      <c r="G1" s="981"/>
      <c r="H1" s="981"/>
      <c r="I1" s="981"/>
      <c r="J1" s="981"/>
      <c r="K1" s="981"/>
      <c r="L1" s="981"/>
      <c r="M1" s="981"/>
      <c r="N1" s="981"/>
      <c r="O1" s="981"/>
      <c r="P1" s="981"/>
      <c r="Q1" s="981"/>
      <c r="R1" s="981"/>
      <c r="S1" s="981"/>
      <c r="T1" s="981"/>
    </row>
    <row r="2" spans="1:22" ht="20.25" x14ac:dyDescent="0.3">
      <c r="A2" s="937" t="s">
        <v>1</v>
      </c>
      <c r="B2" s="983" t="s">
        <v>75</v>
      </c>
      <c r="C2" s="983"/>
      <c r="D2" s="983"/>
      <c r="E2" s="983"/>
      <c r="F2" s="983"/>
      <c r="G2" s="982" t="s">
        <v>75</v>
      </c>
      <c r="H2" s="982"/>
      <c r="I2" s="982"/>
      <c r="J2" s="982"/>
      <c r="K2" s="982"/>
      <c r="L2" s="982"/>
      <c r="M2" s="984" t="s">
        <v>3</v>
      </c>
      <c r="N2" s="984"/>
      <c r="O2" s="984"/>
      <c r="P2" s="929">
        <v>5</v>
      </c>
      <c r="Q2" s="946"/>
      <c r="R2" s="947"/>
      <c r="S2" s="946"/>
      <c r="T2" s="946"/>
    </row>
    <row r="3" spans="1:22" ht="20.25" x14ac:dyDescent="0.3">
      <c r="A3" s="929">
        <v>2018</v>
      </c>
      <c r="B3" s="929"/>
      <c r="C3" s="929"/>
      <c r="D3" s="929"/>
      <c r="E3" s="929"/>
      <c r="F3" s="929"/>
      <c r="G3" s="929"/>
      <c r="H3" s="928"/>
      <c r="I3" s="948"/>
      <c r="J3" s="949"/>
      <c r="K3" s="929"/>
      <c r="L3" s="950"/>
      <c r="M3" s="951"/>
      <c r="N3" s="952"/>
      <c r="O3" s="937"/>
      <c r="P3" s="929"/>
      <c r="Q3" s="946"/>
      <c r="R3" s="947"/>
      <c r="S3" s="946"/>
      <c r="T3" s="946"/>
    </row>
    <row r="4" spans="1:22" ht="20.25" x14ac:dyDescent="0.3">
      <c r="A4" s="929"/>
      <c r="B4" s="929"/>
      <c r="C4" s="929"/>
      <c r="D4" s="929"/>
      <c r="E4" s="929"/>
      <c r="F4" s="929"/>
      <c r="G4" s="929"/>
      <c r="H4" s="928"/>
      <c r="I4" s="948"/>
      <c r="J4" s="949"/>
      <c r="K4" s="929"/>
      <c r="L4" s="950"/>
      <c r="M4" s="951"/>
      <c r="N4" s="952"/>
      <c r="O4" s="937"/>
      <c r="P4" s="929"/>
      <c r="Q4" s="946"/>
      <c r="R4" s="947"/>
      <c r="S4" s="946"/>
      <c r="T4" s="946"/>
    </row>
    <row r="5" spans="1:22" ht="89.25" x14ac:dyDescent="0.2">
      <c r="A5" s="936" t="s">
        <v>4</v>
      </c>
      <c r="B5" s="936" t="s">
        <v>5</v>
      </c>
      <c r="C5" s="936" t="s">
        <v>6</v>
      </c>
      <c r="D5" s="936" t="s">
        <v>7</v>
      </c>
      <c r="E5" s="936" t="s">
        <v>8</v>
      </c>
      <c r="F5" s="936" t="s">
        <v>9</v>
      </c>
      <c r="G5" s="936" t="s">
        <v>124</v>
      </c>
      <c r="H5" s="936" t="s">
        <v>11</v>
      </c>
      <c r="I5" s="931" t="s">
        <v>12</v>
      </c>
      <c r="J5" s="932" t="s">
        <v>13</v>
      </c>
      <c r="K5" s="936" t="s">
        <v>126</v>
      </c>
      <c r="L5" s="936" t="s">
        <v>15</v>
      </c>
      <c r="M5" s="933" t="s">
        <v>16</v>
      </c>
      <c r="N5" s="231" t="s">
        <v>17</v>
      </c>
      <c r="O5" s="936" t="s">
        <v>18</v>
      </c>
      <c r="P5" s="934" t="s">
        <v>19</v>
      </c>
      <c r="Q5" s="935" t="s">
        <v>20</v>
      </c>
      <c r="R5" s="980" t="s">
        <v>21</v>
      </c>
      <c r="S5" s="980"/>
      <c r="T5" s="980"/>
    </row>
    <row r="6" spans="1:22" ht="15.75" x14ac:dyDescent="0.2">
      <c r="A6" s="684" t="s">
        <v>38</v>
      </c>
      <c r="B6" s="685"/>
      <c r="C6" s="684"/>
      <c r="D6" s="684"/>
      <c r="E6" s="684"/>
      <c r="F6" s="684"/>
      <c r="G6" s="684"/>
      <c r="H6" s="684"/>
      <c r="I6" s="686">
        <v>0.7</v>
      </c>
      <c r="J6" s="687">
        <f>B$8*I6</f>
        <v>6239.7999999999993</v>
      </c>
      <c r="K6" s="684">
        <v>1</v>
      </c>
      <c r="L6" s="684">
        <f>INT(J6+K6)</f>
        <v>6240</v>
      </c>
      <c r="M6" s="688">
        <f>L6</f>
        <v>6240</v>
      </c>
      <c r="N6" s="689">
        <f>M6/M$35</f>
        <v>0.22192979336344559</v>
      </c>
      <c r="O6" s="803">
        <f>IF(N6&gt;=2%,M6,0)</f>
        <v>6240</v>
      </c>
      <c r="P6" s="693">
        <v>5529</v>
      </c>
      <c r="Q6" s="804">
        <f>O6/P6</f>
        <v>1.1285946825827455</v>
      </c>
      <c r="R6" s="685">
        <f>INT(Q6)</f>
        <v>1</v>
      </c>
      <c r="S6" s="685">
        <v>0</v>
      </c>
      <c r="T6" s="685">
        <f>SUM(R6:S6)</f>
        <v>1</v>
      </c>
      <c r="V6" s="692">
        <v>0.48363175981190087</v>
      </c>
    </row>
    <row r="7" spans="1:22" ht="15.75" x14ac:dyDescent="0.2">
      <c r="A7" s="684" t="s">
        <v>24</v>
      </c>
      <c r="B7" s="685"/>
      <c r="C7" s="684"/>
      <c r="D7" s="684"/>
      <c r="E7" s="684"/>
      <c r="F7" s="684"/>
      <c r="G7" s="684"/>
      <c r="H7" s="684"/>
      <c r="I7" s="686">
        <v>0.3</v>
      </c>
      <c r="J7" s="687">
        <f>B$8*I7</f>
        <v>2674.2</v>
      </c>
      <c r="K7" s="684">
        <v>0</v>
      </c>
      <c r="L7" s="684">
        <f>INT(J7+K7)</f>
        <v>2674</v>
      </c>
      <c r="M7" s="688">
        <f>L7</f>
        <v>2674</v>
      </c>
      <c r="N7" s="689">
        <f>M7/M$35</f>
        <v>9.5102606963758579E-2</v>
      </c>
      <c r="O7" s="803">
        <f>IF(N7&gt;=2%,M7,0)</f>
        <v>2674</v>
      </c>
      <c r="P7" s="693">
        <v>5529</v>
      </c>
      <c r="Q7" s="692">
        <f>O7/P7</f>
        <v>0.48363175981190087</v>
      </c>
      <c r="R7" s="685">
        <f>INT(Q7)</f>
        <v>0</v>
      </c>
      <c r="S7" s="685">
        <v>1</v>
      </c>
      <c r="T7" s="685">
        <f>SUM(R7:S7)</f>
        <v>1</v>
      </c>
      <c r="V7" s="675">
        <v>0.4760010127681123</v>
      </c>
    </row>
    <row r="8" spans="1:22" ht="15.75" x14ac:dyDescent="0.2">
      <c r="A8" s="805" t="s">
        <v>109</v>
      </c>
      <c r="B8" s="685">
        <v>8914</v>
      </c>
      <c r="C8" s="684"/>
      <c r="D8" s="684"/>
      <c r="E8" s="684"/>
      <c r="F8" s="684"/>
      <c r="G8" s="684"/>
      <c r="H8" s="684"/>
      <c r="I8" s="686"/>
      <c r="J8" s="687"/>
      <c r="K8" s="684"/>
      <c r="L8" s="684"/>
      <c r="M8" s="688"/>
      <c r="N8" s="689"/>
      <c r="O8" s="803"/>
      <c r="P8" s="693"/>
      <c r="Q8" s="692"/>
      <c r="R8" s="685"/>
      <c r="S8" s="685"/>
      <c r="T8" s="685"/>
      <c r="V8" s="700">
        <v>0.46117119398126383</v>
      </c>
    </row>
    <row r="9" spans="1:22" x14ac:dyDescent="0.2">
      <c r="A9" s="256"/>
      <c r="B9" s="259"/>
      <c r="C9" s="259"/>
      <c r="D9" s="258"/>
      <c r="E9" s="344"/>
      <c r="F9" s="259"/>
      <c r="G9" s="259"/>
      <c r="H9" s="259"/>
      <c r="I9" s="260"/>
      <c r="J9" s="261"/>
      <c r="K9" s="262"/>
      <c r="L9" s="263"/>
      <c r="M9" s="264"/>
      <c r="N9" s="265"/>
      <c r="O9" s="266"/>
      <c r="P9" s="662">
        <f>SUM(N9:O9)</f>
        <v>0</v>
      </c>
      <c r="Q9" s="324"/>
      <c r="R9" s="325">
        <f t="shared" ref="R9:R34" si="0">INT(Q9)</f>
        <v>0</v>
      </c>
      <c r="S9" s="324"/>
      <c r="T9" s="326">
        <f t="shared" ref="T9:T35" si="1">SUM(R9:S9)</f>
        <v>0</v>
      </c>
      <c r="U9" s="327"/>
      <c r="V9" s="675">
        <v>0.35457735016456998</v>
      </c>
    </row>
    <row r="10" spans="1:22" x14ac:dyDescent="0.2">
      <c r="A10" s="457" t="s">
        <v>23</v>
      </c>
      <c r="B10" s="453">
        <v>2550</v>
      </c>
      <c r="C10" s="453"/>
      <c r="D10" s="456"/>
      <c r="E10" s="806"/>
      <c r="F10" s="453"/>
      <c r="G10" s="453"/>
      <c r="H10" s="453"/>
      <c r="I10" s="452"/>
      <c r="J10" s="451"/>
      <c r="K10" s="450"/>
      <c r="L10" s="449">
        <f>INT(J10)+K10</f>
        <v>0</v>
      </c>
      <c r="M10" s="448">
        <f>B10</f>
        <v>2550</v>
      </c>
      <c r="N10" s="447">
        <f>M10/M$35</f>
        <v>9.069246363410037E-2</v>
      </c>
      <c r="O10" s="446">
        <f>IF(N10&gt;=2%,M10,0)</f>
        <v>2550</v>
      </c>
      <c r="P10" s="807">
        <f>O$35/P$2</f>
        <v>5529.4</v>
      </c>
      <c r="Q10" s="700">
        <f>O10/P10</f>
        <v>0.46117119398126383</v>
      </c>
      <c r="R10" s="808">
        <f>INT(Q10)</f>
        <v>0</v>
      </c>
      <c r="S10" s="700">
        <v>1</v>
      </c>
      <c r="T10" s="702">
        <f>SUM(R10:S10)</f>
        <v>1</v>
      </c>
      <c r="U10" s="327"/>
      <c r="V10" s="304">
        <v>0.32896878503996818</v>
      </c>
    </row>
    <row r="11" spans="1:22" s="327" customFormat="1" x14ac:dyDescent="0.2">
      <c r="A11" s="256"/>
      <c r="B11" s="313"/>
      <c r="C11" s="313"/>
      <c r="D11" s="314"/>
      <c r="E11" s="315"/>
      <c r="F11" s="313"/>
      <c r="G11" s="313"/>
      <c r="H11" s="313"/>
      <c r="I11" s="317"/>
      <c r="J11" s="261"/>
      <c r="K11" s="318"/>
      <c r="L11" s="319"/>
      <c r="M11" s="412"/>
      <c r="N11" s="321"/>
      <c r="O11" s="322"/>
      <c r="P11" s="323"/>
      <c r="Q11" s="324"/>
      <c r="R11" s="325"/>
      <c r="S11" s="324"/>
      <c r="T11" s="326"/>
      <c r="V11" s="324">
        <v>0.29062827793250628</v>
      </c>
    </row>
    <row r="12" spans="1:22" x14ac:dyDescent="0.2">
      <c r="A12" s="695" t="s">
        <v>39</v>
      </c>
      <c r="B12" s="665"/>
      <c r="C12" s="665"/>
      <c r="D12" s="666"/>
      <c r="E12" s="663"/>
      <c r="F12" s="665"/>
      <c r="G12" s="665"/>
      <c r="H12" s="665"/>
      <c r="I12" s="667">
        <v>0.74</v>
      </c>
      <c r="J12" s="668">
        <f>B$14*I12</f>
        <v>7490.28</v>
      </c>
      <c r="K12" s="669">
        <v>0</v>
      </c>
      <c r="L12" s="670">
        <f>INT(J12+K12)</f>
        <v>7490</v>
      </c>
      <c r="M12" s="671">
        <f>L12</f>
        <v>7490</v>
      </c>
      <c r="N12" s="672">
        <f>M12/M$35</f>
        <v>0.26638688338016148</v>
      </c>
      <c r="O12" s="673">
        <f>IF(N12&gt;=2%,M12,0)</f>
        <v>7490</v>
      </c>
      <c r="P12" s="674">
        <f>O$35/P$2</f>
        <v>5529.4</v>
      </c>
      <c r="Q12" s="675">
        <f>O12/P12</f>
        <v>1.3545773501645748</v>
      </c>
      <c r="R12" s="676">
        <f>INT(Q12)</f>
        <v>1</v>
      </c>
      <c r="S12" s="675">
        <v>0</v>
      </c>
      <c r="T12" s="677">
        <f>SUM(R12:S12)</f>
        <v>1</v>
      </c>
      <c r="U12" s="327"/>
      <c r="V12" s="738">
        <v>0.24396860418851957</v>
      </c>
    </row>
    <row r="13" spans="1:22" x14ac:dyDescent="0.2">
      <c r="A13" s="695" t="s">
        <v>35</v>
      </c>
      <c r="B13" s="665"/>
      <c r="C13" s="665"/>
      <c r="D13" s="666"/>
      <c r="E13" s="663"/>
      <c r="F13" s="665"/>
      <c r="G13" s="665"/>
      <c r="H13" s="665"/>
      <c r="I13" s="667">
        <v>0.26</v>
      </c>
      <c r="J13" s="668">
        <f>B$14*I13</f>
        <v>2631.7200000000003</v>
      </c>
      <c r="K13" s="669">
        <v>1</v>
      </c>
      <c r="L13" s="670">
        <f>INT(J13+K13)</f>
        <v>2632</v>
      </c>
      <c r="M13" s="671">
        <f>L13</f>
        <v>2632</v>
      </c>
      <c r="N13" s="672">
        <f>M13/M$35</f>
        <v>9.360884873919692E-2</v>
      </c>
      <c r="O13" s="673">
        <f>IF(N13&gt;=2%,M13,0)</f>
        <v>2632</v>
      </c>
      <c r="P13" s="674">
        <f>O$35/P$2</f>
        <v>5529.4</v>
      </c>
      <c r="Q13" s="675">
        <f>O13/P13</f>
        <v>0.4760010127681123</v>
      </c>
      <c r="R13" s="676">
        <f>INT(Q13)</f>
        <v>0</v>
      </c>
      <c r="S13" s="675">
        <v>1</v>
      </c>
      <c r="T13" s="677">
        <f>SUM(R13:S13)</f>
        <v>1</v>
      </c>
      <c r="U13" s="327"/>
      <c r="V13" s="304">
        <v>0.23257496292545304</v>
      </c>
    </row>
    <row r="14" spans="1:22" x14ac:dyDescent="0.2">
      <c r="A14" s="695" t="s">
        <v>74</v>
      </c>
      <c r="B14" s="665">
        <v>10122</v>
      </c>
      <c r="C14" s="665"/>
      <c r="D14" s="666"/>
      <c r="E14" s="663"/>
      <c r="F14" s="665"/>
      <c r="G14" s="665"/>
      <c r="H14" s="665"/>
      <c r="I14" s="667"/>
      <c r="J14" s="668"/>
      <c r="K14" s="669" t="s">
        <v>51</v>
      </c>
      <c r="L14" s="670"/>
      <c r="M14" s="671"/>
      <c r="N14" s="672"/>
      <c r="O14" s="673"/>
      <c r="P14" s="674"/>
      <c r="Q14" s="675"/>
      <c r="R14" s="676"/>
      <c r="S14" s="675"/>
      <c r="T14" s="677"/>
      <c r="U14" s="327"/>
      <c r="V14" s="804">
        <v>0.12859468258275</v>
      </c>
    </row>
    <row r="15" spans="1:22" s="327" customFormat="1" x14ac:dyDescent="0.2">
      <c r="A15" s="315"/>
      <c r="B15" s="313"/>
      <c r="C15" s="313"/>
      <c r="D15" s="314"/>
      <c r="E15" s="315"/>
      <c r="F15" s="313"/>
      <c r="G15" s="313"/>
      <c r="H15" s="313"/>
      <c r="I15" s="317"/>
      <c r="J15" s="261"/>
      <c r="K15" s="318"/>
      <c r="L15" s="319"/>
      <c r="M15" s="412"/>
      <c r="N15" s="321"/>
      <c r="O15" s="322"/>
      <c r="P15" s="323"/>
      <c r="Q15" s="324"/>
      <c r="R15" s="325"/>
      <c r="S15" s="324"/>
      <c r="T15" s="326"/>
      <c r="V15" s="211"/>
    </row>
    <row r="16" spans="1:22" x14ac:dyDescent="0.2">
      <c r="A16" s="292" t="s">
        <v>41</v>
      </c>
      <c r="B16" s="293">
        <v>1699</v>
      </c>
      <c r="C16" s="293">
        <f>$B$19/3</f>
        <v>64.333333333333329</v>
      </c>
      <c r="D16" s="293">
        <f>B$20/2</f>
        <v>48.5</v>
      </c>
      <c r="E16" s="294">
        <f>B$21/2</f>
        <v>5.5</v>
      </c>
      <c r="F16" s="293"/>
      <c r="G16" s="809">
        <v>3</v>
      </c>
      <c r="H16" s="293">
        <f>B16+INT(C16)+INT(D16)+INT(E16)+INT(F16)+G16</f>
        <v>1819</v>
      </c>
      <c r="I16" s="296"/>
      <c r="J16" s="297"/>
      <c r="K16" s="298"/>
      <c r="L16" s="299">
        <f>H16</f>
        <v>1819</v>
      </c>
      <c r="M16" s="300">
        <f>L16</f>
        <v>1819</v>
      </c>
      <c r="N16" s="301">
        <f>M16/M$35</f>
        <v>6.4693957392324933E-2</v>
      </c>
      <c r="O16" s="302">
        <f>IF(N16&gt;=2%,M16,0)</f>
        <v>1819</v>
      </c>
      <c r="P16" s="303">
        <f>O$35/P$2</f>
        <v>5529.4</v>
      </c>
      <c r="Q16" s="304">
        <f>O16/P16</f>
        <v>0.32896878503996818</v>
      </c>
      <c r="R16" s="305">
        <f t="shared" si="0"/>
        <v>0</v>
      </c>
      <c r="S16" s="304">
        <v>0</v>
      </c>
      <c r="T16" s="306">
        <f t="shared" si="1"/>
        <v>0</v>
      </c>
    </row>
    <row r="17" spans="1:22" x14ac:dyDescent="0.2">
      <c r="A17" s="292" t="s">
        <v>42</v>
      </c>
      <c r="B17" s="293">
        <v>1159</v>
      </c>
      <c r="C17" s="293">
        <f>$B$19/3</f>
        <v>64.333333333333329</v>
      </c>
      <c r="D17" s="293">
        <f>B$20/2</f>
        <v>48.5</v>
      </c>
      <c r="E17" s="292"/>
      <c r="F17" s="293">
        <f>B$22/2</f>
        <v>15</v>
      </c>
      <c r="G17" s="293">
        <v>0</v>
      </c>
      <c r="H17" s="293">
        <f>B17+INT(C17)+INT(D17)+INT(E17)+INT(F17)+G17</f>
        <v>1286</v>
      </c>
      <c r="I17" s="296"/>
      <c r="J17" s="297"/>
      <c r="K17" s="298"/>
      <c r="L17" s="299">
        <f>H17</f>
        <v>1286</v>
      </c>
      <c r="M17" s="300">
        <f>L17</f>
        <v>1286</v>
      </c>
      <c r="N17" s="301">
        <f>M17/M$35</f>
        <v>4.5737454209197281E-2</v>
      </c>
      <c r="O17" s="302">
        <f>IF(N17&gt;=2%,M17,0)</f>
        <v>1286</v>
      </c>
      <c r="P17" s="303">
        <f>O$35/P$2</f>
        <v>5529.4</v>
      </c>
      <c r="Q17" s="304">
        <f>O17/P17</f>
        <v>0.23257496292545304</v>
      </c>
      <c r="R17" s="305">
        <f t="shared" si="0"/>
        <v>0</v>
      </c>
      <c r="S17" s="696">
        <v>0</v>
      </c>
      <c r="T17" s="306">
        <f t="shared" si="1"/>
        <v>0</v>
      </c>
    </row>
    <row r="18" spans="1:22" x14ac:dyDescent="0.2">
      <c r="A18" s="292" t="s">
        <v>43</v>
      </c>
      <c r="B18" s="293">
        <v>144</v>
      </c>
      <c r="C18" s="293">
        <f>$B$19/3</f>
        <v>64.333333333333329</v>
      </c>
      <c r="D18" s="293"/>
      <c r="E18" s="294">
        <f>B$21/2</f>
        <v>5.5</v>
      </c>
      <c r="F18" s="293">
        <f>B$22/2</f>
        <v>15</v>
      </c>
      <c r="G18" s="293">
        <v>0</v>
      </c>
      <c r="H18" s="293">
        <f>B18+INT(C18)+INT(D18)+INT(E18)+INT(F18)+G18</f>
        <v>228</v>
      </c>
      <c r="I18" s="296"/>
      <c r="J18" s="297"/>
      <c r="K18" s="298"/>
      <c r="L18" s="299">
        <f>H18</f>
        <v>228</v>
      </c>
      <c r="M18" s="300">
        <f>L18</f>
        <v>228</v>
      </c>
      <c r="N18" s="301">
        <f>M18/M$35</f>
        <v>8.1089732190489736E-3</v>
      </c>
      <c r="O18" s="302">
        <f>IF(N18&gt;=2%,M18,0)</f>
        <v>0</v>
      </c>
      <c r="P18" s="303">
        <f>O$35/P$2</f>
        <v>5529.4</v>
      </c>
      <c r="Q18" s="304">
        <f>O18/P18</f>
        <v>0</v>
      </c>
      <c r="R18" s="305">
        <f t="shared" si="0"/>
        <v>0</v>
      </c>
      <c r="S18" s="304">
        <v>0</v>
      </c>
      <c r="T18" s="306">
        <f t="shared" si="1"/>
        <v>0</v>
      </c>
    </row>
    <row r="19" spans="1:22" x14ac:dyDescent="0.2">
      <c r="A19" s="307" t="s">
        <v>44</v>
      </c>
      <c r="B19" s="293">
        <v>193</v>
      </c>
      <c r="C19" s="293"/>
      <c r="D19" s="293"/>
      <c r="E19" s="292"/>
      <c r="F19" s="293"/>
      <c r="G19" s="293"/>
      <c r="H19" s="293"/>
      <c r="I19" s="296"/>
      <c r="J19" s="297"/>
      <c r="K19" s="298"/>
      <c r="L19" s="299"/>
      <c r="M19" s="308"/>
      <c r="N19" s="301"/>
      <c r="O19" s="302"/>
      <c r="P19" s="303"/>
      <c r="Q19" s="304"/>
      <c r="R19" s="305">
        <f t="shared" si="0"/>
        <v>0</v>
      </c>
      <c r="S19" s="304"/>
      <c r="T19" s="306">
        <f t="shared" si="1"/>
        <v>0</v>
      </c>
    </row>
    <row r="20" spans="1:22" x14ac:dyDescent="0.2">
      <c r="A20" s="307" t="s">
        <v>45</v>
      </c>
      <c r="B20" s="293">
        <v>97</v>
      </c>
      <c r="C20" s="293"/>
      <c r="D20" s="293"/>
      <c r="E20" s="292"/>
      <c r="F20" s="293"/>
      <c r="G20" s="293"/>
      <c r="H20" s="293"/>
      <c r="I20" s="296"/>
      <c r="J20" s="297"/>
      <c r="K20" s="298"/>
      <c r="L20" s="299"/>
      <c r="M20" s="308"/>
      <c r="N20" s="301"/>
      <c r="O20" s="302"/>
      <c r="P20" s="303">
        <f>SUM(N20:O20)</f>
        <v>0</v>
      </c>
      <c r="Q20" s="304"/>
      <c r="R20" s="305">
        <f t="shared" si="0"/>
        <v>0</v>
      </c>
      <c r="S20" s="304"/>
      <c r="T20" s="306">
        <f t="shared" si="1"/>
        <v>0</v>
      </c>
    </row>
    <row r="21" spans="1:22" x14ac:dyDescent="0.2">
      <c r="A21" s="307" t="s">
        <v>46</v>
      </c>
      <c r="B21" s="293">
        <v>11</v>
      </c>
      <c r="C21" s="293"/>
      <c r="D21" s="309"/>
      <c r="E21" s="292"/>
      <c r="F21" s="293"/>
      <c r="G21" s="293"/>
      <c r="H21" s="310"/>
      <c r="I21" s="296"/>
      <c r="J21" s="297"/>
      <c r="K21" s="298"/>
      <c r="L21" s="299"/>
      <c r="M21" s="308"/>
      <c r="N21" s="301"/>
      <c r="O21" s="302"/>
      <c r="P21" s="303">
        <f>SUM(N21:O21)</f>
        <v>0</v>
      </c>
      <c r="Q21" s="304"/>
      <c r="R21" s="305">
        <f t="shared" si="0"/>
        <v>0</v>
      </c>
      <c r="S21" s="304"/>
      <c r="T21" s="306">
        <f t="shared" si="1"/>
        <v>0</v>
      </c>
    </row>
    <row r="22" spans="1:22" x14ac:dyDescent="0.2">
      <c r="A22" s="307" t="s">
        <v>47</v>
      </c>
      <c r="B22" s="293">
        <v>30</v>
      </c>
      <c r="C22" s="293"/>
      <c r="D22" s="293"/>
      <c r="E22" s="292"/>
      <c r="F22" s="293"/>
      <c r="G22" s="293"/>
      <c r="H22" s="293"/>
      <c r="I22" s="296"/>
      <c r="J22" s="297"/>
      <c r="K22" s="298"/>
      <c r="L22" s="299"/>
      <c r="M22" s="308"/>
      <c r="N22" s="301"/>
      <c r="O22" s="302"/>
      <c r="P22" s="303">
        <f>SUM(N22:O22)</f>
        <v>0</v>
      </c>
      <c r="Q22" s="304"/>
      <c r="R22" s="305">
        <f t="shared" si="0"/>
        <v>0</v>
      </c>
      <c r="S22" s="304"/>
      <c r="T22" s="306">
        <f t="shared" si="1"/>
        <v>0</v>
      </c>
    </row>
    <row r="23" spans="1:22" x14ac:dyDescent="0.2">
      <c r="A23" s="311" t="s">
        <v>48</v>
      </c>
      <c r="B23" s="293"/>
      <c r="C23" s="293"/>
      <c r="D23" s="293"/>
      <c r="E23" s="292"/>
      <c r="F23" s="293"/>
      <c r="G23" s="293"/>
      <c r="H23" s="293"/>
      <c r="I23" s="296"/>
      <c r="J23" s="297"/>
      <c r="K23" s="298"/>
      <c r="L23" s="299"/>
      <c r="M23" s="308"/>
      <c r="N23" s="301"/>
      <c r="O23" s="302"/>
      <c r="P23" s="303"/>
      <c r="Q23" s="304"/>
      <c r="R23" s="305">
        <f t="shared" si="0"/>
        <v>0</v>
      </c>
      <c r="S23" s="304"/>
      <c r="T23" s="306">
        <f t="shared" si="1"/>
        <v>0</v>
      </c>
    </row>
    <row r="24" spans="1:22" x14ac:dyDescent="0.2">
      <c r="A24" s="256"/>
      <c r="B24" s="313"/>
      <c r="C24" s="259"/>
      <c r="D24" s="259"/>
      <c r="E24" s="344"/>
      <c r="F24" s="259"/>
      <c r="G24" s="259"/>
      <c r="H24" s="259"/>
      <c r="I24" s="260"/>
      <c r="J24" s="261"/>
      <c r="K24" s="262"/>
      <c r="L24" s="263"/>
      <c r="M24" s="264"/>
      <c r="N24" s="265"/>
      <c r="O24" s="266"/>
      <c r="P24" s="662"/>
      <c r="Q24" s="324"/>
      <c r="R24" s="325">
        <f t="shared" si="0"/>
        <v>0</v>
      </c>
      <c r="S24" s="324"/>
      <c r="T24" s="326">
        <f t="shared" si="1"/>
        <v>0</v>
      </c>
    </row>
    <row r="25" spans="1:22" x14ac:dyDescent="0.2">
      <c r="A25" s="722" t="s">
        <v>34</v>
      </c>
      <c r="B25" s="723">
        <v>1349</v>
      </c>
      <c r="C25" s="723"/>
      <c r="D25" s="723"/>
      <c r="E25" s="724"/>
      <c r="F25" s="723"/>
      <c r="G25" s="723"/>
      <c r="H25" s="723"/>
      <c r="I25" s="725"/>
      <c r="J25" s="726"/>
      <c r="K25" s="727"/>
      <c r="L25" s="728">
        <f>INT(J25)+K25</f>
        <v>0</v>
      </c>
      <c r="M25" s="729">
        <f>B25</f>
        <v>1349</v>
      </c>
      <c r="N25" s="730">
        <f>M25/M$35</f>
        <v>4.7978091546039763E-2</v>
      </c>
      <c r="O25" s="731">
        <f>IF(N25&gt;=2%,M25,0)</f>
        <v>1349</v>
      </c>
      <c r="P25" s="737">
        <f>O$35/P$2</f>
        <v>5529.4</v>
      </c>
      <c r="Q25" s="738">
        <f>O25/P25</f>
        <v>0.24396860418851957</v>
      </c>
      <c r="R25" s="739">
        <f>INT(Q25)</f>
        <v>0</v>
      </c>
      <c r="S25" s="738">
        <v>0</v>
      </c>
      <c r="T25" s="740">
        <f>SUM(R25:S25)</f>
        <v>0</v>
      </c>
    </row>
    <row r="26" spans="1:22" x14ac:dyDescent="0.2">
      <c r="A26" s="256"/>
      <c r="B26" s="313"/>
      <c r="C26" s="259"/>
      <c r="D26" s="259"/>
      <c r="E26" s="344"/>
      <c r="F26" s="259"/>
      <c r="G26" s="259"/>
      <c r="H26" s="259"/>
      <c r="I26" s="260"/>
      <c r="J26" s="261"/>
      <c r="K26" s="262"/>
      <c r="L26" s="263"/>
      <c r="M26" s="264"/>
      <c r="N26" s="265"/>
      <c r="O26" s="266"/>
      <c r="P26" s="662"/>
      <c r="Q26" s="324"/>
      <c r="R26" s="325"/>
      <c r="S26" s="324"/>
      <c r="T26" s="326"/>
    </row>
    <row r="27" spans="1:22" x14ac:dyDescent="0.2">
      <c r="A27" s="679" t="s">
        <v>36</v>
      </c>
      <c r="B27" s="440">
        <v>231</v>
      </c>
      <c r="C27" s="440"/>
      <c r="D27" s="440"/>
      <c r="E27" s="441"/>
      <c r="F27" s="440"/>
      <c r="G27" s="440"/>
      <c r="H27" s="440"/>
      <c r="I27" s="438"/>
      <c r="J27" s="437"/>
      <c r="K27" s="436"/>
      <c r="L27" s="435">
        <f>INT(J27)+K27</f>
        <v>0</v>
      </c>
      <c r="M27" s="680">
        <f>B27</f>
        <v>231</v>
      </c>
      <c r="N27" s="433">
        <f>M27/M$35</f>
        <v>8.2156702350890919E-3</v>
      </c>
      <c r="O27" s="432">
        <f>IF(N27&gt;=2%,M27,0)</f>
        <v>0</v>
      </c>
      <c r="P27" s="431">
        <f>O$35/P$2</f>
        <v>5529.4</v>
      </c>
      <c r="Q27" s="429">
        <f>O27/P27</f>
        <v>0</v>
      </c>
      <c r="R27" s="430">
        <f>INT(Q27)</f>
        <v>0</v>
      </c>
      <c r="S27" s="429">
        <v>0</v>
      </c>
      <c r="T27" s="428">
        <f>SUM(R27:S27)</f>
        <v>0</v>
      </c>
    </row>
    <row r="28" spans="1:22" x14ac:dyDescent="0.2">
      <c r="A28" s="256"/>
      <c r="B28" s="313"/>
      <c r="C28" s="259"/>
      <c r="D28" s="259"/>
      <c r="E28" s="344"/>
      <c r="F28" s="259"/>
      <c r="G28" s="259"/>
      <c r="H28" s="259"/>
      <c r="I28" s="260"/>
      <c r="J28" s="261"/>
      <c r="K28" s="262"/>
      <c r="L28" s="263"/>
      <c r="M28" s="264"/>
      <c r="N28" s="265"/>
      <c r="O28" s="266"/>
      <c r="P28" s="662"/>
      <c r="Q28" s="324"/>
      <c r="R28" s="325"/>
      <c r="S28" s="324"/>
      <c r="T28" s="326"/>
    </row>
    <row r="29" spans="1:22" s="327" customFormat="1" x14ac:dyDescent="0.2">
      <c r="A29" s="682" t="s">
        <v>50</v>
      </c>
      <c r="B29" s="313">
        <v>1607</v>
      </c>
      <c r="C29" s="313"/>
      <c r="D29" s="314"/>
      <c r="E29" s="315"/>
      <c r="F29" s="313"/>
      <c r="G29" s="313"/>
      <c r="H29" s="316"/>
      <c r="I29" s="317"/>
      <c r="J29" s="261"/>
      <c r="K29" s="318"/>
      <c r="L29" s="319">
        <f>B29</f>
        <v>1607</v>
      </c>
      <c r="M29" s="320">
        <f>L29</f>
        <v>1607</v>
      </c>
      <c r="N29" s="321">
        <f>M29/M35</f>
        <v>5.715403492548992E-2</v>
      </c>
      <c r="O29" s="322">
        <f>IF(N29&gt;=2%,M29,0)</f>
        <v>1607</v>
      </c>
      <c r="P29" s="323">
        <f>O$35/P$2</f>
        <v>5529.4</v>
      </c>
      <c r="Q29" s="324">
        <f>O29/P29</f>
        <v>0.29062827793250628</v>
      </c>
      <c r="R29" s="325">
        <f t="shared" si="0"/>
        <v>0</v>
      </c>
      <c r="S29" s="324">
        <v>0</v>
      </c>
      <c r="T29" s="326">
        <f t="shared" si="1"/>
        <v>0</v>
      </c>
      <c r="V29" s="211"/>
    </row>
    <row r="30" spans="1:22" x14ac:dyDescent="0.2">
      <c r="A30" s="344"/>
      <c r="B30" s="810">
        <v>1579</v>
      </c>
      <c r="C30" s="259"/>
      <c r="D30" s="258"/>
      <c r="E30" s="344"/>
      <c r="F30" s="259"/>
      <c r="G30" s="259"/>
      <c r="H30" s="345" t="s">
        <v>51</v>
      </c>
      <c r="I30" s="260"/>
      <c r="J30" s="261"/>
      <c r="K30" s="262"/>
      <c r="L30" s="319"/>
      <c r="M30" s="320"/>
      <c r="N30" s="265"/>
      <c r="O30" s="266"/>
      <c r="P30" s="323"/>
      <c r="Q30" s="324"/>
      <c r="R30" s="325">
        <f t="shared" si="0"/>
        <v>0</v>
      </c>
      <c r="S30" s="324"/>
      <c r="T30" s="326">
        <f t="shared" si="1"/>
        <v>0</v>
      </c>
    </row>
    <row r="31" spans="1:22" x14ac:dyDescent="0.2">
      <c r="A31" s="344" t="s">
        <v>52</v>
      </c>
      <c r="B31" s="259">
        <v>11</v>
      </c>
      <c r="C31" s="259"/>
      <c r="D31" s="259"/>
      <c r="E31" s="344"/>
      <c r="F31" s="259"/>
      <c r="G31" s="259"/>
      <c r="H31" s="345"/>
      <c r="I31" s="260"/>
      <c r="J31" s="261"/>
      <c r="K31" s="262"/>
      <c r="L31" s="319">
        <f>B31</f>
        <v>11</v>
      </c>
      <c r="M31" s="320">
        <f>L31</f>
        <v>11</v>
      </c>
      <c r="N31" s="265">
        <f>M31/M35</f>
        <v>3.9122239214709961E-4</v>
      </c>
      <c r="O31" s="266">
        <f>IF(N31&gt;=2%,M31,0)</f>
        <v>0</v>
      </c>
      <c r="P31" s="323"/>
      <c r="Q31" s="324"/>
      <c r="R31" s="325">
        <f t="shared" si="0"/>
        <v>0</v>
      </c>
      <c r="S31" s="324"/>
      <c r="T31" s="326">
        <f t="shared" si="1"/>
        <v>0</v>
      </c>
    </row>
    <row r="32" spans="1:22" x14ac:dyDescent="0.2">
      <c r="A32" s="344"/>
      <c r="B32" s="810">
        <v>39</v>
      </c>
      <c r="C32" s="259"/>
      <c r="D32" s="259"/>
      <c r="E32" s="344"/>
      <c r="F32" s="259"/>
      <c r="G32" s="259"/>
      <c r="H32" s="345"/>
      <c r="I32" s="260"/>
      <c r="J32" s="261"/>
      <c r="K32" s="262"/>
      <c r="L32" s="319"/>
      <c r="M32" s="320"/>
      <c r="N32" s="265"/>
      <c r="O32" s="266"/>
      <c r="P32" s="323"/>
      <c r="Q32" s="324"/>
      <c r="R32" s="325"/>
      <c r="S32" s="324"/>
      <c r="T32" s="326"/>
    </row>
    <row r="33" spans="1:20" x14ac:dyDescent="0.2">
      <c r="A33" s="344" t="s">
        <v>53</v>
      </c>
      <c r="B33" s="259">
        <v>1218</v>
      </c>
      <c r="C33" s="259"/>
      <c r="D33" s="259"/>
      <c r="E33" s="344"/>
      <c r="F33" s="259"/>
      <c r="G33" s="259"/>
      <c r="H33" s="345"/>
      <c r="I33" s="260"/>
      <c r="J33" s="374"/>
      <c r="K33" s="262"/>
      <c r="L33" s="319">
        <f>B33</f>
        <v>1218</v>
      </c>
      <c r="M33" s="264"/>
      <c r="N33" s="265"/>
      <c r="O33" s="266"/>
      <c r="P33" s="376"/>
      <c r="Q33" s="324"/>
      <c r="R33" s="325">
        <f t="shared" si="0"/>
        <v>0</v>
      </c>
      <c r="S33" s="324"/>
      <c r="T33" s="326">
        <f t="shared" si="1"/>
        <v>0</v>
      </c>
    </row>
    <row r="34" spans="1:20" x14ac:dyDescent="0.2">
      <c r="A34" s="344"/>
      <c r="B34" s="259"/>
      <c r="C34" s="259"/>
      <c r="D34" s="259"/>
      <c r="E34" s="344"/>
      <c r="F34" s="259"/>
      <c r="G34" s="259"/>
      <c r="H34" s="259"/>
      <c r="I34" s="260"/>
      <c r="J34" s="374"/>
      <c r="K34" s="262"/>
      <c r="L34" s="375"/>
      <c r="M34" s="264"/>
      <c r="N34" s="265"/>
      <c r="O34" s="266"/>
      <c r="P34" s="376"/>
      <c r="Q34" s="324"/>
      <c r="R34" s="377">
        <f t="shared" si="0"/>
        <v>0</v>
      </c>
      <c r="S34" s="324"/>
      <c r="T34" s="326">
        <f t="shared" si="1"/>
        <v>0</v>
      </c>
    </row>
    <row r="35" spans="1:20" x14ac:dyDescent="0.2">
      <c r="A35" s="344" t="s">
        <v>54</v>
      </c>
      <c r="B35" s="259">
        <f>SUM(B6:B34)-B32-B30</f>
        <v>29335</v>
      </c>
      <c r="C35" s="259"/>
      <c r="D35" s="259"/>
      <c r="E35" s="378"/>
      <c r="F35" s="259"/>
      <c r="G35" s="259">
        <f>SUM(G9:G34)</f>
        <v>3</v>
      </c>
      <c r="H35" s="259">
        <f>SUM(H9:H34)</f>
        <v>3333</v>
      </c>
      <c r="I35" s="379">
        <f t="shared" ref="I35:P35" si="2">SUM(I6:I34)</f>
        <v>2</v>
      </c>
      <c r="J35" s="380">
        <f t="shared" si="2"/>
        <v>19036</v>
      </c>
      <c r="K35" s="262">
        <f t="shared" si="2"/>
        <v>2</v>
      </c>
      <c r="L35" s="262">
        <f t="shared" si="2"/>
        <v>25205</v>
      </c>
      <c r="M35" s="262">
        <f t="shared" si="2"/>
        <v>28117</v>
      </c>
      <c r="N35" s="379">
        <f t="shared" si="2"/>
        <v>0.99999999999999989</v>
      </c>
      <c r="O35" s="266">
        <f t="shared" si="2"/>
        <v>27647</v>
      </c>
      <c r="P35" s="376">
        <f t="shared" si="2"/>
        <v>60822.600000000013</v>
      </c>
      <c r="Q35" s="376">
        <f>SUM(Q9:Q34)</f>
        <v>3.3878901870003983</v>
      </c>
      <c r="R35" s="381">
        <f>SUM(R6:R34)</f>
        <v>2</v>
      </c>
      <c r="S35" s="382">
        <f>SUM(S6:S34)</f>
        <v>3</v>
      </c>
      <c r="T35" s="383">
        <f t="shared" si="1"/>
        <v>5</v>
      </c>
    </row>
    <row r="36" spans="1:20" x14ac:dyDescent="0.2">
      <c r="B36" s="811">
        <v>29304</v>
      </c>
      <c r="K36" s="384"/>
      <c r="L36" s="223"/>
      <c r="M36" s="385"/>
      <c r="N36" s="386"/>
      <c r="O36" s="387"/>
      <c r="P36" s="388"/>
    </row>
    <row r="37" spans="1:20" x14ac:dyDescent="0.2">
      <c r="B37" s="812">
        <f>B35-B36</f>
        <v>31</v>
      </c>
    </row>
    <row r="38" spans="1:20" x14ac:dyDescent="0.2">
      <c r="A38" s="389"/>
      <c r="B38" s="389"/>
      <c r="C38" s="389"/>
      <c r="D38" s="389"/>
      <c r="E38" s="389"/>
      <c r="F38" s="389"/>
      <c r="G38" s="389"/>
      <c r="H38" s="214"/>
      <c r="K38" s="214"/>
    </row>
  </sheetData>
  <mergeCells count="5">
    <mergeCell ref="R5:T5"/>
    <mergeCell ref="A1:T1"/>
    <mergeCell ref="B2:F2"/>
    <mergeCell ref="G2:L2"/>
    <mergeCell ref="M2:O2"/>
  </mergeCells>
  <printOptions horizontalCentered="1" verticalCentered="1"/>
  <pageMargins left="0.23622047244094491" right="0.23622047244094491" top="0.51181102362204722" bottom="0.51181102362204722" header="0" footer="0.23622047244094491"/>
  <pageSetup paperSize="5" scale="77" fitToHeight="0" pageOrder="overThenDown" orientation="landscape" r:id="rId1"/>
  <headerFooter alignWithMargins="0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36"/>
  <sheetViews>
    <sheetView zoomScale="60" zoomScaleNormal="60" workbookViewId="0">
      <selection activeCell="K5" sqref="K5"/>
    </sheetView>
  </sheetViews>
  <sheetFormatPr baseColWidth="10" defaultRowHeight="12.75" x14ac:dyDescent="0.2"/>
  <cols>
    <col min="1" max="1" width="38.85546875" style="211" bestFit="1" customWidth="1"/>
    <col min="2" max="8" width="15.7109375" style="211" customWidth="1"/>
    <col min="9" max="9" width="15.7109375" style="212" customWidth="1"/>
    <col min="10" max="10" width="15.7109375" style="213" customWidth="1"/>
    <col min="11" max="12" width="15.7109375" style="211" customWidth="1"/>
    <col min="13" max="13" width="15.7109375" style="214" customWidth="1"/>
    <col min="14" max="14" width="15.7109375" style="212" customWidth="1"/>
    <col min="15" max="17" width="15.7109375" style="211" customWidth="1"/>
    <col min="18" max="18" width="7.140625" style="215" customWidth="1"/>
    <col min="19" max="19" width="6.5703125" style="211" customWidth="1"/>
    <col min="20" max="20" width="7.140625" style="211" customWidth="1"/>
    <col min="21" max="16384" width="11.42578125" style="211"/>
  </cols>
  <sheetData>
    <row r="1" spans="1:20" ht="20.25" x14ac:dyDescent="0.3">
      <c r="A1" s="981" t="s">
        <v>0</v>
      </c>
      <c r="B1" s="981"/>
      <c r="C1" s="981"/>
      <c r="D1" s="981"/>
      <c r="E1" s="981"/>
      <c r="F1" s="981"/>
      <c r="G1" s="981"/>
      <c r="H1" s="981"/>
      <c r="I1" s="981"/>
      <c r="J1" s="981"/>
      <c r="K1" s="981"/>
      <c r="L1" s="981"/>
      <c r="M1" s="981"/>
      <c r="N1" s="981"/>
      <c r="O1" s="981"/>
      <c r="P1" s="981"/>
      <c r="Q1" s="981"/>
      <c r="R1" s="981"/>
      <c r="S1" s="981"/>
      <c r="T1" s="981"/>
    </row>
    <row r="2" spans="1:20" ht="20.25" x14ac:dyDescent="0.3">
      <c r="A2" s="937" t="s">
        <v>1</v>
      </c>
      <c r="B2" s="983" t="s">
        <v>76</v>
      </c>
      <c r="C2" s="983"/>
      <c r="D2" s="983"/>
      <c r="E2" s="983"/>
      <c r="F2" s="929"/>
      <c r="G2" s="982" t="str">
        <f>B2</f>
        <v>MOCTEZUMA</v>
      </c>
      <c r="H2" s="982"/>
      <c r="I2" s="982"/>
      <c r="J2" s="982"/>
      <c r="K2" s="982"/>
      <c r="L2" s="984" t="s">
        <v>3</v>
      </c>
      <c r="M2" s="984"/>
      <c r="N2" s="984"/>
      <c r="O2" s="984"/>
      <c r="P2" s="929">
        <v>5</v>
      </c>
      <c r="Q2" s="946"/>
      <c r="R2" s="947"/>
      <c r="S2" s="946"/>
      <c r="T2" s="946"/>
    </row>
    <row r="3" spans="1:20" ht="20.25" x14ac:dyDescent="0.3">
      <c r="A3" s="929">
        <v>2018</v>
      </c>
      <c r="B3" s="929"/>
      <c r="C3" s="929"/>
      <c r="D3" s="929"/>
      <c r="E3" s="929"/>
      <c r="F3" s="929"/>
      <c r="G3" s="929"/>
      <c r="H3" s="928"/>
      <c r="I3" s="948"/>
      <c r="J3" s="949"/>
      <c r="K3" s="929"/>
      <c r="L3" s="950"/>
      <c r="M3" s="951"/>
      <c r="N3" s="952"/>
      <c r="O3" s="937"/>
      <c r="P3" s="929"/>
      <c r="Q3" s="946"/>
      <c r="R3" s="947"/>
      <c r="S3" s="946"/>
      <c r="T3" s="946"/>
    </row>
    <row r="4" spans="1:20" ht="20.25" x14ac:dyDescent="0.3">
      <c r="A4" s="929"/>
      <c r="B4" s="929"/>
      <c r="C4" s="929"/>
      <c r="D4" s="929"/>
      <c r="E4" s="929"/>
      <c r="F4" s="929"/>
      <c r="G4" s="929"/>
      <c r="H4" s="928"/>
      <c r="I4" s="948"/>
      <c r="J4" s="949"/>
      <c r="K4" s="929"/>
      <c r="L4" s="950"/>
      <c r="M4" s="951"/>
      <c r="N4" s="952"/>
      <c r="O4" s="937"/>
      <c r="P4" s="929"/>
      <c r="Q4" s="946"/>
      <c r="R4" s="947"/>
      <c r="S4" s="946"/>
      <c r="T4" s="946"/>
    </row>
    <row r="5" spans="1:20" ht="89.25" x14ac:dyDescent="0.2">
      <c r="A5" s="936" t="s">
        <v>4</v>
      </c>
      <c r="B5" s="936" t="s">
        <v>5</v>
      </c>
      <c r="C5" s="936" t="s">
        <v>6</v>
      </c>
      <c r="D5" s="936" t="s">
        <v>7</v>
      </c>
      <c r="E5" s="936" t="s">
        <v>8</v>
      </c>
      <c r="F5" s="936" t="s">
        <v>9</v>
      </c>
      <c r="G5" s="936" t="s">
        <v>124</v>
      </c>
      <c r="H5" s="936" t="s">
        <v>11</v>
      </c>
      <c r="I5" s="931" t="s">
        <v>12</v>
      </c>
      <c r="J5" s="932" t="s">
        <v>13</v>
      </c>
      <c r="K5" s="936" t="s">
        <v>126</v>
      </c>
      <c r="L5" s="936" t="s">
        <v>15</v>
      </c>
      <c r="M5" s="933" t="s">
        <v>16</v>
      </c>
      <c r="N5" s="231" t="s">
        <v>17</v>
      </c>
      <c r="O5" s="936" t="s">
        <v>18</v>
      </c>
      <c r="P5" s="934" t="s">
        <v>19</v>
      </c>
      <c r="Q5" s="935" t="s">
        <v>20</v>
      </c>
      <c r="R5" s="980" t="s">
        <v>21</v>
      </c>
      <c r="S5" s="980"/>
      <c r="T5" s="980"/>
    </row>
    <row r="6" spans="1:20" x14ac:dyDescent="0.2">
      <c r="A6" s="467" t="s">
        <v>38</v>
      </c>
      <c r="B6" s="464">
        <v>4807</v>
      </c>
      <c r="C6" s="464"/>
      <c r="D6" s="466"/>
      <c r="E6" s="465"/>
      <c r="F6" s="347"/>
      <c r="G6" s="464"/>
      <c r="H6" s="347"/>
      <c r="I6" s="349"/>
      <c r="J6" s="350"/>
      <c r="K6" s="351"/>
      <c r="L6" s="352">
        <f>B6</f>
        <v>4807</v>
      </c>
      <c r="M6" s="463">
        <f>L6</f>
        <v>4807</v>
      </c>
      <c r="N6" s="354">
        <f>M6/M$33</f>
        <v>0.51621563573883167</v>
      </c>
      <c r="O6" s="355">
        <f>IF(N6&gt;=2%,M6,0)</f>
        <v>4807</v>
      </c>
      <c r="P6" s="462">
        <f>O$33/P$2</f>
        <v>1811.4</v>
      </c>
      <c r="Q6" s="461">
        <f>O6/P6</f>
        <v>2.653748481837253</v>
      </c>
      <c r="R6" s="460">
        <f>INT(Q6)</f>
        <v>2</v>
      </c>
      <c r="S6" s="459">
        <v>0</v>
      </c>
      <c r="T6" s="458">
        <f>SUM(R6:S6)</f>
        <v>2</v>
      </c>
    </row>
    <row r="7" spans="1:20" ht="15.75" x14ac:dyDescent="0.2">
      <c r="A7" s="604"/>
      <c r="B7" s="604"/>
      <c r="C7" s="227"/>
      <c r="D7" s="227"/>
      <c r="E7" s="227"/>
      <c r="F7" s="227"/>
      <c r="G7" s="227"/>
      <c r="H7" s="227"/>
      <c r="I7" s="228"/>
      <c r="J7" s="229"/>
      <c r="K7" s="227"/>
      <c r="L7" s="227"/>
      <c r="M7" s="230"/>
      <c r="N7" s="231"/>
      <c r="O7" s="232"/>
      <c r="P7" s="233"/>
      <c r="Q7" s="234"/>
      <c r="R7" s="604"/>
      <c r="S7" s="604"/>
      <c r="T7" s="604"/>
    </row>
    <row r="8" spans="1:20" x14ac:dyDescent="0.2">
      <c r="A8" s="271" t="s">
        <v>33</v>
      </c>
      <c r="B8" s="272"/>
      <c r="C8" s="272"/>
      <c r="D8" s="272"/>
      <c r="E8" s="273"/>
      <c r="F8" s="272"/>
      <c r="G8" s="274"/>
      <c r="H8" s="272"/>
      <c r="I8" s="275">
        <v>0.45</v>
      </c>
      <c r="J8" s="276">
        <f>B10*I8</f>
        <v>1770.3</v>
      </c>
      <c r="K8" s="277">
        <v>0</v>
      </c>
      <c r="L8" s="278">
        <f>INT(J8)+K8</f>
        <v>1770</v>
      </c>
      <c r="M8" s="279">
        <f>L8</f>
        <v>1770</v>
      </c>
      <c r="N8" s="280">
        <f>M8/M$33</f>
        <v>0.19007731958762886</v>
      </c>
      <c r="O8" s="281">
        <f>IF(N8&gt;=2%,M8,0)</f>
        <v>1770</v>
      </c>
      <c r="P8" s="282">
        <f>O$33/P$2</f>
        <v>1811.4</v>
      </c>
      <c r="Q8" s="283">
        <f>O8/P8</f>
        <v>0.97714474991719102</v>
      </c>
      <c r="R8" s="284">
        <f>INT(Q8)</f>
        <v>0</v>
      </c>
      <c r="S8" s="285">
        <v>1</v>
      </c>
      <c r="T8" s="286">
        <f>SUM(R8:S8)</f>
        <v>1</v>
      </c>
    </row>
    <row r="9" spans="1:20" x14ac:dyDescent="0.2">
      <c r="A9" s="271" t="s">
        <v>35</v>
      </c>
      <c r="B9" s="272"/>
      <c r="C9" s="272"/>
      <c r="D9" s="272"/>
      <c r="E9" s="273"/>
      <c r="F9" s="272"/>
      <c r="G9" s="272"/>
      <c r="H9" s="272"/>
      <c r="I9" s="275">
        <v>0.55000000000000004</v>
      </c>
      <c r="J9" s="276">
        <f>B10*I9</f>
        <v>2163.7000000000003</v>
      </c>
      <c r="K9" s="277">
        <v>1</v>
      </c>
      <c r="L9" s="278">
        <f>INT(J9)+K9</f>
        <v>2164</v>
      </c>
      <c r="M9" s="279">
        <f>L9</f>
        <v>2164</v>
      </c>
      <c r="N9" s="280">
        <f>M9/M$33</f>
        <v>0.23238831615120276</v>
      </c>
      <c r="O9" s="281">
        <f>IF(N9&gt;=2%,M9,0)</f>
        <v>2164</v>
      </c>
      <c r="P9" s="282">
        <f>O$33/P$2</f>
        <v>1811.4</v>
      </c>
      <c r="Q9" s="283">
        <f>O9/P9</f>
        <v>1.1946560671303963</v>
      </c>
      <c r="R9" s="284">
        <f>INT(Q9)</f>
        <v>1</v>
      </c>
      <c r="S9" s="285">
        <v>1</v>
      </c>
      <c r="T9" s="286">
        <f>SUM(R9:S9)</f>
        <v>2</v>
      </c>
    </row>
    <row r="10" spans="1:20" x14ac:dyDescent="0.2">
      <c r="A10" s="287" t="s">
        <v>74</v>
      </c>
      <c r="B10" s="272">
        <v>3934</v>
      </c>
      <c r="C10" s="288"/>
      <c r="D10" s="272"/>
      <c r="E10" s="271"/>
      <c r="F10" s="272"/>
      <c r="G10" s="272"/>
      <c r="H10" s="289"/>
      <c r="I10" s="275"/>
      <c r="J10" s="276"/>
      <c r="K10" s="277"/>
      <c r="L10" s="290"/>
      <c r="M10" s="291"/>
      <c r="N10" s="280"/>
      <c r="O10" s="281"/>
      <c r="P10" s="282"/>
      <c r="Q10" s="285"/>
      <c r="R10" s="284">
        <f>INT(Q10)</f>
        <v>0</v>
      </c>
      <c r="S10" s="285">
        <v>0</v>
      </c>
      <c r="T10" s="286">
        <f>SUM(R10:S10)</f>
        <v>0</v>
      </c>
    </row>
    <row r="11" spans="1:20" x14ac:dyDescent="0.2">
      <c r="A11" s="256"/>
      <c r="B11" s="257"/>
      <c r="C11" s="257"/>
      <c r="D11" s="258"/>
      <c r="E11" s="227"/>
      <c r="F11" s="259"/>
      <c r="G11" s="257"/>
      <c r="H11" s="259"/>
      <c r="I11" s="260"/>
      <c r="J11" s="261"/>
      <c r="K11" s="262"/>
      <c r="L11" s="263"/>
      <c r="M11" s="264"/>
      <c r="N11" s="265"/>
      <c r="O11" s="266"/>
      <c r="P11" s="267"/>
      <c r="R11" s="268"/>
      <c r="S11" s="269">
        <v>0</v>
      </c>
      <c r="T11" s="270"/>
    </row>
    <row r="12" spans="1:20" x14ac:dyDescent="0.2">
      <c r="A12" s="292" t="s">
        <v>41</v>
      </c>
      <c r="B12" s="293">
        <v>61</v>
      </c>
      <c r="C12" s="293">
        <f>$B$15/3</f>
        <v>5.333333333333333</v>
      </c>
      <c r="D12" s="293">
        <f>B$16/2</f>
        <v>0.5</v>
      </c>
      <c r="E12" s="294">
        <f>B$17/2</f>
        <v>2</v>
      </c>
      <c r="F12" s="293"/>
      <c r="G12" s="295">
        <v>0</v>
      </c>
      <c r="H12" s="293">
        <f>B12+INT(C12)+INT(D12)+INT(E12)+INT(F12)+G12</f>
        <v>68</v>
      </c>
      <c r="I12" s="296"/>
      <c r="J12" s="297"/>
      <c r="K12" s="298"/>
      <c r="L12" s="299">
        <f>H12</f>
        <v>68</v>
      </c>
      <c r="M12" s="300">
        <f>L12</f>
        <v>68</v>
      </c>
      <c r="N12" s="301">
        <f>M12/M$33</f>
        <v>7.302405498281787E-3</v>
      </c>
      <c r="O12" s="302">
        <f>IF(N12&gt;=2%,M12,0)</f>
        <v>0</v>
      </c>
      <c r="P12" s="303">
        <f>O$33/P$2</f>
        <v>1811.4</v>
      </c>
      <c r="Q12" s="304">
        <f>O12/P12</f>
        <v>0</v>
      </c>
      <c r="R12" s="305">
        <f t="shared" ref="R12:R19" si="0">INT(Q12)</f>
        <v>0</v>
      </c>
      <c r="S12" s="304">
        <v>0</v>
      </c>
      <c r="T12" s="306">
        <f t="shared" ref="T12:T19" si="1">SUM(R12:S12)</f>
        <v>0</v>
      </c>
    </row>
    <row r="13" spans="1:20" x14ac:dyDescent="0.2">
      <c r="A13" s="292" t="s">
        <v>42</v>
      </c>
      <c r="B13" s="293">
        <v>105</v>
      </c>
      <c r="C13" s="293">
        <f>$B$15/3</f>
        <v>5.333333333333333</v>
      </c>
      <c r="D13" s="293">
        <f>B$16/2</f>
        <v>0.5</v>
      </c>
      <c r="E13" s="292"/>
      <c r="F13" s="293">
        <f>B$18/2</f>
        <v>1</v>
      </c>
      <c r="G13" s="293">
        <v>2</v>
      </c>
      <c r="H13" s="293">
        <f>B13+INT(C13)+INT(D13)+INT(E13)+INT(F13)+G13</f>
        <v>113</v>
      </c>
      <c r="I13" s="296"/>
      <c r="J13" s="297"/>
      <c r="K13" s="298"/>
      <c r="L13" s="299">
        <f>H13</f>
        <v>113</v>
      </c>
      <c r="M13" s="300">
        <f>L13</f>
        <v>113</v>
      </c>
      <c r="N13" s="301">
        <f>M13/M$33</f>
        <v>1.2134879725085911E-2</v>
      </c>
      <c r="O13" s="302">
        <f>IF(N13&gt;=2%,M13,0)</f>
        <v>0</v>
      </c>
      <c r="P13" s="303">
        <f>O$33/P$2</f>
        <v>1811.4</v>
      </c>
      <c r="Q13" s="304">
        <f>O13/P13</f>
        <v>0</v>
      </c>
      <c r="R13" s="305">
        <f t="shared" si="0"/>
        <v>0</v>
      </c>
      <c r="S13" s="304">
        <v>0</v>
      </c>
      <c r="T13" s="306">
        <f t="shared" si="1"/>
        <v>0</v>
      </c>
    </row>
    <row r="14" spans="1:20" x14ac:dyDescent="0.2">
      <c r="A14" s="292" t="s">
        <v>43</v>
      </c>
      <c r="B14" s="293">
        <v>15</v>
      </c>
      <c r="C14" s="293">
        <f>$B$15/3</f>
        <v>5.333333333333333</v>
      </c>
      <c r="D14" s="293"/>
      <c r="E14" s="294">
        <f>B$17/2</f>
        <v>2</v>
      </c>
      <c r="F14" s="293">
        <f>B$18/2</f>
        <v>1</v>
      </c>
      <c r="G14" s="293">
        <v>0</v>
      </c>
      <c r="H14" s="293">
        <f>B14+INT(C14)+INT(D14)+INT(E14)+INT(F14)+G14</f>
        <v>23</v>
      </c>
      <c r="I14" s="296"/>
      <c r="J14" s="297"/>
      <c r="K14" s="298"/>
      <c r="L14" s="299">
        <f>H14</f>
        <v>23</v>
      </c>
      <c r="M14" s="300">
        <f>L14</f>
        <v>23</v>
      </c>
      <c r="N14" s="301">
        <f>M14/M$33</f>
        <v>2.4699312714776631E-3</v>
      </c>
      <c r="O14" s="302">
        <f>IF(N14&gt;=2%,M14,0)</f>
        <v>0</v>
      </c>
      <c r="P14" s="303">
        <f>O$33/P$2</f>
        <v>1811.4</v>
      </c>
      <c r="Q14" s="304">
        <f>O14/P14</f>
        <v>0</v>
      </c>
      <c r="R14" s="305">
        <f t="shared" si="0"/>
        <v>0</v>
      </c>
      <c r="S14" s="304">
        <v>0</v>
      </c>
      <c r="T14" s="306">
        <f t="shared" si="1"/>
        <v>0</v>
      </c>
    </row>
    <row r="15" spans="1:20" x14ac:dyDescent="0.2">
      <c r="A15" s="307" t="s">
        <v>44</v>
      </c>
      <c r="B15" s="293">
        <v>16</v>
      </c>
      <c r="C15" s="293"/>
      <c r="D15" s="293"/>
      <c r="E15" s="292"/>
      <c r="F15" s="293"/>
      <c r="G15" s="293"/>
      <c r="H15" s="293"/>
      <c r="I15" s="296"/>
      <c r="J15" s="297"/>
      <c r="K15" s="298"/>
      <c r="L15" s="299"/>
      <c r="M15" s="308"/>
      <c r="N15" s="301"/>
      <c r="O15" s="302"/>
      <c r="P15" s="303"/>
      <c r="Q15" s="304"/>
      <c r="R15" s="305">
        <f t="shared" si="0"/>
        <v>0</v>
      </c>
      <c r="S15" s="304">
        <v>0</v>
      </c>
      <c r="T15" s="306">
        <f t="shared" si="1"/>
        <v>0</v>
      </c>
    </row>
    <row r="16" spans="1:20" x14ac:dyDescent="0.2">
      <c r="A16" s="307" t="s">
        <v>45</v>
      </c>
      <c r="B16" s="293">
        <v>1</v>
      </c>
      <c r="C16" s="293"/>
      <c r="D16" s="293"/>
      <c r="E16" s="292"/>
      <c r="F16" s="293"/>
      <c r="G16" s="293"/>
      <c r="H16" s="293"/>
      <c r="I16" s="296"/>
      <c r="J16" s="297"/>
      <c r="K16" s="298"/>
      <c r="L16" s="299"/>
      <c r="M16" s="308"/>
      <c r="N16" s="301"/>
      <c r="O16" s="302"/>
      <c r="P16" s="303">
        <f>SUM(N16:O16)</f>
        <v>0</v>
      </c>
      <c r="Q16" s="304"/>
      <c r="R16" s="305">
        <f t="shared" si="0"/>
        <v>0</v>
      </c>
      <c r="S16" s="304"/>
      <c r="T16" s="306">
        <f t="shared" si="1"/>
        <v>0</v>
      </c>
    </row>
    <row r="17" spans="1:20" x14ac:dyDescent="0.2">
      <c r="A17" s="307" t="s">
        <v>46</v>
      </c>
      <c r="B17" s="293">
        <v>4</v>
      </c>
      <c r="C17" s="293"/>
      <c r="D17" s="309"/>
      <c r="E17" s="292"/>
      <c r="F17" s="293"/>
      <c r="G17" s="293"/>
      <c r="H17" s="310"/>
      <c r="I17" s="296"/>
      <c r="J17" s="297"/>
      <c r="K17" s="298"/>
      <c r="L17" s="299"/>
      <c r="M17" s="308"/>
      <c r="N17" s="301"/>
      <c r="O17" s="302"/>
      <c r="P17" s="303">
        <f>SUM(N17:O17)</f>
        <v>0</v>
      </c>
      <c r="Q17" s="304"/>
      <c r="R17" s="305">
        <f t="shared" si="0"/>
        <v>0</v>
      </c>
      <c r="S17" s="304"/>
      <c r="T17" s="306">
        <f t="shared" si="1"/>
        <v>0</v>
      </c>
    </row>
    <row r="18" spans="1:20" x14ac:dyDescent="0.2">
      <c r="A18" s="307" t="s">
        <v>47</v>
      </c>
      <c r="B18" s="293">
        <v>2</v>
      </c>
      <c r="C18" s="293"/>
      <c r="D18" s="293"/>
      <c r="E18" s="292"/>
      <c r="F18" s="293"/>
      <c r="G18" s="293"/>
      <c r="H18" s="293"/>
      <c r="I18" s="296"/>
      <c r="J18" s="297"/>
      <c r="K18" s="298"/>
      <c r="L18" s="299"/>
      <c r="M18" s="308"/>
      <c r="N18" s="301"/>
      <c r="O18" s="302"/>
      <c r="P18" s="303">
        <f>SUM(N18:O18)</f>
        <v>0</v>
      </c>
      <c r="Q18" s="304"/>
      <c r="R18" s="305">
        <f t="shared" si="0"/>
        <v>0</v>
      </c>
      <c r="S18" s="304"/>
      <c r="T18" s="306">
        <f t="shared" si="1"/>
        <v>0</v>
      </c>
    </row>
    <row r="19" spans="1:20" x14ac:dyDescent="0.2">
      <c r="A19" s="311" t="s">
        <v>48</v>
      </c>
      <c r="B19" s="293">
        <f>SUM(B12:B18)</f>
        <v>204</v>
      </c>
      <c r="C19" s="293"/>
      <c r="D19" s="293"/>
      <c r="E19" s="292"/>
      <c r="F19" s="293"/>
      <c r="G19" s="293"/>
      <c r="H19" s="293"/>
      <c r="I19" s="296"/>
      <c r="J19" s="297"/>
      <c r="K19" s="298"/>
      <c r="L19" s="299"/>
      <c r="M19" s="308"/>
      <c r="N19" s="301"/>
      <c r="O19" s="302"/>
      <c r="P19" s="303"/>
      <c r="Q19" s="304"/>
      <c r="R19" s="305">
        <f t="shared" si="0"/>
        <v>0</v>
      </c>
      <c r="S19" s="304"/>
      <c r="T19" s="306">
        <f t="shared" si="1"/>
        <v>0</v>
      </c>
    </row>
    <row r="20" spans="1:20" x14ac:dyDescent="0.2">
      <c r="A20" s="256"/>
      <c r="B20" s="313"/>
      <c r="C20" s="259"/>
      <c r="D20" s="259"/>
      <c r="E20" s="344"/>
      <c r="F20" s="259"/>
      <c r="G20" s="259"/>
      <c r="H20" s="259"/>
      <c r="I20" s="260"/>
      <c r="J20" s="261"/>
      <c r="K20" s="262"/>
      <c r="L20" s="263"/>
      <c r="M20" s="264"/>
      <c r="N20" s="265"/>
      <c r="O20" s="266"/>
      <c r="P20" s="267"/>
      <c r="Q20" s="327"/>
      <c r="R20" s="268"/>
      <c r="S20" s="269"/>
      <c r="T20" s="270"/>
    </row>
    <row r="21" spans="1:20" x14ac:dyDescent="0.2">
      <c r="A21" s="724" t="s">
        <v>34</v>
      </c>
      <c r="B21" s="723">
        <v>316</v>
      </c>
      <c r="C21" s="723"/>
      <c r="D21" s="723"/>
      <c r="E21" s="724"/>
      <c r="F21" s="723"/>
      <c r="G21" s="723"/>
      <c r="H21" s="723"/>
      <c r="I21" s="725"/>
      <c r="J21" s="726"/>
      <c r="K21" s="727"/>
      <c r="L21" s="728">
        <f>B21</f>
        <v>316</v>
      </c>
      <c r="M21" s="729">
        <f>L21</f>
        <v>316</v>
      </c>
      <c r="N21" s="730">
        <f>M21/M$33</f>
        <v>3.3934707903780066E-2</v>
      </c>
      <c r="O21" s="731">
        <f>IF(N21&gt;=2%,M21,0)</f>
        <v>316</v>
      </c>
      <c r="P21" s="732">
        <f>O$33/P$2</f>
        <v>1811.4</v>
      </c>
      <c r="Q21" s="733">
        <f>O21/P21</f>
        <v>0.17445070111515953</v>
      </c>
      <c r="R21" s="734">
        <f>INT(Q21)</f>
        <v>0</v>
      </c>
      <c r="S21" s="735">
        <v>0</v>
      </c>
      <c r="T21" s="736">
        <f>SUM(R21:S21)</f>
        <v>0</v>
      </c>
    </row>
    <row r="22" spans="1:20" s="327" customFormat="1" x14ac:dyDescent="0.2">
      <c r="A22" s="315"/>
      <c r="B22" s="313"/>
      <c r="C22" s="313"/>
      <c r="D22" s="313"/>
      <c r="E22" s="315"/>
      <c r="F22" s="313"/>
      <c r="G22" s="313"/>
      <c r="H22" s="313"/>
      <c r="I22" s="317"/>
      <c r="J22" s="261"/>
      <c r="K22" s="318"/>
      <c r="L22" s="319"/>
      <c r="M22" s="412"/>
      <c r="N22" s="321"/>
      <c r="O22" s="322"/>
      <c r="P22" s="413"/>
      <c r="R22" s="268"/>
      <c r="S22" s="269"/>
      <c r="T22" s="270">
        <f>SUM(R22:S22)</f>
        <v>0</v>
      </c>
    </row>
    <row r="23" spans="1:20" s="327" customFormat="1" x14ac:dyDescent="0.2">
      <c r="A23" s="555" t="s">
        <v>24</v>
      </c>
      <c r="B23" s="552">
        <v>26</v>
      </c>
      <c r="C23" s="552"/>
      <c r="D23" s="554"/>
      <c r="E23" s="553"/>
      <c r="F23" s="552"/>
      <c r="G23" s="552"/>
      <c r="H23" s="551"/>
      <c r="I23" s="550"/>
      <c r="J23" s="549"/>
      <c r="K23" s="548"/>
      <c r="L23" s="547">
        <f>B23</f>
        <v>26</v>
      </c>
      <c r="M23" s="546">
        <f>L23</f>
        <v>26</v>
      </c>
      <c r="N23" s="545">
        <f>M23/M$33</f>
        <v>2.7920962199312715E-3</v>
      </c>
      <c r="O23" s="544">
        <f>IF(N23&gt;=2%,M23,0)</f>
        <v>0</v>
      </c>
      <c r="P23" s="543">
        <f>O$33/P$2</f>
        <v>1811.4</v>
      </c>
      <c r="Q23" s="541">
        <f>O23/P23</f>
        <v>0</v>
      </c>
      <c r="R23" s="542">
        <f>INT(Q23)</f>
        <v>0</v>
      </c>
      <c r="S23" s="541">
        <v>0</v>
      </c>
      <c r="T23" s="540"/>
    </row>
    <row r="24" spans="1:20" s="327" customFormat="1" x14ac:dyDescent="0.2">
      <c r="A24" s="312"/>
      <c r="B24" s="313"/>
      <c r="C24" s="313"/>
      <c r="D24" s="314"/>
      <c r="E24" s="315"/>
      <c r="F24" s="313"/>
      <c r="G24" s="313"/>
      <c r="H24" s="316"/>
      <c r="I24" s="317"/>
      <c r="J24" s="261"/>
      <c r="K24" s="318"/>
      <c r="L24" s="319"/>
      <c r="M24" s="320"/>
      <c r="N24" s="321"/>
      <c r="O24" s="322"/>
      <c r="P24" s="323"/>
      <c r="Q24" s="324"/>
      <c r="R24" s="325"/>
      <c r="S24" s="324"/>
      <c r="T24" s="326"/>
    </row>
    <row r="25" spans="1:20" s="327" customFormat="1" x14ac:dyDescent="0.2">
      <c r="A25" s="443" t="s">
        <v>36</v>
      </c>
      <c r="B25" s="440">
        <v>23</v>
      </c>
      <c r="C25" s="440"/>
      <c r="D25" s="442"/>
      <c r="E25" s="441"/>
      <c r="F25" s="440"/>
      <c r="G25" s="440"/>
      <c r="H25" s="439"/>
      <c r="I25" s="438"/>
      <c r="J25" s="437"/>
      <c r="K25" s="436"/>
      <c r="L25" s="435">
        <f>B25</f>
        <v>23</v>
      </c>
      <c r="M25" s="434">
        <f>L25</f>
        <v>23</v>
      </c>
      <c r="N25" s="433">
        <f>M25/M$33</f>
        <v>2.4699312714776631E-3</v>
      </c>
      <c r="O25" s="432">
        <f>IF(N25&gt;=2%,M25,0)</f>
        <v>0</v>
      </c>
      <c r="P25" s="431">
        <f>O$33/P$2</f>
        <v>1811.4</v>
      </c>
      <c r="Q25" s="429">
        <f>O25/P25</f>
        <v>0</v>
      </c>
      <c r="R25" s="430">
        <f>INT(Q25)</f>
        <v>0</v>
      </c>
      <c r="S25" s="429">
        <v>0</v>
      </c>
      <c r="T25" s="428"/>
    </row>
    <row r="26" spans="1:20" s="327" customFormat="1" x14ac:dyDescent="0.2">
      <c r="A26" s="312"/>
      <c r="B26" s="313"/>
      <c r="C26" s="313"/>
      <c r="D26" s="314"/>
      <c r="E26" s="315"/>
      <c r="F26" s="313"/>
      <c r="G26" s="313"/>
      <c r="H26" s="316"/>
      <c r="I26" s="317"/>
      <c r="J26" s="261"/>
      <c r="K26" s="318"/>
      <c r="L26" s="319"/>
      <c r="M26" s="320"/>
      <c r="N26" s="321"/>
      <c r="O26" s="322"/>
      <c r="P26" s="323"/>
      <c r="Q26" s="324"/>
      <c r="R26" s="325"/>
      <c r="S26" s="324"/>
      <c r="T26" s="326"/>
    </row>
    <row r="27" spans="1:20" s="327" customFormat="1" x14ac:dyDescent="0.2">
      <c r="A27" s="328" t="s">
        <v>50</v>
      </c>
      <c r="B27" s="329">
        <v>0</v>
      </c>
      <c r="C27" s="329"/>
      <c r="D27" s="330"/>
      <c r="E27" s="331"/>
      <c r="F27" s="329"/>
      <c r="G27" s="329"/>
      <c r="H27" s="332"/>
      <c r="I27" s="333"/>
      <c r="J27" s="334"/>
      <c r="K27" s="335"/>
      <c r="L27" s="336">
        <f>B27</f>
        <v>0</v>
      </c>
      <c r="M27" s="337">
        <f>L27</f>
        <v>0</v>
      </c>
      <c r="N27" s="338">
        <f>M27/M$33</f>
        <v>0</v>
      </c>
      <c r="O27" s="339">
        <f>IF(N27&gt;=2%,M27,0)</f>
        <v>0</v>
      </c>
      <c r="P27" s="340">
        <f>O$33/P$2</f>
        <v>1811.4</v>
      </c>
      <c r="Q27" s="341">
        <f>O27/P27</f>
        <v>0</v>
      </c>
      <c r="R27" s="342">
        <f>INT(Q27)</f>
        <v>0</v>
      </c>
      <c r="S27" s="341">
        <v>0</v>
      </c>
      <c r="T27" s="343">
        <f>SUM(R27:S27)</f>
        <v>0</v>
      </c>
    </row>
    <row r="28" spans="1:20" x14ac:dyDescent="0.2">
      <c r="A28" s="344"/>
      <c r="B28" s="259"/>
      <c r="C28" s="259"/>
      <c r="D28" s="258"/>
      <c r="E28" s="344"/>
      <c r="F28" s="259"/>
      <c r="G28" s="259"/>
      <c r="H28" s="345" t="s">
        <v>51</v>
      </c>
      <c r="I28" s="260"/>
      <c r="J28" s="261"/>
      <c r="K28" s="262"/>
      <c r="L28" s="319"/>
      <c r="M28" s="320"/>
      <c r="N28" s="265"/>
      <c r="O28" s="266"/>
      <c r="P28" s="323"/>
      <c r="Q28" s="324"/>
      <c r="R28" s="325">
        <f>INT(Q28)</f>
        <v>0</v>
      </c>
      <c r="S28" s="324"/>
      <c r="T28" s="326">
        <f>SUM(R28:S28)</f>
        <v>0</v>
      </c>
    </row>
    <row r="29" spans="1:20" x14ac:dyDescent="0.2">
      <c r="A29" s="346" t="s">
        <v>52</v>
      </c>
      <c r="B29" s="347">
        <v>2</v>
      </c>
      <c r="C29" s="347"/>
      <c r="D29" s="347"/>
      <c r="E29" s="346"/>
      <c r="F29" s="347"/>
      <c r="G29" s="347"/>
      <c r="H29" s="348"/>
      <c r="I29" s="349"/>
      <c r="J29" s="350"/>
      <c r="K29" s="351"/>
      <c r="L29" s="352">
        <f>B29</f>
        <v>2</v>
      </c>
      <c r="M29" s="353">
        <f>L29</f>
        <v>2</v>
      </c>
      <c r="N29" s="354">
        <f>M29/M$33</f>
        <v>2.1477663230240549E-4</v>
      </c>
      <c r="O29" s="355">
        <f>IF(N29&gt;=2%,M29,0)</f>
        <v>0</v>
      </c>
      <c r="P29" s="356">
        <f>O$33/P$2</f>
        <v>1811.4</v>
      </c>
      <c r="Q29" s="357">
        <f>O29/P29</f>
        <v>0</v>
      </c>
      <c r="R29" s="358">
        <f>INT(Q29)</f>
        <v>0</v>
      </c>
      <c r="S29" s="357">
        <v>0</v>
      </c>
      <c r="T29" s="359">
        <f>SUM(R29:S29)</f>
        <v>0</v>
      </c>
    </row>
    <row r="30" spans="1:20" x14ac:dyDescent="0.2">
      <c r="A30" s="344"/>
      <c r="B30" s="259"/>
      <c r="C30" s="259"/>
      <c r="D30" s="259"/>
      <c r="E30" s="344"/>
      <c r="F30" s="259"/>
      <c r="G30" s="259"/>
      <c r="H30" s="345"/>
      <c r="I30" s="260"/>
      <c r="J30" s="261"/>
      <c r="K30" s="262"/>
      <c r="L30" s="319"/>
      <c r="M30" s="320"/>
      <c r="N30" s="265"/>
      <c r="O30" s="266"/>
      <c r="P30" s="323"/>
      <c r="Q30" s="324"/>
      <c r="R30" s="325"/>
      <c r="S30" s="324"/>
      <c r="T30" s="326"/>
    </row>
    <row r="31" spans="1:20" x14ac:dyDescent="0.2">
      <c r="A31" s="360" t="s">
        <v>53</v>
      </c>
      <c r="B31" s="361">
        <v>442</v>
      </c>
      <c r="C31" s="361"/>
      <c r="D31" s="361"/>
      <c r="E31" s="360"/>
      <c r="F31" s="361"/>
      <c r="G31" s="361"/>
      <c r="H31" s="362"/>
      <c r="I31" s="363"/>
      <c r="J31" s="364"/>
      <c r="K31" s="365"/>
      <c r="L31" s="366">
        <f>B31</f>
        <v>442</v>
      </c>
      <c r="M31" s="367"/>
      <c r="N31" s="368">
        <v>0</v>
      </c>
      <c r="O31" s="369">
        <f>IF(N31&gt;=2%,M31,0)</f>
        <v>0</v>
      </c>
      <c r="P31" s="370"/>
      <c r="Q31" s="371"/>
      <c r="R31" s="372">
        <f>INT(Q31)</f>
        <v>0</v>
      </c>
      <c r="S31" s="371"/>
      <c r="T31" s="373">
        <f>SUM(R31:S31)</f>
        <v>0</v>
      </c>
    </row>
    <row r="32" spans="1:20" x14ac:dyDescent="0.2">
      <c r="A32" s="344"/>
      <c r="B32" s="259"/>
      <c r="C32" s="259"/>
      <c r="D32" s="259"/>
      <c r="E32" s="344"/>
      <c r="F32" s="259"/>
      <c r="G32" s="259"/>
      <c r="H32" s="259"/>
      <c r="I32" s="260"/>
      <c r="J32" s="374"/>
      <c r="K32" s="262"/>
      <c r="L32" s="375"/>
      <c r="M32" s="264"/>
      <c r="N32" s="265"/>
      <c r="O32" s="266"/>
      <c r="P32" s="376"/>
      <c r="Q32" s="324"/>
      <c r="R32" s="377">
        <f>INT(Q32)</f>
        <v>0</v>
      </c>
      <c r="S32" s="324"/>
      <c r="T32" s="326">
        <f>SUM(R32:S32)</f>
        <v>0</v>
      </c>
    </row>
    <row r="33" spans="1:20" x14ac:dyDescent="0.2">
      <c r="A33" s="344" t="s">
        <v>54</v>
      </c>
      <c r="B33" s="259">
        <f>SUM(B6:B32)-B19</f>
        <v>9754</v>
      </c>
      <c r="C33" s="259"/>
      <c r="D33" s="259"/>
      <c r="E33" s="378"/>
      <c r="F33" s="259"/>
      <c r="G33" s="259">
        <f>SUM(G6:G32)</f>
        <v>2</v>
      </c>
      <c r="H33" s="259">
        <f>SUM(H6:H32)</f>
        <v>204</v>
      </c>
      <c r="I33" s="379">
        <f t="shared" ref="I33:K33" si="2">SUM(I8:I32)</f>
        <v>1</v>
      </c>
      <c r="J33" s="380">
        <f>SUM(J6:J32)</f>
        <v>3934</v>
      </c>
      <c r="K33" s="262">
        <f t="shared" si="2"/>
        <v>1</v>
      </c>
      <c r="L33" s="262">
        <f t="shared" ref="L33:S33" si="3">SUM(L6:L32)</f>
        <v>9754</v>
      </c>
      <c r="M33" s="262">
        <f t="shared" si="3"/>
        <v>9312</v>
      </c>
      <c r="N33" s="379">
        <f t="shared" si="3"/>
        <v>1</v>
      </c>
      <c r="O33" s="266">
        <f t="shared" si="3"/>
        <v>9057</v>
      </c>
      <c r="P33" s="376">
        <f t="shared" si="3"/>
        <v>19925.400000000001</v>
      </c>
      <c r="Q33" s="376">
        <f t="shared" si="3"/>
        <v>5</v>
      </c>
      <c r="R33" s="381">
        <f t="shared" si="3"/>
        <v>3</v>
      </c>
      <c r="S33" s="381">
        <f t="shared" si="3"/>
        <v>2</v>
      </c>
      <c r="T33" s="383">
        <f>SUM(R33:S33)</f>
        <v>5</v>
      </c>
    </row>
    <row r="34" spans="1:20" x14ac:dyDescent="0.2">
      <c r="K34" s="384"/>
      <c r="L34" s="223"/>
      <c r="M34" s="385"/>
      <c r="N34" s="386"/>
      <c r="O34" s="387"/>
      <c r="P34" s="388"/>
    </row>
    <row r="36" spans="1:20" x14ac:dyDescent="0.2">
      <c r="A36" s="389"/>
      <c r="B36" s="389"/>
      <c r="C36" s="389"/>
      <c r="D36" s="389"/>
      <c r="E36" s="389"/>
      <c r="F36" s="389"/>
      <c r="G36" s="389"/>
      <c r="H36" s="214"/>
      <c r="K36" s="214"/>
    </row>
  </sheetData>
  <mergeCells count="5">
    <mergeCell ref="R5:T5"/>
    <mergeCell ref="A1:T1"/>
    <mergeCell ref="B2:E2"/>
    <mergeCell ref="G2:K2"/>
    <mergeCell ref="L2:O2"/>
  </mergeCells>
  <printOptions horizontalCentered="1" verticalCentered="1"/>
  <pageMargins left="0.23622047244094491" right="0.23622047244094491" top="0.51181102362204722" bottom="0.51181102362204722" header="0" footer="0.23622047244094491"/>
  <pageSetup paperSize="5" scale="74" fitToHeight="0" pageOrder="overThenDown" orientation="landscape" r:id="rId1"/>
  <headerFooter alignWithMargins="0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V40"/>
  <sheetViews>
    <sheetView zoomScale="62" zoomScaleNormal="62" workbookViewId="0">
      <selection activeCell="M25" sqref="M25"/>
    </sheetView>
  </sheetViews>
  <sheetFormatPr baseColWidth="10" defaultRowHeight="12.75" x14ac:dyDescent="0.2"/>
  <cols>
    <col min="1" max="1" width="33.140625" customWidth="1"/>
    <col min="2" max="2" width="20.85546875" bestFit="1" customWidth="1"/>
    <col min="3" max="8" width="15.7109375" customWidth="1"/>
    <col min="9" max="9" width="15.7109375" style="1" customWidth="1"/>
    <col min="10" max="10" width="15.7109375" style="2" customWidth="1"/>
    <col min="11" max="12" width="15.7109375" customWidth="1"/>
    <col min="13" max="13" width="15.7109375" style="3" customWidth="1"/>
    <col min="14" max="14" width="15.7109375" style="1" customWidth="1"/>
    <col min="15" max="17" width="15.7109375" customWidth="1"/>
    <col min="18" max="18" width="7.140625" style="4" customWidth="1"/>
    <col min="19" max="19" width="6.5703125" customWidth="1"/>
    <col min="20" max="20" width="7.140625" customWidth="1"/>
  </cols>
  <sheetData>
    <row r="1" spans="1:22" ht="20.25" x14ac:dyDescent="0.3">
      <c r="A1" s="976" t="s">
        <v>0</v>
      </c>
      <c r="B1" s="976"/>
      <c r="C1" s="976"/>
      <c r="D1" s="976"/>
      <c r="E1" s="976"/>
      <c r="F1" s="976"/>
      <c r="G1" s="976"/>
      <c r="H1" s="976"/>
      <c r="I1" s="976"/>
      <c r="J1" s="976"/>
      <c r="K1" s="976"/>
      <c r="L1" s="976"/>
      <c r="M1" s="976"/>
      <c r="N1" s="976"/>
      <c r="O1" s="976"/>
      <c r="P1" s="976"/>
      <c r="Q1" s="976"/>
      <c r="R1" s="976"/>
      <c r="S1" s="976"/>
      <c r="T1" s="976"/>
    </row>
    <row r="2" spans="1:22" ht="20.25" x14ac:dyDescent="0.3">
      <c r="A2" s="924" t="s">
        <v>1</v>
      </c>
      <c r="B2" s="978" t="s">
        <v>77</v>
      </c>
      <c r="C2" s="978"/>
      <c r="D2" s="978"/>
      <c r="E2" s="978"/>
      <c r="F2" s="921"/>
      <c r="G2" s="977" t="str">
        <f>B2</f>
        <v>RAYON</v>
      </c>
      <c r="H2" s="977"/>
      <c r="I2" s="977"/>
      <c r="J2" s="977"/>
      <c r="K2" s="977"/>
      <c r="L2" s="969"/>
      <c r="M2" s="979" t="s">
        <v>3</v>
      </c>
      <c r="N2" s="979"/>
      <c r="O2" s="979"/>
      <c r="P2" s="921">
        <v>5</v>
      </c>
      <c r="Q2" s="969"/>
      <c r="R2" s="970"/>
      <c r="S2" s="969"/>
      <c r="T2" s="969"/>
    </row>
    <row r="3" spans="1:22" ht="20.25" x14ac:dyDescent="0.3">
      <c r="A3" s="921">
        <v>2018</v>
      </c>
      <c r="B3" s="921"/>
      <c r="C3" s="921"/>
      <c r="D3" s="921"/>
      <c r="E3" s="921"/>
      <c r="F3" s="921"/>
      <c r="G3" s="921"/>
      <c r="H3" s="923"/>
      <c r="I3" s="968"/>
      <c r="J3" s="971"/>
      <c r="K3" s="921"/>
      <c r="L3" s="972"/>
      <c r="M3" s="973"/>
      <c r="N3" s="974"/>
      <c r="O3" s="924"/>
      <c r="P3" s="921"/>
      <c r="Q3" s="969"/>
      <c r="R3" s="970"/>
      <c r="S3" s="969"/>
      <c r="T3" s="969"/>
    </row>
    <row r="4" spans="1:22" ht="20.25" x14ac:dyDescent="0.3">
      <c r="A4" s="921"/>
      <c r="B4" s="921"/>
      <c r="C4" s="921"/>
      <c r="D4" s="921"/>
      <c r="E4" s="921"/>
      <c r="F4" s="921"/>
      <c r="G4" s="921"/>
      <c r="H4" s="923"/>
      <c r="I4" s="968"/>
      <c r="J4" s="971"/>
      <c r="K4" s="921"/>
      <c r="L4" s="972"/>
      <c r="M4" s="973"/>
      <c r="N4" s="974"/>
      <c r="O4" s="924"/>
      <c r="P4" s="921"/>
      <c r="Q4" s="969"/>
      <c r="R4" s="970"/>
      <c r="S4" s="969"/>
      <c r="T4" s="969"/>
    </row>
    <row r="5" spans="1:22" ht="89.25" x14ac:dyDescent="0.2">
      <c r="A5" s="919" t="s">
        <v>4</v>
      </c>
      <c r="B5" s="919" t="s">
        <v>5</v>
      </c>
      <c r="C5" s="919" t="s">
        <v>6</v>
      </c>
      <c r="D5" s="919" t="s">
        <v>7</v>
      </c>
      <c r="E5" s="919" t="s">
        <v>8</v>
      </c>
      <c r="F5" s="919" t="s">
        <v>9</v>
      </c>
      <c r="G5" s="919" t="s">
        <v>124</v>
      </c>
      <c r="H5" s="919" t="s">
        <v>11</v>
      </c>
      <c r="I5" s="914" t="s">
        <v>12</v>
      </c>
      <c r="J5" s="915" t="s">
        <v>13</v>
      </c>
      <c r="K5" s="919" t="s">
        <v>126</v>
      </c>
      <c r="L5" s="919" t="s">
        <v>15</v>
      </c>
      <c r="M5" s="916" t="s">
        <v>16</v>
      </c>
      <c r="N5" s="17" t="s">
        <v>17</v>
      </c>
      <c r="O5" s="919" t="s">
        <v>18</v>
      </c>
      <c r="P5" s="917" t="s">
        <v>19</v>
      </c>
      <c r="Q5" s="918" t="s">
        <v>20</v>
      </c>
      <c r="R5" s="975" t="s">
        <v>21</v>
      </c>
      <c r="S5" s="975"/>
      <c r="T5" s="975"/>
    </row>
    <row r="6" spans="1:22" x14ac:dyDescent="0.2">
      <c r="A6" s="21" t="s">
        <v>22</v>
      </c>
      <c r="B6" s="22">
        <v>733</v>
      </c>
      <c r="C6" s="22">
        <f>$B$9/3</f>
        <v>31.333333333333332</v>
      </c>
      <c r="D6" s="23">
        <f>B10/2</f>
        <v>7.5</v>
      </c>
      <c r="E6" s="22">
        <f>B$11/2</f>
        <v>3</v>
      </c>
      <c r="F6" s="22"/>
      <c r="G6" s="22">
        <v>2</v>
      </c>
      <c r="H6" s="22">
        <f>B6+INT(C6)+INT(D6)+INT(E6)+INT(F6)+INT(G6)</f>
        <v>776</v>
      </c>
      <c r="I6" s="24"/>
      <c r="J6" s="25"/>
      <c r="K6" s="26"/>
      <c r="L6" s="27">
        <f>H6</f>
        <v>776</v>
      </c>
      <c r="M6" s="28">
        <f>L6</f>
        <v>776</v>
      </c>
      <c r="N6" s="29">
        <f>M6/M$37</f>
        <v>0.1131195335276968</v>
      </c>
      <c r="O6" s="30">
        <f>IF(N6&gt;=2%,M6,0)</f>
        <v>776</v>
      </c>
      <c r="P6" s="31">
        <f>O$37/P$2</f>
        <v>1343</v>
      </c>
      <c r="Q6" s="32">
        <f>O6/P6</f>
        <v>0.57781087118391661</v>
      </c>
      <c r="R6" s="33">
        <f>INT(Q6)</f>
        <v>0</v>
      </c>
      <c r="S6" s="34">
        <v>1</v>
      </c>
      <c r="T6" s="32">
        <f>SUM(R6:S6)</f>
        <v>1</v>
      </c>
    </row>
    <row r="7" spans="1:22" x14ac:dyDescent="0.2">
      <c r="A7" s="21" t="s">
        <v>23</v>
      </c>
      <c r="B7" s="22">
        <v>49</v>
      </c>
      <c r="C7" s="22">
        <f>$B$9/3</f>
        <v>31.333333333333332</v>
      </c>
      <c r="D7" s="23">
        <f>B10/2</f>
        <v>7.5</v>
      </c>
      <c r="E7" s="22"/>
      <c r="F7" s="22">
        <f>B$12/2</f>
        <v>0</v>
      </c>
      <c r="G7" s="22">
        <v>0</v>
      </c>
      <c r="H7" s="22">
        <f>B7+INT(C7)+INT(D7)+INT(E7)+INT(F7)+INT(G7)</f>
        <v>87</v>
      </c>
      <c r="I7" s="24"/>
      <c r="J7" s="25"/>
      <c r="K7" s="26"/>
      <c r="L7" s="27">
        <f>H7</f>
        <v>87</v>
      </c>
      <c r="M7" s="28">
        <f>L7</f>
        <v>87</v>
      </c>
      <c r="N7" s="29">
        <f>M7/M$37</f>
        <v>1.2682215743440233E-2</v>
      </c>
      <c r="O7" s="30">
        <f>IF(N7&gt;=2%,M7,0)</f>
        <v>0</v>
      </c>
      <c r="P7" s="31">
        <f>O$37/P$2</f>
        <v>1343</v>
      </c>
      <c r="Q7" s="32">
        <f>O7/P7</f>
        <v>0</v>
      </c>
      <c r="R7" s="33">
        <f>INT(Q7)</f>
        <v>0</v>
      </c>
      <c r="S7" s="34">
        <v>0</v>
      </c>
      <c r="T7" s="32">
        <f>SUM(R7:S7)</f>
        <v>0</v>
      </c>
      <c r="V7" s="658">
        <v>0.79076693968726997</v>
      </c>
    </row>
    <row r="8" spans="1:22" x14ac:dyDescent="0.2">
      <c r="A8" s="21" t="s">
        <v>24</v>
      </c>
      <c r="B8" s="22">
        <v>24</v>
      </c>
      <c r="C8" s="22">
        <f>$B$9/3</f>
        <v>31.333333333333332</v>
      </c>
      <c r="D8" s="23"/>
      <c r="E8" s="22">
        <f>B$11/2</f>
        <v>3</v>
      </c>
      <c r="F8" s="22">
        <f>B$12/2</f>
        <v>0</v>
      </c>
      <c r="G8" s="22">
        <v>0</v>
      </c>
      <c r="H8" s="22">
        <f>B8+INT(C8)+INT(D8)+INT(E8)+INT(F8)+INT(G8)</f>
        <v>58</v>
      </c>
      <c r="I8" s="24"/>
      <c r="J8" s="25"/>
      <c r="K8" s="26"/>
      <c r="L8" s="27">
        <f>H8</f>
        <v>58</v>
      </c>
      <c r="M8" s="28">
        <f>L8</f>
        <v>58</v>
      </c>
      <c r="N8" s="29">
        <f>M8/M$37</f>
        <v>8.4548104956268227E-3</v>
      </c>
      <c r="O8" s="30">
        <f>IF(N8&gt;=2%,M8,0)</f>
        <v>0</v>
      </c>
      <c r="P8" s="31">
        <f>O$37/P$2</f>
        <v>1343</v>
      </c>
      <c r="Q8" s="32">
        <f>O8/P8</f>
        <v>0</v>
      </c>
      <c r="R8" s="33">
        <f>INT(Q8)</f>
        <v>0</v>
      </c>
      <c r="S8" s="34">
        <v>0</v>
      </c>
      <c r="T8" s="32">
        <f>SUM(R8:S8)</f>
        <v>0</v>
      </c>
      <c r="V8" s="96">
        <v>0.72524199553239022</v>
      </c>
    </row>
    <row r="9" spans="1:22" x14ac:dyDescent="0.2">
      <c r="A9" s="21" t="s">
        <v>25</v>
      </c>
      <c r="B9" s="22">
        <v>94</v>
      </c>
      <c r="C9" s="22"/>
      <c r="D9" s="23"/>
      <c r="E9" s="22"/>
      <c r="F9" s="22"/>
      <c r="G9" s="22"/>
      <c r="H9" s="22"/>
      <c r="I9" s="24"/>
      <c r="J9" s="25"/>
      <c r="K9" s="26"/>
      <c r="L9" s="27"/>
      <c r="M9" s="28"/>
      <c r="N9" s="29"/>
      <c r="O9" s="30"/>
      <c r="P9" s="31"/>
      <c r="Q9" s="32"/>
      <c r="R9" s="33"/>
      <c r="S9" s="34">
        <v>0</v>
      </c>
      <c r="T9" s="32"/>
      <c r="V9" s="32">
        <v>0.57781087118391661</v>
      </c>
    </row>
    <row r="10" spans="1:22" x14ac:dyDescent="0.2">
      <c r="A10" s="21" t="s">
        <v>26</v>
      </c>
      <c r="B10" s="22">
        <v>15</v>
      </c>
      <c r="C10" s="22"/>
      <c r="D10" s="23"/>
      <c r="E10" s="22"/>
      <c r="F10" s="22"/>
      <c r="G10" s="22"/>
      <c r="H10" s="22"/>
      <c r="I10" s="24"/>
      <c r="J10" s="25"/>
      <c r="K10" s="26"/>
      <c r="L10" s="27"/>
      <c r="M10" s="28"/>
      <c r="N10" s="29"/>
      <c r="O10" s="30"/>
      <c r="P10" s="31"/>
      <c r="Q10" s="32"/>
      <c r="R10" s="33"/>
      <c r="S10" s="34">
        <v>0</v>
      </c>
      <c r="T10" s="32"/>
      <c r="V10" s="96">
        <v>0.49143708116157858</v>
      </c>
    </row>
    <row r="11" spans="1:22" x14ac:dyDescent="0.2">
      <c r="A11" s="21" t="s">
        <v>27</v>
      </c>
      <c r="B11" s="22">
        <v>6</v>
      </c>
      <c r="C11" s="22"/>
      <c r="D11" s="23"/>
      <c r="E11" s="22"/>
      <c r="F11" s="22"/>
      <c r="G11" s="22"/>
      <c r="H11" s="22"/>
      <c r="I11" s="24"/>
      <c r="J11" s="25"/>
      <c r="K11" s="26"/>
      <c r="L11" s="27"/>
      <c r="M11" s="28"/>
      <c r="N11" s="29"/>
      <c r="O11" s="30"/>
      <c r="P11" s="31"/>
      <c r="Q11" s="32"/>
      <c r="R11" s="33"/>
      <c r="S11" s="34">
        <v>0</v>
      </c>
      <c r="T11" s="32"/>
      <c r="V11" s="70">
        <v>0.43857036485480266</v>
      </c>
    </row>
    <row r="12" spans="1:22" x14ac:dyDescent="0.2">
      <c r="A12" s="21" t="s">
        <v>28</v>
      </c>
      <c r="B12" s="22">
        <v>0</v>
      </c>
      <c r="C12" s="22"/>
      <c r="D12" s="23"/>
      <c r="E12" s="35"/>
      <c r="F12" s="22"/>
      <c r="G12" s="22"/>
      <c r="H12" s="22"/>
      <c r="I12" s="24"/>
      <c r="J12" s="25"/>
      <c r="K12" s="26"/>
      <c r="L12" s="27"/>
      <c r="M12" s="28"/>
      <c r="N12" s="29"/>
      <c r="O12" s="30"/>
      <c r="P12" s="31"/>
      <c r="Q12" s="32"/>
      <c r="R12" s="33"/>
      <c r="S12" s="34">
        <v>0</v>
      </c>
      <c r="T12" s="32"/>
      <c r="V12" s="96">
        <v>0.39314966492926284</v>
      </c>
    </row>
    <row r="13" spans="1:22" x14ac:dyDescent="0.2">
      <c r="A13" s="36" t="s">
        <v>29</v>
      </c>
      <c r="B13" s="22">
        <f>SUM(B6:B12)</f>
        <v>921</v>
      </c>
      <c r="C13" s="22"/>
      <c r="D13" s="23"/>
      <c r="E13" s="21"/>
      <c r="F13" s="22"/>
      <c r="G13" s="22"/>
      <c r="H13" s="37"/>
      <c r="I13" s="24"/>
      <c r="J13" s="25"/>
      <c r="K13" s="38"/>
      <c r="L13" s="39"/>
      <c r="M13" s="40"/>
      <c r="N13" s="29"/>
      <c r="O13" s="41"/>
      <c r="P13" s="31">
        <f>SUM(N13:O13)</f>
        <v>0</v>
      </c>
      <c r="Q13" s="34"/>
      <c r="R13" s="33">
        <f t="shared" ref="R13:R18" si="0">INT(Q13)</f>
        <v>0</v>
      </c>
      <c r="S13" s="34">
        <v>0</v>
      </c>
      <c r="T13" s="32">
        <f t="shared" ref="T13:T18" si="1">SUM(R13:S13)</f>
        <v>0</v>
      </c>
      <c r="V13" s="162">
        <v>0.29039463886820549</v>
      </c>
    </row>
    <row r="14" spans="1:22" x14ac:dyDescent="0.2">
      <c r="A14" s="42"/>
      <c r="B14" s="80"/>
      <c r="C14" s="80"/>
      <c r="D14" s="44"/>
      <c r="E14" s="13"/>
      <c r="F14" s="43"/>
      <c r="G14" s="80"/>
      <c r="H14" s="43"/>
      <c r="I14" s="46"/>
      <c r="J14" s="47"/>
      <c r="K14" s="48"/>
      <c r="L14" s="49"/>
      <c r="M14" s="50"/>
      <c r="N14" s="51"/>
      <c r="O14" s="52"/>
      <c r="P14" s="53">
        <f>SUM(N14:O14)</f>
        <v>0</v>
      </c>
      <c r="R14" s="81">
        <f t="shared" si="0"/>
        <v>0</v>
      </c>
      <c r="S14" s="82">
        <v>0</v>
      </c>
      <c r="T14" s="83">
        <f t="shared" si="1"/>
        <v>0</v>
      </c>
      <c r="V14" s="783">
        <v>0.189873417721519</v>
      </c>
    </row>
    <row r="15" spans="1:22" x14ac:dyDescent="0.2">
      <c r="A15" s="58" t="s">
        <v>33</v>
      </c>
      <c r="B15" s="59"/>
      <c r="C15" s="59"/>
      <c r="D15" s="59"/>
      <c r="E15" s="60"/>
      <c r="F15" s="59"/>
      <c r="G15" s="61"/>
      <c r="H15" s="59"/>
      <c r="I15" s="62">
        <v>0.6</v>
      </c>
      <c r="J15" s="63">
        <f>B$18*I15</f>
        <v>589.19999999999993</v>
      </c>
      <c r="K15" s="64">
        <v>0</v>
      </c>
      <c r="L15" s="65">
        <f>INT(J15)+K15</f>
        <v>589</v>
      </c>
      <c r="M15" s="66">
        <f>L15</f>
        <v>589</v>
      </c>
      <c r="N15" s="67">
        <f>M15/M$37</f>
        <v>8.5860058309037895E-2</v>
      </c>
      <c r="O15" s="68">
        <f>IF(N15&gt;=2%,M15,0)</f>
        <v>589</v>
      </c>
      <c r="P15" s="69">
        <f>O$37/P$2</f>
        <v>1343</v>
      </c>
      <c r="Q15" s="70">
        <f>O15/P15</f>
        <v>0.43857036485480266</v>
      </c>
      <c r="R15" s="71">
        <f t="shared" si="0"/>
        <v>0</v>
      </c>
      <c r="S15" s="72">
        <v>1</v>
      </c>
      <c r="T15" s="73">
        <f t="shared" si="1"/>
        <v>1</v>
      </c>
      <c r="V15" s="70">
        <v>0.10275502606105734</v>
      </c>
    </row>
    <row r="16" spans="1:22" x14ac:dyDescent="0.2">
      <c r="A16" s="58" t="s">
        <v>34</v>
      </c>
      <c r="B16" s="59"/>
      <c r="C16" s="59"/>
      <c r="D16" s="59"/>
      <c r="E16" s="60"/>
      <c r="F16" s="59"/>
      <c r="G16" s="61"/>
      <c r="H16" s="59"/>
      <c r="I16" s="62">
        <v>0.14000000000000001</v>
      </c>
      <c r="J16" s="63">
        <f t="shared" ref="J16:J17" si="2">B$18*I16</f>
        <v>137.48000000000002</v>
      </c>
      <c r="K16" s="64">
        <v>1</v>
      </c>
      <c r="L16" s="65">
        <f t="shared" ref="L16:L17" si="3">INT(J16)+K16</f>
        <v>138</v>
      </c>
      <c r="M16" s="66">
        <f t="shared" ref="M16:M17" si="4">L16</f>
        <v>138</v>
      </c>
      <c r="N16" s="67">
        <f>M16/M$37</f>
        <v>2.011661807580175E-2</v>
      </c>
      <c r="O16" s="68">
        <f>IF(N16&gt;=2%,M16,0)</f>
        <v>138</v>
      </c>
      <c r="P16" s="69">
        <f>O$37/P$2</f>
        <v>1343</v>
      </c>
      <c r="Q16" s="70">
        <f>O16/P16</f>
        <v>0.10275502606105734</v>
      </c>
      <c r="R16" s="71">
        <f t="shared" si="0"/>
        <v>0</v>
      </c>
      <c r="S16" s="72">
        <v>0</v>
      </c>
      <c r="T16" s="73">
        <f t="shared" si="1"/>
        <v>0</v>
      </c>
    </row>
    <row r="17" spans="1:22" x14ac:dyDescent="0.2">
      <c r="A17" s="58" t="s">
        <v>36</v>
      </c>
      <c r="B17" s="59"/>
      <c r="C17" s="59"/>
      <c r="D17" s="74"/>
      <c r="E17" s="60"/>
      <c r="F17" s="59"/>
      <c r="G17" s="59"/>
      <c r="H17" s="59"/>
      <c r="I17" s="62">
        <v>0.26</v>
      </c>
      <c r="J17" s="63">
        <f t="shared" si="2"/>
        <v>255.32000000000002</v>
      </c>
      <c r="K17" s="64">
        <v>0</v>
      </c>
      <c r="L17" s="65">
        <f t="shared" si="3"/>
        <v>255</v>
      </c>
      <c r="M17" s="66">
        <f t="shared" si="4"/>
        <v>255</v>
      </c>
      <c r="N17" s="67">
        <f>M17/M$37</f>
        <v>3.7172011661807579E-2</v>
      </c>
      <c r="O17" s="68">
        <f>IF(N17&gt;=2%,M17,0)</f>
        <v>255</v>
      </c>
      <c r="P17" s="69">
        <f>O$37/P$2</f>
        <v>1343</v>
      </c>
      <c r="Q17" s="70">
        <f>O17/P17</f>
        <v>0.189873417721519</v>
      </c>
      <c r="R17" s="71">
        <f t="shared" si="0"/>
        <v>0</v>
      </c>
      <c r="S17" s="72">
        <v>0</v>
      </c>
      <c r="T17" s="73">
        <f t="shared" si="1"/>
        <v>0</v>
      </c>
    </row>
    <row r="18" spans="1:22" x14ac:dyDescent="0.2">
      <c r="A18" s="620" t="s">
        <v>37</v>
      </c>
      <c r="B18" s="59">
        <v>982</v>
      </c>
      <c r="C18" s="76"/>
      <c r="D18" s="59"/>
      <c r="E18" s="58"/>
      <c r="F18" s="59"/>
      <c r="G18" s="59"/>
      <c r="H18" s="77"/>
      <c r="I18" s="62"/>
      <c r="J18" s="63"/>
      <c r="K18" s="64"/>
      <c r="L18" s="78"/>
      <c r="M18" s="79"/>
      <c r="N18" s="67"/>
      <c r="O18" s="68"/>
      <c r="P18" s="69"/>
      <c r="Q18" s="72"/>
      <c r="R18" s="71">
        <f t="shared" si="0"/>
        <v>0</v>
      </c>
      <c r="S18" s="72">
        <v>0</v>
      </c>
      <c r="T18" s="73">
        <f t="shared" si="1"/>
        <v>0</v>
      </c>
    </row>
    <row r="19" spans="1:22" x14ac:dyDescent="0.2">
      <c r="A19" s="42"/>
      <c r="B19" s="80"/>
      <c r="C19" s="80"/>
      <c r="D19" s="44"/>
      <c r="E19" s="13"/>
      <c r="F19" s="43"/>
      <c r="G19" s="80"/>
      <c r="H19" s="43"/>
      <c r="I19" s="46"/>
      <c r="J19" s="47"/>
      <c r="K19" s="48"/>
      <c r="L19" s="49"/>
      <c r="M19" s="50"/>
      <c r="N19" s="51"/>
      <c r="O19" s="52"/>
      <c r="P19" s="53"/>
      <c r="R19" s="81">
        <f t="shared" ref="R19:R27" si="5">INT(Q19)</f>
        <v>0</v>
      </c>
      <c r="S19" s="82">
        <v>0</v>
      </c>
      <c r="T19" s="83">
        <f t="shared" ref="T19:T27" si="6">SUM(R19:S19)</f>
        <v>0</v>
      </c>
    </row>
    <row r="20" spans="1:22" x14ac:dyDescent="0.2">
      <c r="A20" s="84" t="s">
        <v>41</v>
      </c>
      <c r="B20" s="85">
        <v>175</v>
      </c>
      <c r="C20" s="85">
        <f>$B$23/3</f>
        <v>459</v>
      </c>
      <c r="D20" s="85">
        <f>B$24/2</f>
        <v>18.5</v>
      </c>
      <c r="E20" s="86">
        <f>B$25/2</f>
        <v>7.5</v>
      </c>
      <c r="F20" s="85"/>
      <c r="G20" s="87">
        <v>1</v>
      </c>
      <c r="H20" s="85">
        <f>B20+INT(C20)+INT(D20)+INT(E20)+INT(F20)+G20</f>
        <v>660</v>
      </c>
      <c r="I20" s="88"/>
      <c r="J20" s="89"/>
      <c r="K20" s="90"/>
      <c r="L20" s="91">
        <f>H20</f>
        <v>660</v>
      </c>
      <c r="M20" s="92">
        <f>L20</f>
        <v>660</v>
      </c>
      <c r="N20" s="93">
        <f>M20/M$37</f>
        <v>9.6209912536443148E-2</v>
      </c>
      <c r="O20" s="94">
        <f>IF(N20&gt;=2%,M20,0)</f>
        <v>660</v>
      </c>
      <c r="P20" s="95">
        <f>O$37/P$2</f>
        <v>1343</v>
      </c>
      <c r="Q20" s="96">
        <f>O20/P20</f>
        <v>0.49143708116157858</v>
      </c>
      <c r="R20" s="97">
        <f t="shared" si="5"/>
        <v>0</v>
      </c>
      <c r="S20" s="819">
        <v>0</v>
      </c>
      <c r="T20" s="98">
        <f t="shared" si="6"/>
        <v>0</v>
      </c>
    </row>
    <row r="21" spans="1:22" x14ac:dyDescent="0.2">
      <c r="A21" s="84" t="s">
        <v>42</v>
      </c>
      <c r="B21" s="85">
        <v>482</v>
      </c>
      <c r="C21" s="85">
        <f>$B$23/3</f>
        <v>459</v>
      </c>
      <c r="D21" s="85">
        <f>B$24/2</f>
        <v>18.5</v>
      </c>
      <c r="E21" s="84"/>
      <c r="F21" s="85">
        <f>B$26/2</f>
        <v>14</v>
      </c>
      <c r="G21" s="85">
        <v>1</v>
      </c>
      <c r="H21" s="85">
        <f>B21+INT(C21)+INT(D21)+INT(E21)+INT(F21)+G21</f>
        <v>974</v>
      </c>
      <c r="I21" s="88"/>
      <c r="J21" s="89"/>
      <c r="K21" s="90"/>
      <c r="L21" s="91">
        <f>H21</f>
        <v>974</v>
      </c>
      <c r="M21" s="92">
        <f>L21</f>
        <v>974</v>
      </c>
      <c r="N21" s="93">
        <f>M21/M$37</f>
        <v>0.14198250728862974</v>
      </c>
      <c r="O21" s="94">
        <f>IF(N21&gt;=2%,M21,0)</f>
        <v>974</v>
      </c>
      <c r="P21" s="95">
        <f>O$37/P$2</f>
        <v>1343</v>
      </c>
      <c r="Q21" s="96">
        <f>O21/P21</f>
        <v>0.72524199553239022</v>
      </c>
      <c r="R21" s="97">
        <f t="shared" si="5"/>
        <v>0</v>
      </c>
      <c r="S21" s="96">
        <v>1</v>
      </c>
      <c r="T21" s="98">
        <f t="shared" si="6"/>
        <v>1</v>
      </c>
    </row>
    <row r="22" spans="1:22" x14ac:dyDescent="0.2">
      <c r="A22" s="84" t="s">
        <v>43</v>
      </c>
      <c r="B22" s="85">
        <v>48</v>
      </c>
      <c r="C22" s="85">
        <f>$B$23/3</f>
        <v>459</v>
      </c>
      <c r="D22" s="85"/>
      <c r="E22" s="86">
        <f>B$25/2</f>
        <v>7.5</v>
      </c>
      <c r="F22" s="85">
        <f>B$26/2</f>
        <v>14</v>
      </c>
      <c r="G22" s="85">
        <v>0</v>
      </c>
      <c r="H22" s="85">
        <f>B22+INT(C22)+INT(D22)+INT(E22)+INT(F22)+G22</f>
        <v>528</v>
      </c>
      <c r="I22" s="88"/>
      <c r="J22" s="89"/>
      <c r="K22" s="90"/>
      <c r="L22" s="91">
        <f>H22</f>
        <v>528</v>
      </c>
      <c r="M22" s="92">
        <f>L22</f>
        <v>528</v>
      </c>
      <c r="N22" s="93">
        <f>M22/M$37</f>
        <v>7.6967930029154516E-2</v>
      </c>
      <c r="O22" s="94">
        <f>IF(N22&gt;=2%,M22,0)</f>
        <v>528</v>
      </c>
      <c r="P22" s="95">
        <f>O$37/P$2</f>
        <v>1343</v>
      </c>
      <c r="Q22" s="96">
        <f>O22/P22</f>
        <v>0.39314966492926284</v>
      </c>
      <c r="R22" s="97">
        <f t="shared" si="5"/>
        <v>0</v>
      </c>
      <c r="S22" s="96">
        <v>0</v>
      </c>
      <c r="T22" s="98">
        <f t="shared" si="6"/>
        <v>0</v>
      </c>
    </row>
    <row r="23" spans="1:22" x14ac:dyDescent="0.2">
      <c r="A23" s="99" t="s">
        <v>44</v>
      </c>
      <c r="B23" s="85">
        <v>1377</v>
      </c>
      <c r="C23" s="85"/>
      <c r="D23" s="85"/>
      <c r="E23" s="84"/>
      <c r="F23" s="85"/>
      <c r="G23" s="85"/>
      <c r="H23" s="85"/>
      <c r="I23" s="88"/>
      <c r="J23" s="89"/>
      <c r="K23" s="90"/>
      <c r="L23" s="91"/>
      <c r="M23" s="100"/>
      <c r="N23" s="93"/>
      <c r="O23" s="94"/>
      <c r="P23" s="95"/>
      <c r="Q23" s="96"/>
      <c r="R23" s="97">
        <f t="shared" si="5"/>
        <v>0</v>
      </c>
      <c r="S23" s="96">
        <v>0</v>
      </c>
      <c r="T23" s="98">
        <f t="shared" si="6"/>
        <v>0</v>
      </c>
    </row>
    <row r="24" spans="1:22" x14ac:dyDescent="0.2">
      <c r="A24" s="99" t="s">
        <v>45</v>
      </c>
      <c r="B24" s="85">
        <v>37</v>
      </c>
      <c r="C24" s="85"/>
      <c r="D24" s="85"/>
      <c r="E24" s="84"/>
      <c r="F24" s="85"/>
      <c r="G24" s="85"/>
      <c r="H24" s="85"/>
      <c r="I24" s="88"/>
      <c r="J24" s="89"/>
      <c r="K24" s="90"/>
      <c r="L24" s="91"/>
      <c r="M24" s="100"/>
      <c r="N24" s="93"/>
      <c r="O24" s="94"/>
      <c r="P24" s="95">
        <f>SUM(N24:O24)</f>
        <v>0</v>
      </c>
      <c r="Q24" s="96"/>
      <c r="R24" s="97">
        <f t="shared" si="5"/>
        <v>0</v>
      </c>
      <c r="S24" s="96"/>
      <c r="T24" s="98">
        <f t="shared" si="6"/>
        <v>0</v>
      </c>
    </row>
    <row r="25" spans="1:22" x14ac:dyDescent="0.2">
      <c r="A25" s="99" t="s">
        <v>46</v>
      </c>
      <c r="B25" s="85">
        <v>15</v>
      </c>
      <c r="C25" s="85"/>
      <c r="D25" s="101"/>
      <c r="E25" s="84"/>
      <c r="F25" s="85"/>
      <c r="G25" s="85"/>
      <c r="H25" s="102"/>
      <c r="I25" s="88"/>
      <c r="J25" s="89"/>
      <c r="K25" s="90"/>
      <c r="L25" s="91"/>
      <c r="M25" s="100"/>
      <c r="N25" s="93"/>
      <c r="O25" s="94"/>
      <c r="P25" s="95">
        <f>SUM(N25:O25)</f>
        <v>0</v>
      </c>
      <c r="Q25" s="96"/>
      <c r="R25" s="97">
        <f t="shared" si="5"/>
        <v>0</v>
      </c>
      <c r="S25" s="96"/>
      <c r="T25" s="98">
        <f t="shared" si="6"/>
        <v>0</v>
      </c>
    </row>
    <row r="26" spans="1:22" x14ac:dyDescent="0.2">
      <c r="A26" s="99" t="s">
        <v>47</v>
      </c>
      <c r="B26" s="85">
        <v>28</v>
      </c>
      <c r="C26" s="85"/>
      <c r="D26" s="85"/>
      <c r="E26" s="84"/>
      <c r="F26" s="85"/>
      <c r="G26" s="85"/>
      <c r="H26" s="85"/>
      <c r="I26" s="88"/>
      <c r="J26" s="89"/>
      <c r="K26" s="90"/>
      <c r="L26" s="91"/>
      <c r="M26" s="100"/>
      <c r="N26" s="93"/>
      <c r="O26" s="94"/>
      <c r="P26" s="95">
        <f>SUM(N26:O26)</f>
        <v>0</v>
      </c>
      <c r="Q26" s="96"/>
      <c r="R26" s="97">
        <f t="shared" si="5"/>
        <v>0</v>
      </c>
      <c r="S26" s="96"/>
      <c r="T26" s="98">
        <f t="shared" si="6"/>
        <v>0</v>
      </c>
    </row>
    <row r="27" spans="1:22" x14ac:dyDescent="0.2">
      <c r="A27" s="103" t="s">
        <v>48</v>
      </c>
      <c r="B27" s="85">
        <f>SUM(B20:B26)</f>
        <v>2162</v>
      </c>
      <c r="C27" s="85"/>
      <c r="D27" s="85"/>
      <c r="E27" s="84"/>
      <c r="F27" s="85"/>
      <c r="G27" s="85"/>
      <c r="H27" s="85"/>
      <c r="I27" s="88"/>
      <c r="J27" s="89"/>
      <c r="K27" s="90"/>
      <c r="L27" s="91"/>
      <c r="M27" s="100"/>
      <c r="N27" s="93"/>
      <c r="O27" s="94"/>
      <c r="P27" s="95"/>
      <c r="Q27" s="96"/>
      <c r="R27" s="97">
        <f t="shared" si="5"/>
        <v>0</v>
      </c>
      <c r="S27" s="96"/>
      <c r="T27" s="98">
        <f t="shared" si="6"/>
        <v>0</v>
      </c>
    </row>
    <row r="28" spans="1:22" x14ac:dyDescent="0.2">
      <c r="A28" s="42"/>
      <c r="B28" s="104"/>
      <c r="C28" s="43"/>
      <c r="D28" s="43"/>
      <c r="E28" s="45"/>
      <c r="F28" s="43"/>
      <c r="G28" s="43"/>
      <c r="H28" s="43"/>
      <c r="I28" s="46"/>
      <c r="J28" s="47"/>
      <c r="K28" s="48"/>
      <c r="L28" s="49"/>
      <c r="M28" s="50"/>
      <c r="N28" s="51"/>
      <c r="O28" s="52"/>
      <c r="P28" s="53"/>
      <c r="Q28" s="54"/>
      <c r="R28" s="81"/>
      <c r="S28" s="82"/>
      <c r="T28" s="83"/>
    </row>
    <row r="29" spans="1:22" x14ac:dyDescent="0.2">
      <c r="A29" s="637" t="s">
        <v>35</v>
      </c>
      <c r="B29" s="638">
        <v>2405</v>
      </c>
      <c r="C29" s="638"/>
      <c r="D29" s="638"/>
      <c r="E29" s="637"/>
      <c r="F29" s="638"/>
      <c r="G29" s="638"/>
      <c r="H29" s="638"/>
      <c r="I29" s="639"/>
      <c r="J29" s="640"/>
      <c r="K29" s="641"/>
      <c r="L29" s="642">
        <f>B29</f>
        <v>2405</v>
      </c>
      <c r="M29" s="643">
        <f>L29</f>
        <v>2405</v>
      </c>
      <c r="N29" s="644">
        <f>M29/M$37</f>
        <v>0.35058309037900875</v>
      </c>
      <c r="O29" s="645">
        <f>IF(N29&gt;=2%,M29,0)</f>
        <v>2405</v>
      </c>
      <c r="P29" s="814">
        <f>O$37/P$2</f>
        <v>1343</v>
      </c>
      <c r="Q29" s="815">
        <f>O29/P29</f>
        <v>1.7907669396872674</v>
      </c>
      <c r="R29" s="816">
        <f>INT(Q29)</f>
        <v>1</v>
      </c>
      <c r="S29" s="817">
        <v>1</v>
      </c>
      <c r="T29" s="818">
        <f>SUM(R29:S29)</f>
        <v>2</v>
      </c>
      <c r="V29" s="54"/>
    </row>
    <row r="30" spans="1:22" s="54" customFormat="1" x14ac:dyDescent="0.2">
      <c r="A30" s="113"/>
      <c r="B30" s="104"/>
      <c r="C30" s="104"/>
      <c r="D30" s="114"/>
      <c r="E30" s="105"/>
      <c r="F30" s="104"/>
      <c r="G30" s="104"/>
      <c r="H30" s="115"/>
      <c r="I30" s="106"/>
      <c r="J30" s="47"/>
      <c r="K30" s="107"/>
      <c r="L30" s="108"/>
      <c r="M30" s="116"/>
      <c r="N30" s="110"/>
      <c r="O30" s="111"/>
      <c r="P30" s="117"/>
      <c r="Q30" s="118"/>
      <c r="R30" s="119"/>
      <c r="S30" s="118"/>
      <c r="T30" s="120"/>
    </row>
    <row r="31" spans="1:22" s="54" customFormat="1" x14ac:dyDescent="0.2">
      <c r="A31" s="149" t="s">
        <v>50</v>
      </c>
      <c r="B31" s="150">
        <v>390</v>
      </c>
      <c r="C31" s="150"/>
      <c r="D31" s="151"/>
      <c r="E31" s="152"/>
      <c r="F31" s="150"/>
      <c r="G31" s="150"/>
      <c r="H31" s="153"/>
      <c r="I31" s="154"/>
      <c r="J31" s="155"/>
      <c r="K31" s="156"/>
      <c r="L31" s="157">
        <f>B31</f>
        <v>390</v>
      </c>
      <c r="M31" s="158">
        <f>L31</f>
        <v>390</v>
      </c>
      <c r="N31" s="159">
        <f>M31/M$37</f>
        <v>5.6851311953352766E-2</v>
      </c>
      <c r="O31" s="160">
        <f>IF(N31&gt;=2%,M31,0)</f>
        <v>390</v>
      </c>
      <c r="P31" s="161">
        <f>O$37/P$2</f>
        <v>1343</v>
      </c>
      <c r="Q31" s="162">
        <f>O31/P31</f>
        <v>0.29039463886820549</v>
      </c>
      <c r="R31" s="163">
        <f>INT(Q31)</f>
        <v>0</v>
      </c>
      <c r="S31" s="162">
        <v>0</v>
      </c>
      <c r="T31" s="164">
        <f>SUM(R31:S31)</f>
        <v>0</v>
      </c>
      <c r="V31"/>
    </row>
    <row r="32" spans="1:22" x14ac:dyDescent="0.2">
      <c r="A32" s="45"/>
      <c r="B32" s="43"/>
      <c r="C32" s="43"/>
      <c r="D32" s="44"/>
      <c r="E32" s="45"/>
      <c r="F32" s="43"/>
      <c r="G32" s="43"/>
      <c r="H32" s="165" t="s">
        <v>51</v>
      </c>
      <c r="I32" s="46"/>
      <c r="J32" s="47"/>
      <c r="K32" s="48"/>
      <c r="L32" s="108"/>
      <c r="M32" s="116"/>
      <c r="N32" s="51"/>
      <c r="O32" s="52"/>
      <c r="P32" s="117"/>
      <c r="Q32" s="118"/>
      <c r="R32" s="119">
        <f>INT(Q32)</f>
        <v>0</v>
      </c>
      <c r="S32" s="118"/>
      <c r="T32" s="120">
        <f>SUM(R32:S32)</f>
        <v>0</v>
      </c>
    </row>
    <row r="33" spans="1:20" x14ac:dyDescent="0.2">
      <c r="A33" s="166" t="s">
        <v>52</v>
      </c>
      <c r="B33" s="167">
        <v>0</v>
      </c>
      <c r="C33" s="167"/>
      <c r="D33" s="167"/>
      <c r="E33" s="166"/>
      <c r="F33" s="167"/>
      <c r="G33" s="167"/>
      <c r="H33" s="168"/>
      <c r="I33" s="169"/>
      <c r="J33" s="170"/>
      <c r="K33" s="171"/>
      <c r="L33" s="172">
        <f>B33</f>
        <v>0</v>
      </c>
      <c r="M33" s="173">
        <f>L33</f>
        <v>0</v>
      </c>
      <c r="N33" s="174">
        <f>M33/M$37</f>
        <v>0</v>
      </c>
      <c r="O33" s="175">
        <f>IF(N33&gt;=2%,M33,0)</f>
        <v>0</v>
      </c>
      <c r="P33" s="176">
        <f>O$37/P$2</f>
        <v>1343</v>
      </c>
      <c r="Q33" s="177">
        <f>O33/P33</f>
        <v>0</v>
      </c>
      <c r="R33" s="178">
        <f>INT(Q33)</f>
        <v>0</v>
      </c>
      <c r="S33" s="177">
        <v>0</v>
      </c>
      <c r="T33" s="179">
        <f>SUM(R33:S33)</f>
        <v>0</v>
      </c>
    </row>
    <row r="34" spans="1:20" x14ac:dyDescent="0.2">
      <c r="A34" s="45"/>
      <c r="B34" s="43"/>
      <c r="C34" s="43"/>
      <c r="D34" s="43"/>
      <c r="E34" s="45"/>
      <c r="F34" s="43"/>
      <c r="G34" s="43"/>
      <c r="H34" s="165"/>
      <c r="I34" s="46"/>
      <c r="J34" s="47"/>
      <c r="K34" s="48"/>
      <c r="L34" s="108"/>
      <c r="M34" s="116"/>
      <c r="N34" s="51"/>
      <c r="O34" s="52"/>
      <c r="P34" s="117"/>
      <c r="Q34" s="118"/>
      <c r="R34" s="119"/>
      <c r="S34" s="118"/>
      <c r="T34" s="120"/>
    </row>
    <row r="35" spans="1:20" x14ac:dyDescent="0.2">
      <c r="A35" s="180" t="s">
        <v>53</v>
      </c>
      <c r="B35" s="181">
        <v>356</v>
      </c>
      <c r="C35" s="181"/>
      <c r="D35" s="181"/>
      <c r="E35" s="180"/>
      <c r="F35" s="181"/>
      <c r="G35" s="181"/>
      <c r="H35" s="182"/>
      <c r="I35" s="183"/>
      <c r="J35" s="184"/>
      <c r="K35" s="185"/>
      <c r="L35" s="186">
        <f>B35</f>
        <v>356</v>
      </c>
      <c r="M35" s="187"/>
      <c r="N35" s="188">
        <v>0</v>
      </c>
      <c r="O35" s="189">
        <f>IF(N35&gt;=2%,M35,0)</f>
        <v>0</v>
      </c>
      <c r="P35" s="190"/>
      <c r="Q35" s="191"/>
      <c r="R35" s="192">
        <f>INT(Q35)</f>
        <v>0</v>
      </c>
      <c r="S35" s="191"/>
      <c r="T35" s="193">
        <f>SUM(R35:S35)</f>
        <v>0</v>
      </c>
    </row>
    <row r="36" spans="1:20" x14ac:dyDescent="0.2">
      <c r="A36" s="45"/>
      <c r="B36" s="43"/>
      <c r="C36" s="43"/>
      <c r="D36" s="43"/>
      <c r="E36" s="45"/>
      <c r="F36" s="43"/>
      <c r="G36" s="43"/>
      <c r="H36" s="43"/>
      <c r="I36" s="46"/>
      <c r="J36" s="194"/>
      <c r="K36" s="48"/>
      <c r="L36" s="195"/>
      <c r="M36" s="50"/>
      <c r="N36" s="51"/>
      <c r="O36" s="52"/>
      <c r="P36" s="196"/>
      <c r="Q36" s="118"/>
      <c r="R36" s="197">
        <f>INT(Q36)</f>
        <v>0</v>
      </c>
      <c r="S36" s="118"/>
      <c r="T36" s="120">
        <f>SUM(R36:S36)</f>
        <v>0</v>
      </c>
    </row>
    <row r="37" spans="1:20" x14ac:dyDescent="0.2">
      <c r="A37" s="45" t="s">
        <v>54</v>
      </c>
      <c r="B37" s="43">
        <f>SUM(B6:B36)-B13-B27</f>
        <v>7216</v>
      </c>
      <c r="C37" s="43"/>
      <c r="D37" s="43"/>
      <c r="E37" s="198"/>
      <c r="F37" s="43"/>
      <c r="G37" s="43">
        <f t="shared" ref="G37:S37" si="7">SUM(G6:G36)</f>
        <v>4</v>
      </c>
      <c r="H37" s="43">
        <f t="shared" si="7"/>
        <v>3083</v>
      </c>
      <c r="I37" s="199">
        <f t="shared" si="7"/>
        <v>1</v>
      </c>
      <c r="J37" s="200">
        <f t="shared" si="7"/>
        <v>982</v>
      </c>
      <c r="K37" s="48">
        <f t="shared" si="7"/>
        <v>1</v>
      </c>
      <c r="L37" s="48">
        <f t="shared" si="7"/>
        <v>7216</v>
      </c>
      <c r="M37" s="48">
        <f t="shared" si="7"/>
        <v>6860</v>
      </c>
      <c r="N37" s="199">
        <f t="shared" si="7"/>
        <v>0.99999999999999989</v>
      </c>
      <c r="O37" s="52">
        <f t="shared" si="7"/>
        <v>6715</v>
      </c>
      <c r="P37" s="196">
        <f t="shared" si="7"/>
        <v>16116</v>
      </c>
      <c r="Q37" s="196">
        <f t="shared" si="7"/>
        <v>5</v>
      </c>
      <c r="R37" s="201">
        <f t="shared" si="7"/>
        <v>1</v>
      </c>
      <c r="S37" s="202">
        <f t="shared" si="7"/>
        <v>4</v>
      </c>
      <c r="T37" s="203">
        <f>SUM(R37:S37)</f>
        <v>5</v>
      </c>
    </row>
    <row r="38" spans="1:20" x14ac:dyDescent="0.2">
      <c r="B38">
        <v>7216</v>
      </c>
      <c r="K38" s="204"/>
      <c r="L38" s="10"/>
      <c r="M38" s="205"/>
      <c r="N38" s="206"/>
      <c r="O38" s="207"/>
      <c r="P38" s="208"/>
    </row>
    <row r="39" spans="1:20" x14ac:dyDescent="0.2">
      <c r="B39" s="209">
        <f>+B38-B37</f>
        <v>0</v>
      </c>
    </row>
    <row r="40" spans="1:20" x14ac:dyDescent="0.2">
      <c r="A40" s="210"/>
      <c r="B40" s="210"/>
      <c r="C40" s="210"/>
      <c r="D40" s="210"/>
      <c r="E40" s="210"/>
      <c r="F40" s="210"/>
      <c r="G40" s="210"/>
      <c r="H40" s="3"/>
      <c r="K40" s="3"/>
    </row>
  </sheetData>
  <sortState ref="V7:V15">
    <sortCondition descending="1" ref="V7:V15"/>
  </sortState>
  <mergeCells count="5">
    <mergeCell ref="R5:T5"/>
    <mergeCell ref="A1:T1"/>
    <mergeCell ref="B2:E2"/>
    <mergeCell ref="G2:K2"/>
    <mergeCell ref="M2:O2"/>
  </mergeCells>
  <printOptions horizontalCentered="1" verticalCentered="1"/>
  <pageMargins left="0.23622047244094491" right="0.23622047244094491" top="0.51181102362204722" bottom="0.51181102362204722" header="0" footer="0.23622047244094491"/>
  <pageSetup paperSize="5" scale="77" fitToHeight="0" pageOrder="overThenDown" orientation="landscape" r:id="rId1"/>
  <headerFooter alignWithMargins="0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  <pageSetUpPr fitToPage="1"/>
  </sheetPr>
  <dimension ref="A1:T40"/>
  <sheetViews>
    <sheetView zoomScale="60" zoomScaleNormal="60" workbookViewId="0">
      <selection activeCell="J27" sqref="J27"/>
    </sheetView>
  </sheetViews>
  <sheetFormatPr baseColWidth="10" defaultRowHeight="12.75" x14ac:dyDescent="0.2"/>
  <cols>
    <col min="1" max="1" width="38.42578125" style="211" bestFit="1" customWidth="1"/>
    <col min="2" max="8" width="15.7109375" style="211" customWidth="1"/>
    <col min="9" max="9" width="15.7109375" style="212" customWidth="1"/>
    <col min="10" max="10" width="15.7109375" style="213" customWidth="1"/>
    <col min="11" max="12" width="15.7109375" style="211" customWidth="1"/>
    <col min="13" max="13" width="15.7109375" style="214" customWidth="1"/>
    <col min="14" max="14" width="15.7109375" style="212" customWidth="1"/>
    <col min="15" max="17" width="15.7109375" style="211" customWidth="1"/>
    <col min="18" max="18" width="7.140625" style="215" customWidth="1"/>
    <col min="19" max="19" width="6.5703125" style="211" customWidth="1"/>
    <col min="20" max="20" width="7.140625" style="211" customWidth="1"/>
    <col min="21" max="16384" width="11.42578125" style="211"/>
  </cols>
  <sheetData>
    <row r="1" spans="1:20" ht="20.25" x14ac:dyDescent="0.3">
      <c r="A1" s="981" t="s">
        <v>0</v>
      </c>
      <c r="B1" s="981"/>
      <c r="C1" s="981"/>
      <c r="D1" s="981"/>
      <c r="E1" s="981"/>
      <c r="F1" s="981"/>
      <c r="G1" s="981"/>
      <c r="H1" s="981"/>
      <c r="I1" s="981"/>
      <c r="J1" s="981"/>
      <c r="K1" s="981"/>
      <c r="L1" s="981"/>
      <c r="M1" s="981"/>
      <c r="N1" s="981"/>
      <c r="O1" s="981"/>
      <c r="P1" s="981"/>
      <c r="Q1" s="981"/>
      <c r="R1" s="981"/>
      <c r="S1" s="981"/>
      <c r="T1" s="981"/>
    </row>
    <row r="2" spans="1:20" ht="20.25" x14ac:dyDescent="0.3">
      <c r="A2" s="937" t="s">
        <v>1</v>
      </c>
      <c r="B2" s="983" t="s">
        <v>78</v>
      </c>
      <c r="C2" s="983"/>
      <c r="D2" s="983"/>
      <c r="E2" s="928"/>
      <c r="F2" s="929"/>
      <c r="G2" s="982" t="str">
        <f>B2</f>
        <v xml:space="preserve">RIO VERDE </v>
      </c>
      <c r="H2" s="982"/>
      <c r="I2" s="982"/>
      <c r="J2" s="982"/>
      <c r="K2" s="982"/>
      <c r="L2" s="946"/>
      <c r="M2" s="984" t="s">
        <v>3</v>
      </c>
      <c r="N2" s="984"/>
      <c r="O2" s="984"/>
      <c r="P2" s="929">
        <v>11</v>
      </c>
      <c r="Q2" s="946"/>
      <c r="R2" s="947"/>
      <c r="S2" s="946"/>
      <c r="T2" s="946"/>
    </row>
    <row r="3" spans="1:20" ht="20.25" x14ac:dyDescent="0.3">
      <c r="A3" s="929">
        <v>2018</v>
      </c>
      <c r="B3" s="929"/>
      <c r="C3" s="929"/>
      <c r="D3" s="929"/>
      <c r="E3" s="929"/>
      <c r="F3" s="929"/>
      <c r="G3" s="929"/>
      <c r="H3" s="928"/>
      <c r="I3" s="948"/>
      <c r="J3" s="949"/>
      <c r="K3" s="929"/>
      <c r="L3" s="950"/>
      <c r="M3" s="951"/>
      <c r="N3" s="952"/>
      <c r="O3" s="937"/>
      <c r="P3" s="929"/>
      <c r="Q3" s="946"/>
      <c r="R3" s="947"/>
      <c r="S3" s="946"/>
      <c r="T3" s="946"/>
    </row>
    <row r="4" spans="1:20" ht="20.25" x14ac:dyDescent="0.3">
      <c r="A4" s="929"/>
      <c r="B4" s="929"/>
      <c r="C4" s="929"/>
      <c r="D4" s="929"/>
      <c r="E4" s="929"/>
      <c r="F4" s="929"/>
      <c r="G4" s="929"/>
      <c r="H4" s="928"/>
      <c r="I4" s="948"/>
      <c r="J4" s="949"/>
      <c r="K4" s="929"/>
      <c r="L4" s="950"/>
      <c r="M4" s="951"/>
      <c r="N4" s="952"/>
      <c r="O4" s="937"/>
      <c r="P4" s="929"/>
      <c r="Q4" s="946"/>
      <c r="R4" s="947"/>
      <c r="S4" s="946"/>
      <c r="T4" s="946"/>
    </row>
    <row r="5" spans="1:20" ht="89.25" x14ac:dyDescent="0.2">
      <c r="A5" s="936" t="s">
        <v>4</v>
      </c>
      <c r="B5" s="936" t="s">
        <v>5</v>
      </c>
      <c r="C5" s="936" t="s">
        <v>6</v>
      </c>
      <c r="D5" s="936" t="s">
        <v>7</v>
      </c>
      <c r="E5" s="936" t="s">
        <v>8</v>
      </c>
      <c r="F5" s="936" t="s">
        <v>9</v>
      </c>
      <c r="G5" s="936" t="s">
        <v>124</v>
      </c>
      <c r="H5" s="936" t="s">
        <v>11</v>
      </c>
      <c r="I5" s="931" t="s">
        <v>12</v>
      </c>
      <c r="J5" s="932" t="s">
        <v>13</v>
      </c>
      <c r="K5" s="936" t="s">
        <v>126</v>
      </c>
      <c r="L5" s="936" t="s">
        <v>15</v>
      </c>
      <c r="M5" s="933" t="s">
        <v>16</v>
      </c>
      <c r="N5" s="231" t="s">
        <v>17</v>
      </c>
      <c r="O5" s="936" t="s">
        <v>18</v>
      </c>
      <c r="P5" s="934" t="s">
        <v>19</v>
      </c>
      <c r="Q5" s="935" t="s">
        <v>20</v>
      </c>
      <c r="R5" s="980" t="s">
        <v>21</v>
      </c>
      <c r="S5" s="980"/>
      <c r="T5" s="980"/>
    </row>
    <row r="6" spans="1:20" x14ac:dyDescent="0.2">
      <c r="A6" s="235" t="s">
        <v>22</v>
      </c>
      <c r="B6" s="236">
        <v>14804</v>
      </c>
      <c r="C6" s="236">
        <f>$B$9/3</f>
        <v>161</v>
      </c>
      <c r="D6" s="237">
        <f>B10/2</f>
        <v>116.5</v>
      </c>
      <c r="E6" s="236">
        <f>B$11/2</f>
        <v>78.5</v>
      </c>
      <c r="F6" s="236"/>
      <c r="G6" s="236">
        <v>3</v>
      </c>
      <c r="H6" s="236">
        <f>B6+INT(C6)+INT(D6)+INT(E6)+INT(F6)+INT(G6)</f>
        <v>15162</v>
      </c>
      <c r="I6" s="238"/>
      <c r="J6" s="239"/>
      <c r="K6" s="240"/>
      <c r="L6" s="241">
        <f>H6</f>
        <v>15162</v>
      </c>
      <c r="M6" s="242">
        <f>L6</f>
        <v>15162</v>
      </c>
      <c r="N6" s="243">
        <f>M6/M$37</f>
        <v>0.38244419220582671</v>
      </c>
      <c r="O6" s="244">
        <f>IF(N6&gt;=2%,M6,0)</f>
        <v>15162</v>
      </c>
      <c r="P6" s="245">
        <f>O$37/P$2</f>
        <v>3482</v>
      </c>
      <c r="Q6" s="246">
        <f>O6/P6</f>
        <v>4.3543940264215966</v>
      </c>
      <c r="R6" s="247">
        <f>INT(Q6)</f>
        <v>4</v>
      </c>
      <c r="S6" s="248">
        <v>0</v>
      </c>
      <c r="T6" s="246">
        <f>SUM(R6:S6)</f>
        <v>4</v>
      </c>
    </row>
    <row r="7" spans="1:20" x14ac:dyDescent="0.2">
      <c r="A7" s="235" t="s">
        <v>23</v>
      </c>
      <c r="B7" s="236">
        <v>566</v>
      </c>
      <c r="C7" s="236">
        <f>$B$9/3</f>
        <v>161</v>
      </c>
      <c r="D7" s="237">
        <f>B10/2</f>
        <v>116.5</v>
      </c>
      <c r="E7" s="236"/>
      <c r="F7" s="236">
        <f>B$12/2</f>
        <v>9</v>
      </c>
      <c r="G7" s="236">
        <v>1</v>
      </c>
      <c r="H7" s="236">
        <f>B7+INT(C7)+INT(D7)+INT(E7)+INT(F7)+INT(G7)</f>
        <v>853</v>
      </c>
      <c r="I7" s="238"/>
      <c r="J7" s="239"/>
      <c r="K7" s="240"/>
      <c r="L7" s="241">
        <f>H7</f>
        <v>853</v>
      </c>
      <c r="M7" s="242">
        <f>L7</f>
        <v>853</v>
      </c>
      <c r="N7" s="243">
        <f>M7/M$37</f>
        <v>2.1515954092571572E-2</v>
      </c>
      <c r="O7" s="244">
        <f>IF(N7&gt;=2%,M7,0)</f>
        <v>853</v>
      </c>
      <c r="P7" s="245">
        <f>O$37/P$2</f>
        <v>3482</v>
      </c>
      <c r="Q7" s="246">
        <f>O7/P7</f>
        <v>0.24497415278575532</v>
      </c>
      <c r="R7" s="247">
        <f>INT(Q7)</f>
        <v>0</v>
      </c>
      <c r="S7" s="248">
        <v>0</v>
      </c>
      <c r="T7" s="246">
        <f>SUM(R7:S7)</f>
        <v>0</v>
      </c>
    </row>
    <row r="8" spans="1:20" x14ac:dyDescent="0.2">
      <c r="A8" s="235" t="s">
        <v>24</v>
      </c>
      <c r="B8" s="236">
        <v>421</v>
      </c>
      <c r="C8" s="236">
        <f>$B$9/3</f>
        <v>161</v>
      </c>
      <c r="D8" s="237"/>
      <c r="E8" s="236">
        <f>B$11/2</f>
        <v>78.5</v>
      </c>
      <c r="F8" s="236">
        <f>B$12/2</f>
        <v>9</v>
      </c>
      <c r="G8" s="236">
        <v>0</v>
      </c>
      <c r="H8" s="236">
        <f>B8+INT(C8)+INT(D8)+INT(E8)+INT(F8)+INT(G8)</f>
        <v>669</v>
      </c>
      <c r="I8" s="238"/>
      <c r="J8" s="239"/>
      <c r="K8" s="240"/>
      <c r="L8" s="241">
        <f>H8</f>
        <v>669</v>
      </c>
      <c r="M8" s="242">
        <f>L8</f>
        <v>669</v>
      </c>
      <c r="N8" s="243">
        <f>M8/M$37</f>
        <v>1.6874763526295876E-2</v>
      </c>
      <c r="O8" s="244">
        <f>IF(N8&gt;=2%,M8,0)</f>
        <v>0</v>
      </c>
      <c r="P8" s="245">
        <f>O$37/P$2</f>
        <v>3482</v>
      </c>
      <c r="Q8" s="246">
        <f>O8/P8</f>
        <v>0</v>
      </c>
      <c r="R8" s="247">
        <f>INT(Q8)</f>
        <v>0</v>
      </c>
      <c r="S8" s="248">
        <v>0</v>
      </c>
      <c r="T8" s="246">
        <f>SUM(R8:S8)</f>
        <v>0</v>
      </c>
    </row>
    <row r="9" spans="1:20" x14ac:dyDescent="0.2">
      <c r="A9" s="235" t="s">
        <v>25</v>
      </c>
      <c r="B9" s="236">
        <v>483</v>
      </c>
      <c r="C9" s="236"/>
      <c r="D9" s="237"/>
      <c r="E9" s="236"/>
      <c r="F9" s="236"/>
      <c r="G9" s="236"/>
      <c r="H9" s="236"/>
      <c r="I9" s="238"/>
      <c r="J9" s="239"/>
      <c r="K9" s="240"/>
      <c r="L9" s="241"/>
      <c r="M9" s="242"/>
      <c r="N9" s="243"/>
      <c r="O9" s="244"/>
      <c r="P9" s="245"/>
      <c r="Q9" s="246"/>
      <c r="R9" s="247"/>
      <c r="S9" s="248">
        <v>0</v>
      </c>
      <c r="T9" s="246"/>
    </row>
    <row r="10" spans="1:20" x14ac:dyDescent="0.2">
      <c r="A10" s="235" t="s">
        <v>26</v>
      </c>
      <c r="B10" s="236">
        <v>233</v>
      </c>
      <c r="C10" s="236"/>
      <c r="D10" s="237"/>
      <c r="E10" s="236"/>
      <c r="F10" s="236"/>
      <c r="G10" s="236"/>
      <c r="H10" s="236"/>
      <c r="I10" s="238"/>
      <c r="J10" s="239"/>
      <c r="K10" s="240"/>
      <c r="L10" s="241"/>
      <c r="M10" s="242"/>
      <c r="N10" s="243"/>
      <c r="O10" s="244"/>
      <c r="P10" s="245"/>
      <c r="Q10" s="246"/>
      <c r="R10" s="247"/>
      <c r="S10" s="248">
        <v>0</v>
      </c>
      <c r="T10" s="246"/>
    </row>
    <row r="11" spans="1:20" x14ac:dyDescent="0.2">
      <c r="A11" s="235" t="s">
        <v>27</v>
      </c>
      <c r="B11" s="236">
        <v>157</v>
      </c>
      <c r="C11" s="236"/>
      <c r="D11" s="237"/>
      <c r="E11" s="236"/>
      <c r="F11" s="236"/>
      <c r="G11" s="236"/>
      <c r="H11" s="236"/>
      <c r="I11" s="238"/>
      <c r="J11" s="239"/>
      <c r="K11" s="240"/>
      <c r="L11" s="241"/>
      <c r="M11" s="242"/>
      <c r="N11" s="243"/>
      <c r="O11" s="244"/>
      <c r="P11" s="245"/>
      <c r="Q11" s="246"/>
      <c r="R11" s="247"/>
      <c r="S11" s="248">
        <v>0</v>
      </c>
      <c r="T11" s="246"/>
    </row>
    <row r="12" spans="1:20" x14ac:dyDescent="0.2">
      <c r="A12" s="235" t="s">
        <v>28</v>
      </c>
      <c r="B12" s="236">
        <v>18</v>
      </c>
      <c r="C12" s="236"/>
      <c r="D12" s="237"/>
      <c r="E12" s="249"/>
      <c r="F12" s="236"/>
      <c r="G12" s="236"/>
      <c r="H12" s="236"/>
      <c r="I12" s="238"/>
      <c r="J12" s="239"/>
      <c r="K12" s="240"/>
      <c r="L12" s="241"/>
      <c r="M12" s="242"/>
      <c r="N12" s="243"/>
      <c r="O12" s="244"/>
      <c r="P12" s="245"/>
      <c r="Q12" s="246"/>
      <c r="R12" s="247"/>
      <c r="S12" s="248">
        <v>0</v>
      </c>
      <c r="T12" s="246"/>
    </row>
    <row r="13" spans="1:20" x14ac:dyDescent="0.2">
      <c r="A13" s="250" t="s">
        <v>29</v>
      </c>
      <c r="B13" s="236">
        <f>SUM(B6:B12)</f>
        <v>16682</v>
      </c>
      <c r="C13" s="236"/>
      <c r="D13" s="237"/>
      <c r="E13" s="235"/>
      <c r="F13" s="236"/>
      <c r="G13" s="236"/>
      <c r="H13" s="251"/>
      <c r="I13" s="238"/>
      <c r="J13" s="239"/>
      <c r="K13" s="252"/>
      <c r="L13" s="253"/>
      <c r="M13" s="254"/>
      <c r="N13" s="243"/>
      <c r="O13" s="255"/>
      <c r="P13" s="245">
        <f>SUM(N13:O13)</f>
        <v>0</v>
      </c>
      <c r="Q13" s="248"/>
      <c r="R13" s="247">
        <f t="shared" ref="R13:R27" si="0">INT(Q13)</f>
        <v>0</v>
      </c>
      <c r="S13" s="248">
        <v>0</v>
      </c>
      <c r="T13" s="246">
        <f t="shared" ref="T13:T27" si="1">SUM(R13:S13)</f>
        <v>0</v>
      </c>
    </row>
    <row r="14" spans="1:20" x14ac:dyDescent="0.2">
      <c r="A14" s="256"/>
      <c r="B14" s="257"/>
      <c r="C14" s="257"/>
      <c r="D14" s="258"/>
      <c r="E14" s="227"/>
      <c r="F14" s="259"/>
      <c r="G14" s="257"/>
      <c r="H14" s="259"/>
      <c r="I14" s="260"/>
      <c r="J14" s="261"/>
      <c r="K14" s="262"/>
      <c r="L14" s="263"/>
      <c r="M14" s="264"/>
      <c r="N14" s="265"/>
      <c r="O14" s="266"/>
      <c r="P14" s="267">
        <f>SUM(N14:O14)</f>
        <v>0</v>
      </c>
      <c r="R14" s="268">
        <f t="shared" si="0"/>
        <v>0</v>
      </c>
      <c r="S14" s="269">
        <v>0</v>
      </c>
      <c r="T14" s="270">
        <f t="shared" si="1"/>
        <v>0</v>
      </c>
    </row>
    <row r="15" spans="1:20" x14ac:dyDescent="0.2">
      <c r="A15" s="271" t="s">
        <v>33</v>
      </c>
      <c r="B15" s="272"/>
      <c r="C15" s="272"/>
      <c r="D15" s="272"/>
      <c r="E15" s="273"/>
      <c r="F15" s="272"/>
      <c r="G15" s="274"/>
      <c r="H15" s="272"/>
      <c r="I15" s="275">
        <v>0.79</v>
      </c>
      <c r="J15" s="276">
        <f>B$18*I15</f>
        <v>10665</v>
      </c>
      <c r="K15" s="277">
        <v>0</v>
      </c>
      <c r="L15" s="278">
        <f>INT(J15)+K15</f>
        <v>10665</v>
      </c>
      <c r="M15" s="279">
        <f>L15</f>
        <v>10665</v>
      </c>
      <c r="N15" s="280">
        <f>M15/M$37</f>
        <v>0.26901248581157777</v>
      </c>
      <c r="O15" s="281">
        <f>IF(N15&gt;=2%,M15,0)</f>
        <v>10665</v>
      </c>
      <c r="P15" s="282">
        <f>O$37/P$2</f>
        <v>3482</v>
      </c>
      <c r="Q15" s="283">
        <f>O15/P15</f>
        <v>3.0628948879954048</v>
      </c>
      <c r="R15" s="284">
        <f t="shared" si="0"/>
        <v>3</v>
      </c>
      <c r="S15" s="285">
        <v>0</v>
      </c>
      <c r="T15" s="286">
        <f t="shared" si="1"/>
        <v>3</v>
      </c>
    </row>
    <row r="16" spans="1:20" x14ac:dyDescent="0.2">
      <c r="A16" s="271" t="s">
        <v>35</v>
      </c>
      <c r="B16" s="272"/>
      <c r="C16" s="272"/>
      <c r="D16" s="272"/>
      <c r="E16" s="273"/>
      <c r="F16" s="272"/>
      <c r="G16" s="272"/>
      <c r="H16" s="272"/>
      <c r="I16" s="275">
        <v>0.01</v>
      </c>
      <c r="J16" s="276">
        <f t="shared" ref="J16:J17" si="2">B$18*I16</f>
        <v>135</v>
      </c>
      <c r="K16" s="277">
        <v>0</v>
      </c>
      <c r="L16" s="278">
        <f>INT(J16)+K16</f>
        <v>135</v>
      </c>
      <c r="M16" s="279">
        <f>L16</f>
        <v>135</v>
      </c>
      <c r="N16" s="280">
        <f>M16/M$37</f>
        <v>3.4052213393870601E-3</v>
      </c>
      <c r="O16" s="281">
        <f>IF(N16&gt;=2%,M16,0)</f>
        <v>0</v>
      </c>
      <c r="P16" s="282">
        <f>O$37/P$2</f>
        <v>3482</v>
      </c>
      <c r="Q16" s="283">
        <f>O16/P16</f>
        <v>0</v>
      </c>
      <c r="R16" s="284">
        <f t="shared" si="0"/>
        <v>0</v>
      </c>
      <c r="S16" s="285">
        <v>0</v>
      </c>
      <c r="T16" s="286">
        <f t="shared" si="1"/>
        <v>0</v>
      </c>
    </row>
    <row r="17" spans="1:20" x14ac:dyDescent="0.2">
      <c r="A17" s="271" t="s">
        <v>36</v>
      </c>
      <c r="B17" s="272"/>
      <c r="C17" s="272"/>
      <c r="D17" s="390"/>
      <c r="E17" s="273"/>
      <c r="F17" s="272"/>
      <c r="G17" s="272"/>
      <c r="H17" s="272"/>
      <c r="I17" s="275">
        <v>0.2</v>
      </c>
      <c r="J17" s="276">
        <f t="shared" si="2"/>
        <v>2700</v>
      </c>
      <c r="K17" s="277">
        <v>0</v>
      </c>
      <c r="L17" s="278">
        <f>INT(J17)+K17</f>
        <v>2700</v>
      </c>
      <c r="M17" s="279">
        <f>L17</f>
        <v>2700</v>
      </c>
      <c r="N17" s="280">
        <f>M17/M$37</f>
        <v>6.8104426787741201E-2</v>
      </c>
      <c r="O17" s="281">
        <f>IF(N17&gt;=2%,M17,0)</f>
        <v>2700</v>
      </c>
      <c r="P17" s="282">
        <f>O$37/P$2</f>
        <v>3482</v>
      </c>
      <c r="Q17" s="283">
        <f>O17/P17</f>
        <v>0.77541642734060889</v>
      </c>
      <c r="R17" s="284">
        <f t="shared" si="0"/>
        <v>0</v>
      </c>
      <c r="S17" s="285">
        <v>1</v>
      </c>
      <c r="T17" s="286">
        <f t="shared" si="1"/>
        <v>1</v>
      </c>
    </row>
    <row r="18" spans="1:20" x14ac:dyDescent="0.2">
      <c r="A18" s="287" t="s">
        <v>37</v>
      </c>
      <c r="B18" s="272">
        <v>13500</v>
      </c>
      <c r="C18" s="288"/>
      <c r="D18" s="272"/>
      <c r="E18" s="271"/>
      <c r="F18" s="272"/>
      <c r="G18" s="272"/>
      <c r="H18" s="289"/>
      <c r="I18" s="275"/>
      <c r="J18" s="276"/>
      <c r="K18" s="277"/>
      <c r="L18" s="290"/>
      <c r="M18" s="291"/>
      <c r="N18" s="280"/>
      <c r="O18" s="281"/>
      <c r="P18" s="282"/>
      <c r="Q18" s="285"/>
      <c r="R18" s="284">
        <f t="shared" si="0"/>
        <v>0</v>
      </c>
      <c r="S18" s="285">
        <v>0</v>
      </c>
      <c r="T18" s="286">
        <f t="shared" si="1"/>
        <v>0</v>
      </c>
    </row>
    <row r="19" spans="1:20" x14ac:dyDescent="0.2">
      <c r="A19" s="256"/>
      <c r="B19" s="257"/>
      <c r="C19" s="257"/>
      <c r="D19" s="258"/>
      <c r="E19" s="227"/>
      <c r="F19" s="259"/>
      <c r="G19" s="257"/>
      <c r="H19" s="259"/>
      <c r="I19" s="260"/>
      <c r="J19" s="261"/>
      <c r="K19" s="262"/>
      <c r="L19" s="263"/>
      <c r="M19" s="264"/>
      <c r="N19" s="265"/>
      <c r="O19" s="266"/>
      <c r="P19" s="267"/>
      <c r="R19" s="268">
        <f t="shared" si="0"/>
        <v>0</v>
      </c>
      <c r="S19" s="269">
        <v>0</v>
      </c>
      <c r="T19" s="270">
        <f t="shared" si="1"/>
        <v>0</v>
      </c>
    </row>
    <row r="20" spans="1:20" x14ac:dyDescent="0.2">
      <c r="A20" s="292" t="s">
        <v>41</v>
      </c>
      <c r="B20" s="293">
        <v>1932</v>
      </c>
      <c r="C20" s="293">
        <f>$B$23/3</f>
        <v>101.66666666666667</v>
      </c>
      <c r="D20" s="293">
        <f>B$24/2</f>
        <v>47</v>
      </c>
      <c r="E20" s="294">
        <f>B$25/2</f>
        <v>9</v>
      </c>
      <c r="F20" s="293"/>
      <c r="G20" s="295">
        <v>1</v>
      </c>
      <c r="H20" s="293">
        <f>B20+INT(C20)+INT(D20)+INT(E20)+INT(F20)+G20</f>
        <v>2090</v>
      </c>
      <c r="I20" s="296"/>
      <c r="J20" s="297"/>
      <c r="K20" s="298"/>
      <c r="L20" s="299">
        <f>H20</f>
        <v>2090</v>
      </c>
      <c r="M20" s="300">
        <f>L20</f>
        <v>2090</v>
      </c>
      <c r="N20" s="301">
        <f>M20/M$37</f>
        <v>5.2717871106066336E-2</v>
      </c>
      <c r="O20" s="302">
        <f>IF(N20&gt;=2%,M20,0)</f>
        <v>2090</v>
      </c>
      <c r="P20" s="303">
        <f>O$37/P$2</f>
        <v>3482</v>
      </c>
      <c r="Q20" s="304">
        <f>O20/P20</f>
        <v>0.60022975301550829</v>
      </c>
      <c r="R20" s="305">
        <f t="shared" si="0"/>
        <v>0</v>
      </c>
      <c r="S20" s="304">
        <v>1</v>
      </c>
      <c r="T20" s="306">
        <f t="shared" si="1"/>
        <v>1</v>
      </c>
    </row>
    <row r="21" spans="1:20" x14ac:dyDescent="0.2">
      <c r="A21" s="292" t="s">
        <v>42</v>
      </c>
      <c r="B21" s="293">
        <v>4856</v>
      </c>
      <c r="C21" s="293">
        <f>$B$23/3</f>
        <v>101.66666666666667</v>
      </c>
      <c r="D21" s="293">
        <f>B$24/2</f>
        <v>47</v>
      </c>
      <c r="E21" s="292"/>
      <c r="F21" s="293">
        <f>B$26/2</f>
        <v>47.5</v>
      </c>
      <c r="G21" s="293">
        <v>2</v>
      </c>
      <c r="H21" s="293">
        <f>B21+INT(C21)+INT(D21)+INT(E21)+INT(F21)+G21</f>
        <v>5053</v>
      </c>
      <c r="I21" s="296"/>
      <c r="J21" s="297"/>
      <c r="K21" s="298"/>
      <c r="L21" s="299">
        <f>H21</f>
        <v>5053</v>
      </c>
      <c r="M21" s="300">
        <f>L21</f>
        <v>5053</v>
      </c>
      <c r="N21" s="301">
        <f>M21/M$37</f>
        <v>0.127456173540169</v>
      </c>
      <c r="O21" s="302">
        <f>IF(N21&gt;=2%,M21,0)</f>
        <v>5053</v>
      </c>
      <c r="P21" s="303">
        <f>O$37/P$2</f>
        <v>3482</v>
      </c>
      <c r="Q21" s="304">
        <f>O21/P21</f>
        <v>1.4511774842044802</v>
      </c>
      <c r="R21" s="305">
        <f t="shared" si="0"/>
        <v>1</v>
      </c>
      <c r="S21" s="304">
        <v>0</v>
      </c>
      <c r="T21" s="306">
        <f t="shared" si="1"/>
        <v>1</v>
      </c>
    </row>
    <row r="22" spans="1:20" x14ac:dyDescent="0.2">
      <c r="A22" s="292" t="s">
        <v>43</v>
      </c>
      <c r="B22" s="293">
        <v>365</v>
      </c>
      <c r="C22" s="293">
        <f>$B$23/3</f>
        <v>101.66666666666667</v>
      </c>
      <c r="D22" s="293"/>
      <c r="E22" s="294">
        <f>B$25/2</f>
        <v>9</v>
      </c>
      <c r="F22" s="293">
        <f>B$26/2</f>
        <v>47.5</v>
      </c>
      <c r="G22" s="293">
        <v>0</v>
      </c>
      <c r="H22" s="293">
        <f>B22+INT(C22)+INT(D22)+INT(E22)+INT(F22)+G22</f>
        <v>522</v>
      </c>
      <c r="I22" s="296"/>
      <c r="J22" s="297"/>
      <c r="K22" s="298"/>
      <c r="L22" s="299">
        <f>H22</f>
        <v>522</v>
      </c>
      <c r="M22" s="300">
        <f>L22</f>
        <v>522</v>
      </c>
      <c r="N22" s="301">
        <f>M22/M$37</f>
        <v>1.3166855845629965E-2</v>
      </c>
      <c r="O22" s="302">
        <f>IF(N22&gt;=2%,M22,0)</f>
        <v>0</v>
      </c>
      <c r="P22" s="303">
        <f>O$37/P$2</f>
        <v>3482</v>
      </c>
      <c r="Q22" s="304">
        <f>O22/P22</f>
        <v>0</v>
      </c>
      <c r="R22" s="305">
        <f t="shared" si="0"/>
        <v>0</v>
      </c>
      <c r="S22" s="304">
        <v>0</v>
      </c>
      <c r="T22" s="306">
        <f t="shared" si="1"/>
        <v>0</v>
      </c>
    </row>
    <row r="23" spans="1:20" x14ac:dyDescent="0.2">
      <c r="A23" s="307" t="s">
        <v>44</v>
      </c>
      <c r="B23" s="293">
        <v>305</v>
      </c>
      <c r="C23" s="293"/>
      <c r="D23" s="293"/>
      <c r="E23" s="292"/>
      <c r="F23" s="293"/>
      <c r="G23" s="293"/>
      <c r="H23" s="293"/>
      <c r="I23" s="296"/>
      <c r="J23" s="297"/>
      <c r="K23" s="298"/>
      <c r="L23" s="299"/>
      <c r="M23" s="308"/>
      <c r="N23" s="301"/>
      <c r="O23" s="302"/>
      <c r="P23" s="303"/>
      <c r="Q23" s="304"/>
      <c r="R23" s="305">
        <f t="shared" si="0"/>
        <v>0</v>
      </c>
      <c r="S23" s="304">
        <v>0</v>
      </c>
      <c r="T23" s="306">
        <f t="shared" si="1"/>
        <v>0</v>
      </c>
    </row>
    <row r="24" spans="1:20" x14ac:dyDescent="0.2">
      <c r="A24" s="307" t="s">
        <v>45</v>
      </c>
      <c r="B24" s="293">
        <v>94</v>
      </c>
      <c r="C24" s="293"/>
      <c r="D24" s="293"/>
      <c r="E24" s="292"/>
      <c r="F24" s="293"/>
      <c r="G24" s="293"/>
      <c r="H24" s="293"/>
      <c r="I24" s="296"/>
      <c r="J24" s="297"/>
      <c r="K24" s="298"/>
      <c r="L24" s="299"/>
      <c r="M24" s="308"/>
      <c r="N24" s="301"/>
      <c r="O24" s="302"/>
      <c r="P24" s="303">
        <f>SUM(N24:O24)</f>
        <v>0</v>
      </c>
      <c r="Q24" s="304"/>
      <c r="R24" s="305">
        <f t="shared" si="0"/>
        <v>0</v>
      </c>
      <c r="S24" s="304"/>
      <c r="T24" s="306">
        <f t="shared" si="1"/>
        <v>0</v>
      </c>
    </row>
    <row r="25" spans="1:20" x14ac:dyDescent="0.2">
      <c r="A25" s="307" t="s">
        <v>46</v>
      </c>
      <c r="B25" s="293">
        <v>18</v>
      </c>
      <c r="C25" s="293"/>
      <c r="D25" s="309"/>
      <c r="E25" s="292"/>
      <c r="F25" s="293"/>
      <c r="G25" s="293"/>
      <c r="H25" s="310"/>
      <c r="I25" s="296"/>
      <c r="J25" s="297"/>
      <c r="K25" s="298"/>
      <c r="L25" s="299"/>
      <c r="M25" s="308"/>
      <c r="N25" s="301"/>
      <c r="O25" s="302"/>
      <c r="P25" s="303">
        <f>SUM(N25:O25)</f>
        <v>0</v>
      </c>
      <c r="Q25" s="304"/>
      <c r="R25" s="305">
        <f t="shared" si="0"/>
        <v>0</v>
      </c>
      <c r="S25" s="304"/>
      <c r="T25" s="306">
        <f t="shared" si="1"/>
        <v>0</v>
      </c>
    </row>
    <row r="26" spans="1:20" x14ac:dyDescent="0.2">
      <c r="A26" s="307" t="s">
        <v>47</v>
      </c>
      <c r="B26" s="293">
        <v>95</v>
      </c>
      <c r="C26" s="293"/>
      <c r="D26" s="293"/>
      <c r="E26" s="292"/>
      <c r="F26" s="293"/>
      <c r="G26" s="293"/>
      <c r="H26" s="293"/>
      <c r="I26" s="296"/>
      <c r="J26" s="297"/>
      <c r="K26" s="298"/>
      <c r="L26" s="299"/>
      <c r="M26" s="308"/>
      <c r="N26" s="301"/>
      <c r="O26" s="302"/>
      <c r="P26" s="303">
        <f>SUM(N26:O26)</f>
        <v>0</v>
      </c>
      <c r="Q26" s="304"/>
      <c r="R26" s="305">
        <f t="shared" si="0"/>
        <v>0</v>
      </c>
      <c r="S26" s="304"/>
      <c r="T26" s="306">
        <f t="shared" si="1"/>
        <v>0</v>
      </c>
    </row>
    <row r="27" spans="1:20" x14ac:dyDescent="0.2">
      <c r="A27" s="311" t="s">
        <v>48</v>
      </c>
      <c r="B27" s="293">
        <f>SUM(B20:B26)</f>
        <v>7665</v>
      </c>
      <c r="C27" s="293"/>
      <c r="D27" s="293"/>
      <c r="E27" s="292"/>
      <c r="F27" s="293"/>
      <c r="G27" s="293"/>
      <c r="H27" s="293"/>
      <c r="I27" s="296"/>
      <c r="J27" s="297"/>
      <c r="K27" s="298"/>
      <c r="L27" s="299"/>
      <c r="M27" s="308"/>
      <c r="N27" s="301"/>
      <c r="O27" s="302"/>
      <c r="P27" s="303"/>
      <c r="Q27" s="304"/>
      <c r="R27" s="305">
        <f t="shared" si="0"/>
        <v>0</v>
      </c>
      <c r="S27" s="304"/>
      <c r="T27" s="306">
        <f t="shared" si="1"/>
        <v>0</v>
      </c>
    </row>
    <row r="28" spans="1:20" x14ac:dyDescent="0.2">
      <c r="A28" s="256"/>
      <c r="B28" s="313"/>
      <c r="C28" s="259"/>
      <c r="D28" s="259"/>
      <c r="E28" s="344"/>
      <c r="F28" s="259"/>
      <c r="G28" s="259"/>
      <c r="H28" s="259"/>
      <c r="I28" s="260"/>
      <c r="J28" s="261"/>
      <c r="K28" s="262"/>
      <c r="L28" s="263"/>
      <c r="M28" s="264"/>
      <c r="N28" s="265"/>
      <c r="O28" s="266"/>
      <c r="P28" s="267"/>
      <c r="Q28" s="327"/>
      <c r="R28" s="268"/>
      <c r="S28" s="269"/>
      <c r="T28" s="270"/>
    </row>
    <row r="29" spans="1:20" x14ac:dyDescent="0.2">
      <c r="A29" s="724" t="s">
        <v>34</v>
      </c>
      <c r="B29" s="723">
        <v>1779</v>
      </c>
      <c r="C29" s="723"/>
      <c r="D29" s="723"/>
      <c r="E29" s="724"/>
      <c r="F29" s="723"/>
      <c r="G29" s="723"/>
      <c r="H29" s="723"/>
      <c r="I29" s="725"/>
      <c r="J29" s="726"/>
      <c r="K29" s="727"/>
      <c r="L29" s="728">
        <f>B29</f>
        <v>1779</v>
      </c>
      <c r="M29" s="729">
        <f>L29</f>
        <v>1779</v>
      </c>
      <c r="N29" s="730">
        <f>M29/M$37</f>
        <v>4.4873250094589479E-2</v>
      </c>
      <c r="O29" s="731">
        <f>IF(N29&gt;=2%,M29,0)</f>
        <v>1779</v>
      </c>
      <c r="P29" s="732">
        <f>O$37/P$2</f>
        <v>3482</v>
      </c>
      <c r="Q29" s="733">
        <f>O29/P29</f>
        <v>0.51091326823664562</v>
      </c>
      <c r="R29" s="734">
        <f>INT(Q29)</f>
        <v>0</v>
      </c>
      <c r="S29" s="735">
        <v>1</v>
      </c>
      <c r="T29" s="736">
        <f>SUM(R29:S29)</f>
        <v>1</v>
      </c>
    </row>
    <row r="30" spans="1:20" s="327" customFormat="1" x14ac:dyDescent="0.2">
      <c r="A30" s="312"/>
      <c r="B30" s="313"/>
      <c r="C30" s="313"/>
      <c r="D30" s="314"/>
      <c r="E30" s="315"/>
      <c r="F30" s="313"/>
      <c r="G30" s="313"/>
      <c r="H30" s="316"/>
      <c r="I30" s="317"/>
      <c r="J30" s="261"/>
      <c r="K30" s="318"/>
      <c r="L30" s="319"/>
      <c r="M30" s="320"/>
      <c r="N30" s="321"/>
      <c r="O30" s="322"/>
      <c r="P30" s="323"/>
      <c r="Q30" s="324"/>
      <c r="R30" s="325"/>
      <c r="S30" s="324"/>
      <c r="T30" s="326"/>
    </row>
    <row r="31" spans="1:20" s="327" customFormat="1" x14ac:dyDescent="0.2">
      <c r="A31" s="328" t="s">
        <v>50</v>
      </c>
      <c r="B31" s="329">
        <v>0</v>
      </c>
      <c r="C31" s="329"/>
      <c r="D31" s="330"/>
      <c r="E31" s="331"/>
      <c r="F31" s="329"/>
      <c r="G31" s="329"/>
      <c r="H31" s="332"/>
      <c r="I31" s="333"/>
      <c r="J31" s="334"/>
      <c r="K31" s="335"/>
      <c r="L31" s="336">
        <f>B31</f>
        <v>0</v>
      </c>
      <c r="M31" s="337">
        <f>L31</f>
        <v>0</v>
      </c>
      <c r="N31" s="338">
        <f>M31/M$37</f>
        <v>0</v>
      </c>
      <c r="O31" s="339">
        <f>IF(N31&gt;=2%,M31,0)</f>
        <v>0</v>
      </c>
      <c r="P31" s="340">
        <f>O$37/P$2</f>
        <v>3482</v>
      </c>
      <c r="Q31" s="341">
        <f>O31/P31</f>
        <v>0</v>
      </c>
      <c r="R31" s="342">
        <f>INT(Q31)</f>
        <v>0</v>
      </c>
      <c r="S31" s="341">
        <v>0</v>
      </c>
      <c r="T31" s="343">
        <f>SUM(R31:S31)</f>
        <v>0</v>
      </c>
    </row>
    <row r="32" spans="1:20" x14ac:dyDescent="0.2">
      <c r="A32" s="344"/>
      <c r="B32" s="259"/>
      <c r="C32" s="259"/>
      <c r="D32" s="258"/>
      <c r="E32" s="344"/>
      <c r="F32" s="259"/>
      <c r="G32" s="259"/>
      <c r="H32" s="345" t="s">
        <v>51</v>
      </c>
      <c r="I32" s="260"/>
      <c r="J32" s="261"/>
      <c r="K32" s="262"/>
      <c r="L32" s="319"/>
      <c r="M32" s="320"/>
      <c r="N32" s="265"/>
      <c r="O32" s="266"/>
      <c r="P32" s="323"/>
      <c r="Q32" s="324"/>
      <c r="R32" s="325">
        <f>INT(Q32)</f>
        <v>0</v>
      </c>
      <c r="S32" s="324"/>
      <c r="T32" s="326">
        <f>SUM(R32:S32)</f>
        <v>0</v>
      </c>
    </row>
    <row r="33" spans="1:20" x14ac:dyDescent="0.2">
      <c r="A33" s="346" t="s">
        <v>52</v>
      </c>
      <c r="B33" s="347">
        <v>17</v>
      </c>
      <c r="C33" s="347"/>
      <c r="D33" s="347"/>
      <c r="E33" s="346"/>
      <c r="F33" s="347"/>
      <c r="G33" s="347"/>
      <c r="H33" s="348"/>
      <c r="I33" s="349"/>
      <c r="J33" s="350"/>
      <c r="K33" s="351"/>
      <c r="L33" s="352">
        <f>B33</f>
        <v>17</v>
      </c>
      <c r="M33" s="353">
        <f>L33</f>
        <v>17</v>
      </c>
      <c r="N33" s="354">
        <f>M33/M$37</f>
        <v>4.2880565014503718E-4</v>
      </c>
      <c r="O33" s="355">
        <f>IF(N33&gt;=2%,M33,0)</f>
        <v>0</v>
      </c>
      <c r="P33" s="356">
        <f>O$37/P$2</f>
        <v>3482</v>
      </c>
      <c r="Q33" s="357">
        <f>O33/P33</f>
        <v>0</v>
      </c>
      <c r="R33" s="358">
        <f>INT(Q33)</f>
        <v>0</v>
      </c>
      <c r="S33" s="357">
        <v>0</v>
      </c>
      <c r="T33" s="359">
        <f>SUM(R33:S33)</f>
        <v>0</v>
      </c>
    </row>
    <row r="34" spans="1:20" x14ac:dyDescent="0.2">
      <c r="A34" s="344"/>
      <c r="B34" s="259"/>
      <c r="C34" s="259"/>
      <c r="D34" s="259"/>
      <c r="E34" s="344"/>
      <c r="F34" s="259"/>
      <c r="G34" s="259"/>
      <c r="H34" s="345"/>
      <c r="I34" s="260"/>
      <c r="J34" s="261"/>
      <c r="K34" s="262"/>
      <c r="L34" s="319"/>
      <c r="M34" s="320"/>
      <c r="N34" s="265"/>
      <c r="O34" s="266"/>
      <c r="P34" s="323"/>
      <c r="Q34" s="324"/>
      <c r="R34" s="325"/>
      <c r="S34" s="324"/>
      <c r="T34" s="326"/>
    </row>
    <row r="35" spans="1:20" x14ac:dyDescent="0.2">
      <c r="A35" s="360" t="s">
        <v>53</v>
      </c>
      <c r="B35" s="361">
        <v>2328</v>
      </c>
      <c r="C35" s="361"/>
      <c r="D35" s="361"/>
      <c r="E35" s="360"/>
      <c r="F35" s="361"/>
      <c r="G35" s="361"/>
      <c r="H35" s="362"/>
      <c r="I35" s="363"/>
      <c r="J35" s="364"/>
      <c r="K35" s="365"/>
      <c r="L35" s="366">
        <f>B35</f>
        <v>2328</v>
      </c>
      <c r="M35" s="367"/>
      <c r="N35" s="368">
        <v>0</v>
      </c>
      <c r="O35" s="369">
        <f>IF(N35&gt;=2%,M35,0)</f>
        <v>0</v>
      </c>
      <c r="P35" s="370"/>
      <c r="Q35" s="371"/>
      <c r="R35" s="372">
        <f>INT(Q35)</f>
        <v>0</v>
      </c>
      <c r="S35" s="371"/>
      <c r="T35" s="373">
        <f>SUM(R35:S35)</f>
        <v>0</v>
      </c>
    </row>
    <row r="36" spans="1:20" x14ac:dyDescent="0.2">
      <c r="A36" s="344"/>
      <c r="B36" s="259"/>
      <c r="C36" s="259"/>
      <c r="D36" s="259"/>
      <c r="E36" s="344"/>
      <c r="F36" s="259"/>
      <c r="G36" s="259"/>
      <c r="H36" s="259"/>
      <c r="I36" s="260"/>
      <c r="J36" s="374"/>
      <c r="K36" s="262"/>
      <c r="L36" s="375"/>
      <c r="M36" s="264"/>
      <c r="N36" s="265"/>
      <c r="O36" s="266"/>
      <c r="P36" s="376"/>
      <c r="Q36" s="324"/>
      <c r="R36" s="377">
        <f>INT(Q36)</f>
        <v>0</v>
      </c>
      <c r="S36" s="324"/>
      <c r="T36" s="326">
        <f>SUM(R36:S36)</f>
        <v>0</v>
      </c>
    </row>
    <row r="37" spans="1:20" x14ac:dyDescent="0.2">
      <c r="A37" s="344" t="s">
        <v>54</v>
      </c>
      <c r="B37" s="259">
        <f>SUM(B6:B36)-B13-B27</f>
        <v>41971</v>
      </c>
      <c r="C37" s="259"/>
      <c r="D37" s="259"/>
      <c r="E37" s="378"/>
      <c r="F37" s="259"/>
      <c r="G37" s="259">
        <f t="shared" ref="G37:S37" si="3">SUM(G6:G36)</f>
        <v>7</v>
      </c>
      <c r="H37" s="259">
        <f t="shared" si="3"/>
        <v>24349</v>
      </c>
      <c r="I37" s="379">
        <f t="shared" si="3"/>
        <v>1</v>
      </c>
      <c r="J37" s="380">
        <f t="shared" si="3"/>
        <v>13500</v>
      </c>
      <c r="K37" s="262">
        <f t="shared" si="3"/>
        <v>0</v>
      </c>
      <c r="L37" s="262">
        <f t="shared" si="3"/>
        <v>41973</v>
      </c>
      <c r="M37" s="262">
        <f t="shared" si="3"/>
        <v>39645</v>
      </c>
      <c r="N37" s="379">
        <f t="shared" si="3"/>
        <v>0.99999999999999989</v>
      </c>
      <c r="O37" s="266">
        <f t="shared" si="3"/>
        <v>38302</v>
      </c>
      <c r="P37" s="376">
        <f t="shared" si="3"/>
        <v>41784</v>
      </c>
      <c r="Q37" s="376">
        <f t="shared" si="3"/>
        <v>11</v>
      </c>
      <c r="R37" s="381">
        <f t="shared" si="3"/>
        <v>8</v>
      </c>
      <c r="S37" s="382">
        <f t="shared" si="3"/>
        <v>3</v>
      </c>
      <c r="T37" s="383">
        <f>SUM(R37:S37)</f>
        <v>11</v>
      </c>
    </row>
    <row r="38" spans="1:20" x14ac:dyDescent="0.2">
      <c r="K38" s="384"/>
      <c r="L38" s="223"/>
      <c r="M38" s="385"/>
      <c r="N38" s="386"/>
      <c r="O38" s="387"/>
      <c r="P38" s="388"/>
    </row>
    <row r="40" spans="1:20" x14ac:dyDescent="0.2">
      <c r="A40" s="389"/>
      <c r="B40" s="389"/>
      <c r="C40" s="389"/>
      <c r="D40" s="389"/>
      <c r="E40" s="389"/>
      <c r="F40" s="389"/>
      <c r="G40" s="389"/>
      <c r="H40" s="214"/>
      <c r="K40" s="214"/>
    </row>
  </sheetData>
  <mergeCells count="5">
    <mergeCell ref="R5:T5"/>
    <mergeCell ref="A1:T1"/>
    <mergeCell ref="B2:D2"/>
    <mergeCell ref="G2:K2"/>
    <mergeCell ref="M2:O2"/>
  </mergeCells>
  <printOptions horizontalCentered="1" verticalCentered="1"/>
  <pageMargins left="0.23622047244094491" right="0.23622047244094491" top="0.51181102362204722" bottom="0.51181102362204722" header="0" footer="0.23622047244094491"/>
  <pageSetup paperSize="5" scale="74" fitToHeight="0" pageOrder="overThenDown" orientation="landscape" r:id="rId1"/>
  <headerFooter alignWithMargins="0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36"/>
  <sheetViews>
    <sheetView zoomScale="60" zoomScaleNormal="60" workbookViewId="0">
      <selection activeCell="K25" sqref="K25"/>
    </sheetView>
  </sheetViews>
  <sheetFormatPr baseColWidth="10" defaultRowHeight="12.75" x14ac:dyDescent="0.2"/>
  <cols>
    <col min="1" max="1" width="38.42578125" bestFit="1" customWidth="1"/>
    <col min="2" max="8" width="15.7109375" customWidth="1"/>
    <col min="9" max="9" width="15.7109375" style="1" customWidth="1"/>
    <col min="10" max="10" width="15.7109375" style="2" customWidth="1"/>
    <col min="11" max="12" width="15.7109375" customWidth="1"/>
    <col min="13" max="13" width="15.7109375" style="3" customWidth="1"/>
    <col min="14" max="14" width="15.7109375" style="1" customWidth="1"/>
    <col min="15" max="17" width="15.7109375" customWidth="1"/>
    <col min="18" max="18" width="7.140625" style="4" customWidth="1"/>
    <col min="19" max="19" width="6.5703125" customWidth="1"/>
    <col min="20" max="20" width="7.140625" customWidth="1"/>
  </cols>
  <sheetData>
    <row r="1" spans="1:20" ht="20.25" x14ac:dyDescent="0.3">
      <c r="A1" s="976" t="s">
        <v>0</v>
      </c>
      <c r="B1" s="976"/>
      <c r="C1" s="976"/>
      <c r="D1" s="976"/>
      <c r="E1" s="976"/>
      <c r="F1" s="976"/>
      <c r="G1" s="976"/>
      <c r="H1" s="976"/>
      <c r="I1" s="976"/>
      <c r="J1" s="976"/>
      <c r="K1" s="976"/>
      <c r="L1" s="976"/>
      <c r="M1" s="976"/>
      <c r="N1" s="976"/>
      <c r="O1" s="976"/>
      <c r="P1" s="976"/>
      <c r="Q1" s="976"/>
      <c r="R1" s="976"/>
      <c r="S1" s="976"/>
      <c r="T1" s="976"/>
    </row>
    <row r="2" spans="1:20" ht="20.25" x14ac:dyDescent="0.3">
      <c r="A2" s="924" t="s">
        <v>1</v>
      </c>
      <c r="B2" s="978" t="s">
        <v>79</v>
      </c>
      <c r="C2" s="978"/>
      <c r="D2" s="978"/>
      <c r="E2" s="978"/>
      <c r="F2" s="921"/>
      <c r="G2" s="977" t="str">
        <f>B2</f>
        <v>SALINAS</v>
      </c>
      <c r="H2" s="977"/>
      <c r="I2" s="977"/>
      <c r="J2" s="977"/>
      <c r="K2" s="977"/>
      <c r="L2" s="969"/>
      <c r="M2" s="979" t="s">
        <v>3</v>
      </c>
      <c r="N2" s="979"/>
      <c r="O2" s="979"/>
      <c r="P2" s="921">
        <v>5</v>
      </c>
      <c r="Q2" s="969"/>
      <c r="R2" s="970"/>
      <c r="S2" s="969"/>
      <c r="T2" s="969"/>
    </row>
    <row r="3" spans="1:20" ht="20.25" x14ac:dyDescent="0.3">
      <c r="A3" s="921">
        <v>2018</v>
      </c>
      <c r="B3" s="921"/>
      <c r="C3" s="921"/>
      <c r="D3" s="921"/>
      <c r="E3" s="921"/>
      <c r="F3" s="921"/>
      <c r="G3" s="921"/>
      <c r="H3" s="923"/>
      <c r="I3" s="968"/>
      <c r="J3" s="971"/>
      <c r="K3" s="921"/>
      <c r="L3" s="972"/>
      <c r="M3" s="973"/>
      <c r="N3" s="974"/>
      <c r="O3" s="924"/>
      <c r="P3" s="921"/>
      <c r="Q3" s="969"/>
      <c r="R3" s="970"/>
      <c r="S3" s="969"/>
      <c r="T3" s="969"/>
    </row>
    <row r="4" spans="1:20" ht="20.25" x14ac:dyDescent="0.3">
      <c r="A4" s="921"/>
      <c r="B4" s="921"/>
      <c r="C4" s="921"/>
      <c r="D4" s="921"/>
      <c r="E4" s="921"/>
      <c r="F4" s="921"/>
      <c r="G4" s="921"/>
      <c r="H4" s="923"/>
      <c r="I4" s="968"/>
      <c r="J4" s="971"/>
      <c r="K4" s="921"/>
      <c r="L4" s="972"/>
      <c r="M4" s="973"/>
      <c r="N4" s="974"/>
      <c r="O4" s="924"/>
      <c r="P4" s="921"/>
      <c r="Q4" s="969"/>
      <c r="R4" s="970"/>
      <c r="S4" s="969"/>
      <c r="T4" s="969"/>
    </row>
    <row r="5" spans="1:20" ht="89.25" x14ac:dyDescent="0.2">
      <c r="A5" s="919" t="s">
        <v>4</v>
      </c>
      <c r="B5" s="919" t="s">
        <v>5</v>
      </c>
      <c r="C5" s="919" t="s">
        <v>6</v>
      </c>
      <c r="D5" s="919" t="s">
        <v>7</v>
      </c>
      <c r="E5" s="919" t="s">
        <v>8</v>
      </c>
      <c r="F5" s="919" t="s">
        <v>9</v>
      </c>
      <c r="G5" s="919" t="s">
        <v>124</v>
      </c>
      <c r="H5" s="919" t="s">
        <v>11</v>
      </c>
      <c r="I5" s="914" t="s">
        <v>12</v>
      </c>
      <c r="J5" s="915" t="s">
        <v>13</v>
      </c>
      <c r="K5" s="919" t="s">
        <v>126</v>
      </c>
      <c r="L5" s="919" t="s">
        <v>15</v>
      </c>
      <c r="M5" s="916" t="s">
        <v>16</v>
      </c>
      <c r="N5" s="17" t="s">
        <v>17</v>
      </c>
      <c r="O5" s="919" t="s">
        <v>18</v>
      </c>
      <c r="P5" s="917" t="s">
        <v>19</v>
      </c>
      <c r="Q5" s="918" t="s">
        <v>20</v>
      </c>
      <c r="R5" s="975" t="s">
        <v>21</v>
      </c>
      <c r="S5" s="975"/>
      <c r="T5" s="975"/>
    </row>
    <row r="6" spans="1:20" x14ac:dyDescent="0.2">
      <c r="A6" s="746" t="s">
        <v>38</v>
      </c>
      <c r="B6" s="747">
        <v>254</v>
      </c>
      <c r="C6" s="747"/>
      <c r="D6" s="748"/>
      <c r="E6" s="749"/>
      <c r="F6" s="750"/>
      <c r="G6" s="747"/>
      <c r="H6" s="750"/>
      <c r="I6" s="751"/>
      <c r="J6" s="752"/>
      <c r="K6" s="753"/>
      <c r="L6" s="754">
        <f>B6</f>
        <v>254</v>
      </c>
      <c r="M6" s="755">
        <f>L6</f>
        <v>254</v>
      </c>
      <c r="N6" s="756">
        <f>M6/M$33</f>
        <v>1.9497965763414445E-2</v>
      </c>
      <c r="O6" s="757">
        <f>IF(N6&gt;=2%,M6,0)</f>
        <v>0</v>
      </c>
      <c r="P6" s="822">
        <f>O$33/P$2</f>
        <v>2502.4</v>
      </c>
      <c r="Q6" s="823">
        <f>O6/P6</f>
        <v>0</v>
      </c>
      <c r="R6" s="824">
        <f>INT(Q6)</f>
        <v>0</v>
      </c>
      <c r="S6" s="823">
        <v>0</v>
      </c>
      <c r="T6" s="825">
        <f>SUM(R6:S6)</f>
        <v>0</v>
      </c>
    </row>
    <row r="7" spans="1:20" x14ac:dyDescent="0.2">
      <c r="A7" s="42"/>
      <c r="B7" s="80"/>
      <c r="C7" s="80"/>
      <c r="D7" s="44"/>
      <c r="E7" s="13"/>
      <c r="F7" s="43"/>
      <c r="G7" s="80"/>
      <c r="H7" s="43"/>
      <c r="I7" s="46"/>
      <c r="J7" s="47"/>
      <c r="K7" s="48"/>
      <c r="L7" s="49"/>
      <c r="M7" s="50"/>
      <c r="N7" s="51"/>
      <c r="O7" s="52"/>
      <c r="P7" s="647">
        <f>SUM(N7:O7)</f>
        <v>0</v>
      </c>
      <c r="Q7" s="648"/>
      <c r="R7" s="119">
        <f t="shared" ref="R7" si="0">INT(Q7)</f>
        <v>0</v>
      </c>
      <c r="S7" s="118">
        <v>0</v>
      </c>
      <c r="T7" s="120">
        <f t="shared" ref="T7" si="1">SUM(R7:S7)</f>
        <v>0</v>
      </c>
    </row>
    <row r="8" spans="1:20" x14ac:dyDescent="0.2">
      <c r="A8" s="620" t="s">
        <v>39</v>
      </c>
      <c r="B8" s="76">
        <v>5481</v>
      </c>
      <c r="C8" s="76"/>
      <c r="D8" s="74"/>
      <c r="E8" s="820"/>
      <c r="F8" s="59"/>
      <c r="G8" s="76"/>
      <c r="H8" s="59"/>
      <c r="I8" s="62"/>
      <c r="J8" s="63"/>
      <c r="K8" s="64"/>
      <c r="L8" s="78">
        <f>B8</f>
        <v>5481</v>
      </c>
      <c r="M8" s="79">
        <f>L8</f>
        <v>5481</v>
      </c>
      <c r="N8" s="67">
        <f>M8/M$33</f>
        <v>0.42074153680816767</v>
      </c>
      <c r="O8" s="68">
        <f>IF(N8&gt;=2%,M8,0)</f>
        <v>5481</v>
      </c>
      <c r="P8" s="69">
        <f>O$33/P$2</f>
        <v>2502.4</v>
      </c>
      <c r="Q8" s="72">
        <f>O8/P8</f>
        <v>2.1902973145780051</v>
      </c>
      <c r="R8" s="71">
        <f t="shared" ref="R8:R20" si="2">INT(Q8)</f>
        <v>2</v>
      </c>
      <c r="S8" s="72">
        <v>0</v>
      </c>
      <c r="T8" s="73">
        <f t="shared" ref="T8:T20" si="3">SUM(R8:S8)</f>
        <v>2</v>
      </c>
    </row>
    <row r="9" spans="1:20" x14ac:dyDescent="0.2">
      <c r="A9" s="42"/>
      <c r="B9" s="80"/>
      <c r="C9" s="80"/>
      <c r="D9" s="44"/>
      <c r="E9" s="13"/>
      <c r="F9" s="43"/>
      <c r="G9" s="80"/>
      <c r="H9" s="43"/>
      <c r="I9" s="46"/>
      <c r="J9" s="47"/>
      <c r="K9" s="48"/>
      <c r="L9" s="49"/>
      <c r="M9" s="50"/>
      <c r="N9" s="51"/>
      <c r="O9" s="52"/>
      <c r="P9" s="647"/>
      <c r="Q9" s="648"/>
      <c r="R9" s="119">
        <f t="shared" si="2"/>
        <v>0</v>
      </c>
      <c r="S9" s="118">
        <v>0</v>
      </c>
      <c r="T9" s="120">
        <f t="shared" si="3"/>
        <v>0</v>
      </c>
    </row>
    <row r="10" spans="1:20" x14ac:dyDescent="0.2">
      <c r="A10" s="625" t="s">
        <v>23</v>
      </c>
      <c r="B10" s="626">
        <v>226</v>
      </c>
      <c r="C10" s="626"/>
      <c r="D10" s="627"/>
      <c r="E10" s="628"/>
      <c r="F10" s="629"/>
      <c r="G10" s="626"/>
      <c r="H10" s="629"/>
      <c r="I10" s="630"/>
      <c r="J10" s="631"/>
      <c r="K10" s="632"/>
      <c r="L10" s="633">
        <f>B10</f>
        <v>226</v>
      </c>
      <c r="M10" s="634">
        <f>L10</f>
        <v>226</v>
      </c>
      <c r="N10" s="635">
        <f>M10/M$33</f>
        <v>1.7348583710754588E-2</v>
      </c>
      <c r="O10" s="636">
        <f>IF(N10&gt;=2%,M10,0)</f>
        <v>0</v>
      </c>
      <c r="P10" s="653">
        <f>O$33/P$2</f>
        <v>2502.4</v>
      </c>
      <c r="Q10" s="654">
        <f>O10/P10</f>
        <v>0</v>
      </c>
      <c r="R10" s="655">
        <f t="shared" si="2"/>
        <v>0</v>
      </c>
      <c r="S10" s="654">
        <v>0</v>
      </c>
      <c r="T10" s="656">
        <f t="shared" si="3"/>
        <v>0</v>
      </c>
    </row>
    <row r="11" spans="1:20" x14ac:dyDescent="0.2">
      <c r="A11" s="42"/>
      <c r="B11" s="80"/>
      <c r="C11" s="80"/>
      <c r="D11" s="44"/>
      <c r="E11" s="13"/>
      <c r="F11" s="43"/>
      <c r="G11" s="80"/>
      <c r="H11" s="43"/>
      <c r="I11" s="46"/>
      <c r="J11" s="47"/>
      <c r="K11" s="48"/>
      <c r="L11" s="49"/>
      <c r="M11" s="50"/>
      <c r="N11" s="51"/>
      <c r="O11" s="52"/>
      <c r="P11" s="647"/>
      <c r="Q11" s="648"/>
      <c r="R11" s="119">
        <f t="shared" si="2"/>
        <v>0</v>
      </c>
      <c r="S11" s="118">
        <v>0</v>
      </c>
      <c r="T11" s="120">
        <f t="shared" si="3"/>
        <v>0</v>
      </c>
    </row>
    <row r="12" spans="1:20" x14ac:dyDescent="0.2">
      <c r="A12" s="84" t="s">
        <v>41</v>
      </c>
      <c r="B12" s="85">
        <v>478</v>
      </c>
      <c r="C12" s="85">
        <f>$B$15/3</f>
        <v>61</v>
      </c>
      <c r="D12" s="85">
        <f>B$16/2</f>
        <v>25.5</v>
      </c>
      <c r="E12" s="86">
        <f>B$17/2</f>
        <v>3</v>
      </c>
      <c r="F12" s="85"/>
      <c r="G12" s="87">
        <v>0</v>
      </c>
      <c r="H12" s="85">
        <f>B12+INT(C12)+INT(D12)+INT(E12)+INT(F12)+G12</f>
        <v>567</v>
      </c>
      <c r="I12" s="88"/>
      <c r="J12" s="89"/>
      <c r="K12" s="90"/>
      <c r="L12" s="91">
        <f>H12</f>
        <v>567</v>
      </c>
      <c r="M12" s="92">
        <f>L12</f>
        <v>567</v>
      </c>
      <c r="N12" s="93">
        <f>M12/M$33</f>
        <v>4.3524986566362174E-2</v>
      </c>
      <c r="O12" s="94">
        <f>IF(N12&gt;=2%,M12,0)</f>
        <v>567</v>
      </c>
      <c r="P12" s="95">
        <f>O$33/P$2</f>
        <v>2502.4</v>
      </c>
      <c r="Q12" s="96">
        <f>O12/P12</f>
        <v>0.22658248081841431</v>
      </c>
      <c r="R12" s="97">
        <f t="shared" si="2"/>
        <v>0</v>
      </c>
      <c r="S12" s="96">
        <v>0</v>
      </c>
      <c r="T12" s="98">
        <f t="shared" si="3"/>
        <v>0</v>
      </c>
    </row>
    <row r="13" spans="1:20" x14ac:dyDescent="0.2">
      <c r="A13" s="84" t="s">
        <v>42</v>
      </c>
      <c r="B13" s="85">
        <v>977</v>
      </c>
      <c r="C13" s="85">
        <f>$B$15/3</f>
        <v>61</v>
      </c>
      <c r="D13" s="85">
        <f>B$16/2</f>
        <v>25.5</v>
      </c>
      <c r="E13" s="84"/>
      <c r="F13" s="85">
        <f>B$18/2</f>
        <v>16.5</v>
      </c>
      <c r="G13" s="85">
        <v>2</v>
      </c>
      <c r="H13" s="85">
        <f>B13+INT(C13)+INT(D13)+INT(E13)+INT(F13)+G13</f>
        <v>1081</v>
      </c>
      <c r="I13" s="88"/>
      <c r="J13" s="89"/>
      <c r="K13" s="90"/>
      <c r="L13" s="91">
        <f>H13</f>
        <v>1081</v>
      </c>
      <c r="M13" s="92">
        <f>L13</f>
        <v>1081</v>
      </c>
      <c r="N13" s="93">
        <f>M13/M$33</f>
        <v>8.2981499961618174E-2</v>
      </c>
      <c r="O13" s="94">
        <f>IF(N13&gt;=2%,M13,0)</f>
        <v>1081</v>
      </c>
      <c r="P13" s="95">
        <f>O$33/P$2</f>
        <v>2502.4</v>
      </c>
      <c r="Q13" s="96">
        <f>O13/P13</f>
        <v>0.43198529411764702</v>
      </c>
      <c r="R13" s="97">
        <f t="shared" si="2"/>
        <v>0</v>
      </c>
      <c r="S13" s="96">
        <v>1</v>
      </c>
      <c r="T13" s="98">
        <f t="shared" si="3"/>
        <v>1</v>
      </c>
    </row>
    <row r="14" spans="1:20" x14ac:dyDescent="0.2">
      <c r="A14" s="84" t="s">
        <v>43</v>
      </c>
      <c r="B14" s="85">
        <v>184</v>
      </c>
      <c r="C14" s="85">
        <f>$B$15/3</f>
        <v>61</v>
      </c>
      <c r="D14" s="85"/>
      <c r="E14" s="86">
        <f>B$17/2</f>
        <v>3</v>
      </c>
      <c r="F14" s="85">
        <f>B$18/2</f>
        <v>16.5</v>
      </c>
      <c r="G14" s="85">
        <v>0</v>
      </c>
      <c r="H14" s="85">
        <f>B14+INT(C14)+INT(D14)+INT(E14)+INT(F14)+G14</f>
        <v>264</v>
      </c>
      <c r="I14" s="88"/>
      <c r="J14" s="89"/>
      <c r="K14" s="90"/>
      <c r="L14" s="91">
        <f>H14</f>
        <v>264</v>
      </c>
      <c r="M14" s="92">
        <f>L14</f>
        <v>264</v>
      </c>
      <c r="N14" s="93">
        <f>M14/M$33</f>
        <v>2.0265602210792967E-2</v>
      </c>
      <c r="O14" s="94">
        <f>IF(N14&gt;=2%,M14,0)</f>
        <v>264</v>
      </c>
      <c r="P14" s="95">
        <f>O$33/P$2</f>
        <v>2502.4</v>
      </c>
      <c r="Q14" s="96">
        <f>O14/P14</f>
        <v>0.10549872122762148</v>
      </c>
      <c r="R14" s="97">
        <f t="shared" si="2"/>
        <v>0</v>
      </c>
      <c r="S14" s="96">
        <v>0</v>
      </c>
      <c r="T14" s="98">
        <f t="shared" si="3"/>
        <v>0</v>
      </c>
    </row>
    <row r="15" spans="1:20" x14ac:dyDescent="0.2">
      <c r="A15" s="99" t="s">
        <v>44</v>
      </c>
      <c r="B15" s="85">
        <v>183</v>
      </c>
      <c r="C15" s="85"/>
      <c r="D15" s="85"/>
      <c r="E15" s="84"/>
      <c r="F15" s="85"/>
      <c r="G15" s="85"/>
      <c r="H15" s="85"/>
      <c r="I15" s="88"/>
      <c r="J15" s="89"/>
      <c r="K15" s="90"/>
      <c r="L15" s="91"/>
      <c r="M15" s="100"/>
      <c r="N15" s="93"/>
      <c r="O15" s="94"/>
      <c r="P15" s="95"/>
      <c r="Q15" s="96"/>
      <c r="R15" s="97">
        <f t="shared" si="2"/>
        <v>0</v>
      </c>
      <c r="S15" s="96">
        <v>0</v>
      </c>
      <c r="T15" s="98">
        <f t="shared" si="3"/>
        <v>0</v>
      </c>
    </row>
    <row r="16" spans="1:20" x14ac:dyDescent="0.2">
      <c r="A16" s="99" t="s">
        <v>45</v>
      </c>
      <c r="B16" s="85">
        <v>51</v>
      </c>
      <c r="C16" s="85"/>
      <c r="D16" s="85"/>
      <c r="E16" s="84"/>
      <c r="F16" s="85"/>
      <c r="G16" s="85"/>
      <c r="H16" s="85"/>
      <c r="I16" s="88"/>
      <c r="J16" s="89"/>
      <c r="K16" s="90"/>
      <c r="L16" s="91"/>
      <c r="M16" s="100"/>
      <c r="N16" s="93"/>
      <c r="O16" s="94"/>
      <c r="P16" s="95">
        <f>SUM(N16:O16)</f>
        <v>0</v>
      </c>
      <c r="Q16" s="96"/>
      <c r="R16" s="97">
        <f t="shared" si="2"/>
        <v>0</v>
      </c>
      <c r="S16" s="96"/>
      <c r="T16" s="98">
        <f t="shared" si="3"/>
        <v>0</v>
      </c>
    </row>
    <row r="17" spans="1:20" x14ac:dyDescent="0.2">
      <c r="A17" s="99" t="s">
        <v>46</v>
      </c>
      <c r="B17" s="85">
        <v>6</v>
      </c>
      <c r="C17" s="85"/>
      <c r="D17" s="101"/>
      <c r="E17" s="84"/>
      <c r="F17" s="85"/>
      <c r="G17" s="85"/>
      <c r="H17" s="102"/>
      <c r="I17" s="88"/>
      <c r="J17" s="89"/>
      <c r="K17" s="90"/>
      <c r="L17" s="91"/>
      <c r="M17" s="100"/>
      <c r="N17" s="93"/>
      <c r="O17" s="94"/>
      <c r="P17" s="95">
        <f>SUM(N17:O17)</f>
        <v>0</v>
      </c>
      <c r="Q17" s="96"/>
      <c r="R17" s="97">
        <f t="shared" si="2"/>
        <v>0</v>
      </c>
      <c r="S17" s="96"/>
      <c r="T17" s="98">
        <f t="shared" si="3"/>
        <v>0</v>
      </c>
    </row>
    <row r="18" spans="1:20" x14ac:dyDescent="0.2">
      <c r="A18" s="99" t="s">
        <v>47</v>
      </c>
      <c r="B18" s="85">
        <v>33</v>
      </c>
      <c r="C18" s="85"/>
      <c r="D18" s="85"/>
      <c r="E18" s="84"/>
      <c r="F18" s="85"/>
      <c r="G18" s="85"/>
      <c r="H18" s="85"/>
      <c r="I18" s="88"/>
      <c r="J18" s="89"/>
      <c r="K18" s="90"/>
      <c r="L18" s="91"/>
      <c r="M18" s="100"/>
      <c r="N18" s="93"/>
      <c r="O18" s="94"/>
      <c r="P18" s="95">
        <f>SUM(N18:O18)</f>
        <v>0</v>
      </c>
      <c r="Q18" s="96"/>
      <c r="R18" s="97">
        <f t="shared" si="2"/>
        <v>0</v>
      </c>
      <c r="S18" s="96"/>
      <c r="T18" s="98">
        <f t="shared" si="3"/>
        <v>0</v>
      </c>
    </row>
    <row r="19" spans="1:20" x14ac:dyDescent="0.2">
      <c r="A19" s="103" t="s">
        <v>48</v>
      </c>
      <c r="B19" s="85">
        <f>SUM(B12:B18)</f>
        <v>1912</v>
      </c>
      <c r="C19" s="85"/>
      <c r="D19" s="85"/>
      <c r="E19" s="84"/>
      <c r="F19" s="85"/>
      <c r="G19" s="85"/>
      <c r="H19" s="85"/>
      <c r="I19" s="88"/>
      <c r="J19" s="89"/>
      <c r="K19" s="90"/>
      <c r="L19" s="91"/>
      <c r="M19" s="100"/>
      <c r="N19" s="93"/>
      <c r="O19" s="94"/>
      <c r="P19" s="95"/>
      <c r="Q19" s="96"/>
      <c r="R19" s="97">
        <f t="shared" si="2"/>
        <v>0</v>
      </c>
      <c r="S19" s="96"/>
      <c r="T19" s="98">
        <f t="shared" si="3"/>
        <v>0</v>
      </c>
    </row>
    <row r="20" spans="1:20" x14ac:dyDescent="0.2">
      <c r="A20" s="42"/>
      <c r="B20" s="104"/>
      <c r="C20" s="43"/>
      <c r="D20" s="43"/>
      <c r="E20" s="45"/>
      <c r="F20" s="43"/>
      <c r="G20" s="43"/>
      <c r="H20" s="43"/>
      <c r="I20" s="46"/>
      <c r="J20" s="47"/>
      <c r="K20" s="48"/>
      <c r="L20" s="49"/>
      <c r="M20" s="50"/>
      <c r="N20" s="51"/>
      <c r="O20" s="52"/>
      <c r="P20" s="53"/>
      <c r="Q20" s="54"/>
      <c r="R20" s="81">
        <f t="shared" si="2"/>
        <v>0</v>
      </c>
      <c r="S20" s="82"/>
      <c r="T20" s="83">
        <f t="shared" si="3"/>
        <v>0</v>
      </c>
    </row>
    <row r="21" spans="1:20" x14ac:dyDescent="0.2">
      <c r="A21" s="605" t="s">
        <v>34</v>
      </c>
      <c r="B21" s="606">
        <v>3182</v>
      </c>
      <c r="C21" s="606"/>
      <c r="D21" s="606"/>
      <c r="E21" s="605"/>
      <c r="F21" s="606"/>
      <c r="G21" s="606"/>
      <c r="H21" s="606"/>
      <c r="I21" s="607"/>
      <c r="J21" s="608"/>
      <c r="K21" s="609"/>
      <c r="L21" s="610">
        <f>B21</f>
        <v>3182</v>
      </c>
      <c r="M21" s="611">
        <f>L21</f>
        <v>3182</v>
      </c>
      <c r="N21" s="612">
        <f>M21/M$33</f>
        <v>0.24426191755584556</v>
      </c>
      <c r="O21" s="613">
        <f>IF(N21&gt;=2%,M21,0)</f>
        <v>3182</v>
      </c>
      <c r="P21" s="778">
        <f>O$33/P$2</f>
        <v>2502.4</v>
      </c>
      <c r="Q21" s="779">
        <f>O21/P21</f>
        <v>1.271579283887468</v>
      </c>
      <c r="R21" s="780">
        <f>INT(Q21)</f>
        <v>1</v>
      </c>
      <c r="S21" s="781">
        <v>0</v>
      </c>
      <c r="T21" s="782">
        <f>SUM(R21:S21)</f>
        <v>1</v>
      </c>
    </row>
    <row r="22" spans="1:20" s="54" customFormat="1" x14ac:dyDescent="0.2">
      <c r="A22" s="105"/>
      <c r="B22" s="104"/>
      <c r="C22" s="104"/>
      <c r="D22" s="104"/>
      <c r="E22" s="105"/>
      <c r="F22" s="104"/>
      <c r="G22" s="104"/>
      <c r="H22" s="104"/>
      <c r="I22" s="106"/>
      <c r="J22" s="47"/>
      <c r="K22" s="107"/>
      <c r="L22" s="108"/>
      <c r="M22" s="109"/>
      <c r="N22" s="110"/>
      <c r="O22" s="111"/>
      <c r="P22" s="112"/>
      <c r="R22" s="81"/>
      <c r="S22" s="82"/>
      <c r="T22" s="83">
        <f>SUM(R22:S22)</f>
        <v>0</v>
      </c>
    </row>
    <row r="23" spans="1:20" x14ac:dyDescent="0.2">
      <c r="A23" s="637" t="s">
        <v>35</v>
      </c>
      <c r="B23" s="638">
        <v>31</v>
      </c>
      <c r="C23" s="638"/>
      <c r="D23" s="638"/>
      <c r="E23" s="637"/>
      <c r="F23" s="638"/>
      <c r="G23" s="638"/>
      <c r="H23" s="638"/>
      <c r="I23" s="639"/>
      <c r="J23" s="640"/>
      <c r="K23" s="641"/>
      <c r="L23" s="642">
        <f>B23</f>
        <v>31</v>
      </c>
      <c r="M23" s="643">
        <f>L23</f>
        <v>31</v>
      </c>
      <c r="N23" s="644">
        <f>M23/M$33</f>
        <v>2.379672986873417E-3</v>
      </c>
      <c r="O23" s="645">
        <f>IF(N23&gt;=2%,M23,0)</f>
        <v>0</v>
      </c>
      <c r="P23" s="814">
        <f>O$33/P$2</f>
        <v>2502.4</v>
      </c>
      <c r="Q23" s="815">
        <f>O23/P23</f>
        <v>0</v>
      </c>
      <c r="R23" s="816">
        <f>INT(Q23)</f>
        <v>0</v>
      </c>
      <c r="S23" s="817">
        <v>0</v>
      </c>
      <c r="T23" s="818">
        <f>SUM(R23:S23)</f>
        <v>0</v>
      </c>
    </row>
    <row r="24" spans="1:20" s="54" customFormat="1" x14ac:dyDescent="0.2">
      <c r="A24" s="113"/>
      <c r="B24" s="104"/>
      <c r="C24" s="104"/>
      <c r="D24" s="114"/>
      <c r="E24" s="105"/>
      <c r="F24" s="104"/>
      <c r="G24" s="104"/>
      <c r="H24" s="115"/>
      <c r="I24" s="106"/>
      <c r="J24" s="47"/>
      <c r="K24" s="107"/>
      <c r="L24" s="108"/>
      <c r="M24" s="116"/>
      <c r="N24" s="110"/>
      <c r="O24" s="111"/>
      <c r="P24" s="117"/>
      <c r="Q24" s="118"/>
      <c r="R24" s="119">
        <f>INT(Q24)</f>
        <v>0</v>
      </c>
      <c r="S24" s="118"/>
      <c r="T24" s="120">
        <f>SUM(R24:S24)</f>
        <v>0</v>
      </c>
    </row>
    <row r="25" spans="1:20" s="54" customFormat="1" x14ac:dyDescent="0.2">
      <c r="A25" s="821" t="s">
        <v>24</v>
      </c>
      <c r="B25" s="22">
        <v>1937</v>
      </c>
      <c r="C25" s="22"/>
      <c r="D25" s="23"/>
      <c r="E25" s="21"/>
      <c r="F25" s="22"/>
      <c r="G25" s="22"/>
      <c r="H25" s="37"/>
      <c r="I25" s="24"/>
      <c r="J25" s="25"/>
      <c r="K25" s="38"/>
      <c r="L25" s="39">
        <f>B25</f>
        <v>1937</v>
      </c>
      <c r="M25" s="28">
        <f>L25</f>
        <v>1937</v>
      </c>
      <c r="N25" s="616">
        <f>M25/M$33</f>
        <v>0.14869117985721961</v>
      </c>
      <c r="O25" s="41">
        <f>IF(N25&gt;=2%,M25,0)</f>
        <v>1937</v>
      </c>
      <c r="P25" s="31">
        <f>O$33/P$2</f>
        <v>2502.4</v>
      </c>
      <c r="Q25" s="34">
        <f>O25/P25</f>
        <v>0.77405690537084393</v>
      </c>
      <c r="R25" s="33">
        <f>INT(Q25)</f>
        <v>0</v>
      </c>
      <c r="S25" s="34">
        <v>1</v>
      </c>
      <c r="T25" s="32"/>
    </row>
    <row r="26" spans="1:20" s="54" customFormat="1" x14ac:dyDescent="0.2">
      <c r="A26" s="113"/>
      <c r="B26" s="104"/>
      <c r="C26" s="104"/>
      <c r="D26" s="114"/>
      <c r="E26" s="105"/>
      <c r="F26" s="104"/>
      <c r="G26" s="104"/>
      <c r="H26" s="115"/>
      <c r="I26" s="106"/>
      <c r="J26" s="47"/>
      <c r="K26" s="107"/>
      <c r="L26" s="108"/>
      <c r="M26" s="116"/>
      <c r="N26" s="110"/>
      <c r="O26" s="111"/>
      <c r="P26" s="117"/>
      <c r="Q26" s="118"/>
      <c r="R26" s="119"/>
      <c r="S26" s="118"/>
      <c r="T26" s="120"/>
    </row>
    <row r="27" spans="1:20" s="54" customFormat="1" x14ac:dyDescent="0.2">
      <c r="A27" s="149" t="s">
        <v>50</v>
      </c>
      <c r="B27" s="150">
        <v>0</v>
      </c>
      <c r="C27" s="150"/>
      <c r="D27" s="151"/>
      <c r="E27" s="152"/>
      <c r="F27" s="150"/>
      <c r="G27" s="150"/>
      <c r="H27" s="153"/>
      <c r="I27" s="154"/>
      <c r="J27" s="155"/>
      <c r="K27" s="156"/>
      <c r="L27" s="157">
        <f>B27</f>
        <v>0</v>
      </c>
      <c r="M27" s="158">
        <f>L27</f>
        <v>0</v>
      </c>
      <c r="N27" s="159">
        <f>M27/M$33</f>
        <v>0</v>
      </c>
      <c r="O27" s="160">
        <f>IF(N27&gt;=2%,M27,0)</f>
        <v>0</v>
      </c>
      <c r="P27" s="161">
        <f>O$33/P$2</f>
        <v>2502.4</v>
      </c>
      <c r="Q27" s="162">
        <f>O27/P27</f>
        <v>0</v>
      </c>
      <c r="R27" s="163">
        <f>INT(Q27)</f>
        <v>0</v>
      </c>
      <c r="S27" s="162">
        <v>0</v>
      </c>
      <c r="T27" s="164">
        <f>SUM(R27:S27)</f>
        <v>0</v>
      </c>
    </row>
    <row r="28" spans="1:20" x14ac:dyDescent="0.2">
      <c r="A28" s="45"/>
      <c r="B28" s="43"/>
      <c r="C28" s="43"/>
      <c r="D28" s="44"/>
      <c r="E28" s="45"/>
      <c r="F28" s="43"/>
      <c r="G28" s="43"/>
      <c r="H28" s="165" t="s">
        <v>51</v>
      </c>
      <c r="I28" s="46"/>
      <c r="J28" s="47"/>
      <c r="K28" s="48"/>
      <c r="L28" s="108"/>
      <c r="M28" s="116"/>
      <c r="N28" s="51"/>
      <c r="O28" s="52"/>
      <c r="P28" s="117"/>
      <c r="Q28" s="118"/>
      <c r="R28" s="119">
        <f>INT(Q28)</f>
        <v>0</v>
      </c>
      <c r="S28" s="118"/>
      <c r="T28" s="120">
        <f>SUM(R28:S28)</f>
        <v>0</v>
      </c>
    </row>
    <row r="29" spans="1:20" x14ac:dyDescent="0.2">
      <c r="A29" s="166" t="s">
        <v>52</v>
      </c>
      <c r="B29" s="167">
        <v>4</v>
      </c>
      <c r="C29" s="167"/>
      <c r="D29" s="167"/>
      <c r="E29" s="166"/>
      <c r="F29" s="167"/>
      <c r="G29" s="167"/>
      <c r="H29" s="168"/>
      <c r="I29" s="169"/>
      <c r="J29" s="170"/>
      <c r="K29" s="171"/>
      <c r="L29" s="172">
        <f>B29</f>
        <v>4</v>
      </c>
      <c r="M29" s="173">
        <f>L29</f>
        <v>4</v>
      </c>
      <c r="N29" s="174">
        <f>M29/M$33</f>
        <v>3.0705457895140859E-4</v>
      </c>
      <c r="O29" s="175">
        <f>IF(N29&gt;=2%,M29,0)</f>
        <v>0</v>
      </c>
      <c r="P29" s="176">
        <f>O$33/P$2</f>
        <v>2502.4</v>
      </c>
      <c r="Q29" s="177">
        <f>O29/P29</f>
        <v>0</v>
      </c>
      <c r="R29" s="178">
        <f>INT(Q29)</f>
        <v>0</v>
      </c>
      <c r="S29" s="177">
        <v>0</v>
      </c>
      <c r="T29" s="179">
        <f>SUM(R29:S29)</f>
        <v>0</v>
      </c>
    </row>
    <row r="30" spans="1:20" x14ac:dyDescent="0.2">
      <c r="A30" s="45"/>
      <c r="B30" s="43"/>
      <c r="C30" s="43"/>
      <c r="D30" s="43"/>
      <c r="E30" s="45"/>
      <c r="F30" s="43"/>
      <c r="G30" s="43"/>
      <c r="H30" s="165"/>
      <c r="I30" s="46"/>
      <c r="J30" s="47"/>
      <c r="K30" s="48"/>
      <c r="L30" s="108"/>
      <c r="M30" s="116"/>
      <c r="N30" s="51"/>
      <c r="O30" s="52"/>
      <c r="P30" s="117"/>
      <c r="Q30" s="118"/>
      <c r="R30" s="119"/>
      <c r="S30" s="118"/>
      <c r="T30" s="120"/>
    </row>
    <row r="31" spans="1:20" x14ac:dyDescent="0.2">
      <c r="A31" s="180" t="s">
        <v>53</v>
      </c>
      <c r="B31" s="181">
        <v>435</v>
      </c>
      <c r="C31" s="181"/>
      <c r="D31" s="181"/>
      <c r="E31" s="180"/>
      <c r="F31" s="181"/>
      <c r="G31" s="181"/>
      <c r="H31" s="182"/>
      <c r="I31" s="183"/>
      <c r="J31" s="184"/>
      <c r="K31" s="185"/>
      <c r="L31" s="186">
        <f>B31</f>
        <v>435</v>
      </c>
      <c r="M31" s="187"/>
      <c r="N31" s="188">
        <v>0</v>
      </c>
      <c r="O31" s="189">
        <f>IF(N31&gt;=2%,M31,0)</f>
        <v>0</v>
      </c>
      <c r="P31" s="190"/>
      <c r="Q31" s="191"/>
      <c r="R31" s="192">
        <f>INT(Q31)</f>
        <v>0</v>
      </c>
      <c r="S31" s="191"/>
      <c r="T31" s="193">
        <f>SUM(R31:S31)</f>
        <v>0</v>
      </c>
    </row>
    <row r="32" spans="1:20" x14ac:dyDescent="0.2">
      <c r="A32" s="45"/>
      <c r="B32" s="43"/>
      <c r="C32" s="43"/>
      <c r="D32" s="43"/>
      <c r="E32" s="45"/>
      <c r="F32" s="43"/>
      <c r="G32" s="43"/>
      <c r="H32" s="43"/>
      <c r="I32" s="46"/>
      <c r="J32" s="194"/>
      <c r="K32" s="48"/>
      <c r="L32" s="195"/>
      <c r="M32" s="50"/>
      <c r="N32" s="51"/>
      <c r="O32" s="52"/>
      <c r="P32" s="196"/>
      <c r="Q32" s="118"/>
      <c r="R32" s="197">
        <f>INT(Q32)</f>
        <v>0</v>
      </c>
      <c r="S32" s="118"/>
      <c r="T32" s="120">
        <f>SUM(R32:S32)</f>
        <v>0</v>
      </c>
    </row>
    <row r="33" spans="1:20" x14ac:dyDescent="0.2">
      <c r="A33" s="45" t="s">
        <v>54</v>
      </c>
      <c r="B33" s="43">
        <f>SUM(B6:B32)-B19</f>
        <v>13462</v>
      </c>
      <c r="C33" s="43"/>
      <c r="D33" s="43"/>
      <c r="E33" s="198"/>
      <c r="F33" s="43"/>
      <c r="G33" s="43">
        <f t="shared" ref="G33:S33" si="4">SUM(G6:G32)</f>
        <v>2</v>
      </c>
      <c r="H33" s="43">
        <f t="shared" si="4"/>
        <v>1912</v>
      </c>
      <c r="I33" s="199">
        <f t="shared" si="4"/>
        <v>0</v>
      </c>
      <c r="J33" s="200">
        <f t="shared" si="4"/>
        <v>0</v>
      </c>
      <c r="K33" s="48">
        <f t="shared" si="4"/>
        <v>0</v>
      </c>
      <c r="L33" s="48">
        <f t="shared" si="4"/>
        <v>13462</v>
      </c>
      <c r="M33" s="48">
        <f t="shared" si="4"/>
        <v>13027</v>
      </c>
      <c r="N33" s="199">
        <f t="shared" si="4"/>
        <v>1</v>
      </c>
      <c r="O33" s="52">
        <f t="shared" si="4"/>
        <v>12512</v>
      </c>
      <c r="P33" s="196">
        <f t="shared" si="4"/>
        <v>27526.400000000005</v>
      </c>
      <c r="Q33" s="196">
        <f t="shared" si="4"/>
        <v>5</v>
      </c>
      <c r="R33" s="201">
        <f t="shared" si="4"/>
        <v>3</v>
      </c>
      <c r="S33" s="202">
        <f t="shared" si="4"/>
        <v>2</v>
      </c>
      <c r="T33" s="203">
        <f>SUM(R33:S33)</f>
        <v>5</v>
      </c>
    </row>
    <row r="34" spans="1:20" x14ac:dyDescent="0.2">
      <c r="K34" s="204"/>
      <c r="L34" s="10"/>
      <c r="M34" s="205"/>
      <c r="N34" s="206"/>
      <c r="O34" s="207"/>
      <c r="P34" s="208"/>
    </row>
    <row r="35" spans="1:20" x14ac:dyDescent="0.2">
      <c r="B35" s="209"/>
    </row>
    <row r="36" spans="1:20" x14ac:dyDescent="0.2">
      <c r="A36" s="210"/>
      <c r="B36" s="210"/>
      <c r="C36" s="210"/>
      <c r="D36" s="210"/>
      <c r="E36" s="210"/>
      <c r="F36" s="210"/>
      <c r="G36" s="210"/>
      <c r="H36" s="3"/>
      <c r="K36" s="3"/>
    </row>
  </sheetData>
  <mergeCells count="5">
    <mergeCell ref="R5:T5"/>
    <mergeCell ref="A1:T1"/>
    <mergeCell ref="B2:E2"/>
    <mergeCell ref="G2:K2"/>
    <mergeCell ref="M2:O2"/>
  </mergeCells>
  <printOptions horizontalCentered="1" verticalCentered="1"/>
  <pageMargins left="0.23622047244094491" right="0.23622047244094491" top="0.51181102362204722" bottom="0.51181102362204722" header="0" footer="0.23622047244094491"/>
  <pageSetup paperSize="5" scale="76" fitToHeight="0" pageOrder="overThenDown" orientation="landscape" r:id="rId1"/>
  <headerFooter alignWithMargins="0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W37"/>
  <sheetViews>
    <sheetView zoomScale="62" zoomScaleNormal="62" workbookViewId="0">
      <selection activeCell="I5" sqref="I5"/>
    </sheetView>
  </sheetViews>
  <sheetFormatPr baseColWidth="10" defaultRowHeight="12.75" x14ac:dyDescent="0.2"/>
  <cols>
    <col min="1" max="1" width="38.85546875" style="211" bestFit="1" customWidth="1"/>
    <col min="2" max="8" width="15.7109375" style="211" customWidth="1"/>
    <col min="9" max="9" width="15.7109375" style="212" customWidth="1"/>
    <col min="10" max="10" width="15.7109375" style="213" customWidth="1"/>
    <col min="11" max="12" width="15.7109375" style="211" customWidth="1"/>
    <col min="13" max="13" width="15.7109375" style="214" customWidth="1"/>
    <col min="14" max="14" width="15.7109375" style="212" customWidth="1"/>
    <col min="15" max="17" width="15.7109375" style="211" customWidth="1"/>
    <col min="18" max="18" width="7.140625" style="215" customWidth="1"/>
    <col min="19" max="19" width="6.5703125" style="211" customWidth="1"/>
    <col min="20" max="20" width="7.140625" style="211" customWidth="1"/>
    <col min="21" max="256" width="11.42578125" style="211"/>
    <col min="257" max="257" width="33.140625" style="211" customWidth="1"/>
    <col min="258" max="258" width="10.28515625" style="211" customWidth="1"/>
    <col min="259" max="259" width="10" style="211" customWidth="1"/>
    <col min="260" max="260" width="9" style="211" customWidth="1"/>
    <col min="261" max="261" width="10.28515625" style="211" customWidth="1"/>
    <col min="262" max="262" width="12.7109375" style="211" bestFit="1" customWidth="1"/>
    <col min="263" max="263" width="15" style="211" customWidth="1"/>
    <col min="264" max="264" width="13.28515625" style="211" customWidth="1"/>
    <col min="265" max="265" width="10.5703125" style="211" customWidth="1"/>
    <col min="266" max="266" width="12.28515625" style="211" bestFit="1" customWidth="1"/>
    <col min="267" max="267" width="9.85546875" style="211" customWidth="1"/>
    <col min="268" max="268" width="11.7109375" style="211" customWidth="1"/>
    <col min="269" max="269" width="9.5703125" style="211" bestFit="1" customWidth="1"/>
    <col min="270" max="270" width="9" style="211" customWidth="1"/>
    <col min="271" max="271" width="10" style="211" customWidth="1"/>
    <col min="272" max="272" width="10.28515625" style="211" customWidth="1"/>
    <col min="273" max="273" width="10.7109375" style="211" customWidth="1"/>
    <col min="274" max="274" width="7.140625" style="211" customWidth="1"/>
    <col min="275" max="275" width="6.5703125" style="211" customWidth="1"/>
    <col min="276" max="276" width="7.140625" style="211" customWidth="1"/>
    <col min="277" max="512" width="11.42578125" style="211"/>
    <col min="513" max="513" width="33.140625" style="211" customWidth="1"/>
    <col min="514" max="514" width="10.28515625" style="211" customWidth="1"/>
    <col min="515" max="515" width="10" style="211" customWidth="1"/>
    <col min="516" max="516" width="9" style="211" customWidth="1"/>
    <col min="517" max="517" width="10.28515625" style="211" customWidth="1"/>
    <col min="518" max="518" width="12.7109375" style="211" bestFit="1" customWidth="1"/>
    <col min="519" max="519" width="15" style="211" customWidth="1"/>
    <col min="520" max="520" width="13.28515625" style="211" customWidth="1"/>
    <col min="521" max="521" width="10.5703125" style="211" customWidth="1"/>
    <col min="522" max="522" width="12.28515625" style="211" bestFit="1" customWidth="1"/>
    <col min="523" max="523" width="9.85546875" style="211" customWidth="1"/>
    <col min="524" max="524" width="11.7109375" style="211" customWidth="1"/>
    <col min="525" max="525" width="9.5703125" style="211" bestFit="1" customWidth="1"/>
    <col min="526" max="526" width="9" style="211" customWidth="1"/>
    <col min="527" max="527" width="10" style="211" customWidth="1"/>
    <col min="528" max="528" width="10.28515625" style="211" customWidth="1"/>
    <col min="529" max="529" width="10.7109375" style="211" customWidth="1"/>
    <col min="530" max="530" width="7.140625" style="211" customWidth="1"/>
    <col min="531" max="531" width="6.5703125" style="211" customWidth="1"/>
    <col min="532" max="532" width="7.140625" style="211" customWidth="1"/>
    <col min="533" max="768" width="11.42578125" style="211"/>
    <col min="769" max="769" width="33.140625" style="211" customWidth="1"/>
    <col min="770" max="770" width="10.28515625" style="211" customWidth="1"/>
    <col min="771" max="771" width="10" style="211" customWidth="1"/>
    <col min="772" max="772" width="9" style="211" customWidth="1"/>
    <col min="773" max="773" width="10.28515625" style="211" customWidth="1"/>
    <col min="774" max="774" width="12.7109375" style="211" bestFit="1" customWidth="1"/>
    <col min="775" max="775" width="15" style="211" customWidth="1"/>
    <col min="776" max="776" width="13.28515625" style="211" customWidth="1"/>
    <col min="777" max="777" width="10.5703125" style="211" customWidth="1"/>
    <col min="778" max="778" width="12.28515625" style="211" bestFit="1" customWidth="1"/>
    <col min="779" max="779" width="9.85546875" style="211" customWidth="1"/>
    <col min="780" max="780" width="11.7109375" style="211" customWidth="1"/>
    <col min="781" max="781" width="9.5703125" style="211" bestFit="1" customWidth="1"/>
    <col min="782" max="782" width="9" style="211" customWidth="1"/>
    <col min="783" max="783" width="10" style="211" customWidth="1"/>
    <col min="784" max="784" width="10.28515625" style="211" customWidth="1"/>
    <col min="785" max="785" width="10.7109375" style="211" customWidth="1"/>
    <col min="786" max="786" width="7.140625" style="211" customWidth="1"/>
    <col min="787" max="787" width="6.5703125" style="211" customWidth="1"/>
    <col min="788" max="788" width="7.140625" style="211" customWidth="1"/>
    <col min="789" max="1024" width="11.42578125" style="211"/>
    <col min="1025" max="1025" width="33.140625" style="211" customWidth="1"/>
    <col min="1026" max="1026" width="10.28515625" style="211" customWidth="1"/>
    <col min="1027" max="1027" width="10" style="211" customWidth="1"/>
    <col min="1028" max="1028" width="9" style="211" customWidth="1"/>
    <col min="1029" max="1029" width="10.28515625" style="211" customWidth="1"/>
    <col min="1030" max="1030" width="12.7109375" style="211" bestFit="1" customWidth="1"/>
    <col min="1031" max="1031" width="15" style="211" customWidth="1"/>
    <col min="1032" max="1032" width="13.28515625" style="211" customWidth="1"/>
    <col min="1033" max="1033" width="10.5703125" style="211" customWidth="1"/>
    <col min="1034" max="1034" width="12.28515625" style="211" bestFit="1" customWidth="1"/>
    <col min="1035" max="1035" width="9.85546875" style="211" customWidth="1"/>
    <col min="1036" max="1036" width="11.7109375" style="211" customWidth="1"/>
    <col min="1037" max="1037" width="9.5703125" style="211" bestFit="1" customWidth="1"/>
    <col min="1038" max="1038" width="9" style="211" customWidth="1"/>
    <col min="1039" max="1039" width="10" style="211" customWidth="1"/>
    <col min="1040" max="1040" width="10.28515625" style="211" customWidth="1"/>
    <col min="1041" max="1041" width="10.7109375" style="211" customWidth="1"/>
    <col min="1042" max="1042" width="7.140625" style="211" customWidth="1"/>
    <col min="1043" max="1043" width="6.5703125" style="211" customWidth="1"/>
    <col min="1044" max="1044" width="7.140625" style="211" customWidth="1"/>
    <col min="1045" max="1280" width="11.42578125" style="211"/>
    <col min="1281" max="1281" width="33.140625" style="211" customWidth="1"/>
    <col min="1282" max="1282" width="10.28515625" style="211" customWidth="1"/>
    <col min="1283" max="1283" width="10" style="211" customWidth="1"/>
    <col min="1284" max="1284" width="9" style="211" customWidth="1"/>
    <col min="1285" max="1285" width="10.28515625" style="211" customWidth="1"/>
    <col min="1286" max="1286" width="12.7109375" style="211" bestFit="1" customWidth="1"/>
    <col min="1287" max="1287" width="15" style="211" customWidth="1"/>
    <col min="1288" max="1288" width="13.28515625" style="211" customWidth="1"/>
    <col min="1289" max="1289" width="10.5703125" style="211" customWidth="1"/>
    <col min="1290" max="1290" width="12.28515625" style="211" bestFit="1" customWidth="1"/>
    <col min="1291" max="1291" width="9.85546875" style="211" customWidth="1"/>
    <col min="1292" max="1292" width="11.7109375" style="211" customWidth="1"/>
    <col min="1293" max="1293" width="9.5703125" style="211" bestFit="1" customWidth="1"/>
    <col min="1294" max="1294" width="9" style="211" customWidth="1"/>
    <col min="1295" max="1295" width="10" style="211" customWidth="1"/>
    <col min="1296" max="1296" width="10.28515625" style="211" customWidth="1"/>
    <col min="1297" max="1297" width="10.7109375" style="211" customWidth="1"/>
    <col min="1298" max="1298" width="7.140625" style="211" customWidth="1"/>
    <col min="1299" max="1299" width="6.5703125" style="211" customWidth="1"/>
    <col min="1300" max="1300" width="7.140625" style="211" customWidth="1"/>
    <col min="1301" max="1536" width="11.42578125" style="211"/>
    <col min="1537" max="1537" width="33.140625" style="211" customWidth="1"/>
    <col min="1538" max="1538" width="10.28515625" style="211" customWidth="1"/>
    <col min="1539" max="1539" width="10" style="211" customWidth="1"/>
    <col min="1540" max="1540" width="9" style="211" customWidth="1"/>
    <col min="1541" max="1541" width="10.28515625" style="211" customWidth="1"/>
    <col min="1542" max="1542" width="12.7109375" style="211" bestFit="1" customWidth="1"/>
    <col min="1543" max="1543" width="15" style="211" customWidth="1"/>
    <col min="1544" max="1544" width="13.28515625" style="211" customWidth="1"/>
    <col min="1545" max="1545" width="10.5703125" style="211" customWidth="1"/>
    <col min="1546" max="1546" width="12.28515625" style="211" bestFit="1" customWidth="1"/>
    <col min="1547" max="1547" width="9.85546875" style="211" customWidth="1"/>
    <col min="1548" max="1548" width="11.7109375" style="211" customWidth="1"/>
    <col min="1549" max="1549" width="9.5703125" style="211" bestFit="1" customWidth="1"/>
    <col min="1550" max="1550" width="9" style="211" customWidth="1"/>
    <col min="1551" max="1551" width="10" style="211" customWidth="1"/>
    <col min="1552" max="1552" width="10.28515625" style="211" customWidth="1"/>
    <col min="1553" max="1553" width="10.7109375" style="211" customWidth="1"/>
    <col min="1554" max="1554" width="7.140625" style="211" customWidth="1"/>
    <col min="1555" max="1555" width="6.5703125" style="211" customWidth="1"/>
    <col min="1556" max="1556" width="7.140625" style="211" customWidth="1"/>
    <col min="1557" max="1792" width="11.42578125" style="211"/>
    <col min="1793" max="1793" width="33.140625" style="211" customWidth="1"/>
    <col min="1794" max="1794" width="10.28515625" style="211" customWidth="1"/>
    <col min="1795" max="1795" width="10" style="211" customWidth="1"/>
    <col min="1796" max="1796" width="9" style="211" customWidth="1"/>
    <col min="1797" max="1797" width="10.28515625" style="211" customWidth="1"/>
    <col min="1798" max="1798" width="12.7109375" style="211" bestFit="1" customWidth="1"/>
    <col min="1799" max="1799" width="15" style="211" customWidth="1"/>
    <col min="1800" max="1800" width="13.28515625" style="211" customWidth="1"/>
    <col min="1801" max="1801" width="10.5703125" style="211" customWidth="1"/>
    <col min="1802" max="1802" width="12.28515625" style="211" bestFit="1" customWidth="1"/>
    <col min="1803" max="1803" width="9.85546875" style="211" customWidth="1"/>
    <col min="1804" max="1804" width="11.7109375" style="211" customWidth="1"/>
    <col min="1805" max="1805" width="9.5703125" style="211" bestFit="1" customWidth="1"/>
    <col min="1806" max="1806" width="9" style="211" customWidth="1"/>
    <col min="1807" max="1807" width="10" style="211" customWidth="1"/>
    <col min="1808" max="1808" width="10.28515625" style="211" customWidth="1"/>
    <col min="1809" max="1809" width="10.7109375" style="211" customWidth="1"/>
    <col min="1810" max="1810" width="7.140625" style="211" customWidth="1"/>
    <col min="1811" max="1811" width="6.5703125" style="211" customWidth="1"/>
    <col min="1812" max="1812" width="7.140625" style="211" customWidth="1"/>
    <col min="1813" max="2048" width="11.42578125" style="211"/>
    <col min="2049" max="2049" width="33.140625" style="211" customWidth="1"/>
    <col min="2050" max="2050" width="10.28515625" style="211" customWidth="1"/>
    <col min="2051" max="2051" width="10" style="211" customWidth="1"/>
    <col min="2052" max="2052" width="9" style="211" customWidth="1"/>
    <col min="2053" max="2053" width="10.28515625" style="211" customWidth="1"/>
    <col min="2054" max="2054" width="12.7109375" style="211" bestFit="1" customWidth="1"/>
    <col min="2055" max="2055" width="15" style="211" customWidth="1"/>
    <col min="2056" max="2056" width="13.28515625" style="211" customWidth="1"/>
    <col min="2057" max="2057" width="10.5703125" style="211" customWidth="1"/>
    <col min="2058" max="2058" width="12.28515625" style="211" bestFit="1" customWidth="1"/>
    <col min="2059" max="2059" width="9.85546875" style="211" customWidth="1"/>
    <col min="2060" max="2060" width="11.7109375" style="211" customWidth="1"/>
    <col min="2061" max="2061" width="9.5703125" style="211" bestFit="1" customWidth="1"/>
    <col min="2062" max="2062" width="9" style="211" customWidth="1"/>
    <col min="2063" max="2063" width="10" style="211" customWidth="1"/>
    <col min="2064" max="2064" width="10.28515625" style="211" customWidth="1"/>
    <col min="2065" max="2065" width="10.7109375" style="211" customWidth="1"/>
    <col min="2066" max="2066" width="7.140625" style="211" customWidth="1"/>
    <col min="2067" max="2067" width="6.5703125" style="211" customWidth="1"/>
    <col min="2068" max="2068" width="7.140625" style="211" customWidth="1"/>
    <col min="2069" max="2304" width="11.42578125" style="211"/>
    <col min="2305" max="2305" width="33.140625" style="211" customWidth="1"/>
    <col min="2306" max="2306" width="10.28515625" style="211" customWidth="1"/>
    <col min="2307" max="2307" width="10" style="211" customWidth="1"/>
    <col min="2308" max="2308" width="9" style="211" customWidth="1"/>
    <col min="2309" max="2309" width="10.28515625" style="211" customWidth="1"/>
    <col min="2310" max="2310" width="12.7109375" style="211" bestFit="1" customWidth="1"/>
    <col min="2311" max="2311" width="15" style="211" customWidth="1"/>
    <col min="2312" max="2312" width="13.28515625" style="211" customWidth="1"/>
    <col min="2313" max="2313" width="10.5703125" style="211" customWidth="1"/>
    <col min="2314" max="2314" width="12.28515625" style="211" bestFit="1" customWidth="1"/>
    <col min="2315" max="2315" width="9.85546875" style="211" customWidth="1"/>
    <col min="2316" max="2316" width="11.7109375" style="211" customWidth="1"/>
    <col min="2317" max="2317" width="9.5703125" style="211" bestFit="1" customWidth="1"/>
    <col min="2318" max="2318" width="9" style="211" customWidth="1"/>
    <col min="2319" max="2319" width="10" style="211" customWidth="1"/>
    <col min="2320" max="2320" width="10.28515625" style="211" customWidth="1"/>
    <col min="2321" max="2321" width="10.7109375" style="211" customWidth="1"/>
    <col min="2322" max="2322" width="7.140625" style="211" customWidth="1"/>
    <col min="2323" max="2323" width="6.5703125" style="211" customWidth="1"/>
    <col min="2324" max="2324" width="7.140625" style="211" customWidth="1"/>
    <col min="2325" max="2560" width="11.42578125" style="211"/>
    <col min="2561" max="2561" width="33.140625" style="211" customWidth="1"/>
    <col min="2562" max="2562" width="10.28515625" style="211" customWidth="1"/>
    <col min="2563" max="2563" width="10" style="211" customWidth="1"/>
    <col min="2564" max="2564" width="9" style="211" customWidth="1"/>
    <col min="2565" max="2565" width="10.28515625" style="211" customWidth="1"/>
    <col min="2566" max="2566" width="12.7109375" style="211" bestFit="1" customWidth="1"/>
    <col min="2567" max="2567" width="15" style="211" customWidth="1"/>
    <col min="2568" max="2568" width="13.28515625" style="211" customWidth="1"/>
    <col min="2569" max="2569" width="10.5703125" style="211" customWidth="1"/>
    <col min="2570" max="2570" width="12.28515625" style="211" bestFit="1" customWidth="1"/>
    <col min="2571" max="2571" width="9.85546875" style="211" customWidth="1"/>
    <col min="2572" max="2572" width="11.7109375" style="211" customWidth="1"/>
    <col min="2573" max="2573" width="9.5703125" style="211" bestFit="1" customWidth="1"/>
    <col min="2574" max="2574" width="9" style="211" customWidth="1"/>
    <col min="2575" max="2575" width="10" style="211" customWidth="1"/>
    <col min="2576" max="2576" width="10.28515625" style="211" customWidth="1"/>
    <col min="2577" max="2577" width="10.7109375" style="211" customWidth="1"/>
    <col min="2578" max="2578" width="7.140625" style="211" customWidth="1"/>
    <col min="2579" max="2579" width="6.5703125" style="211" customWidth="1"/>
    <col min="2580" max="2580" width="7.140625" style="211" customWidth="1"/>
    <col min="2581" max="2816" width="11.42578125" style="211"/>
    <col min="2817" max="2817" width="33.140625" style="211" customWidth="1"/>
    <col min="2818" max="2818" width="10.28515625" style="211" customWidth="1"/>
    <col min="2819" max="2819" width="10" style="211" customWidth="1"/>
    <col min="2820" max="2820" width="9" style="211" customWidth="1"/>
    <col min="2821" max="2821" width="10.28515625" style="211" customWidth="1"/>
    <col min="2822" max="2822" width="12.7109375" style="211" bestFit="1" customWidth="1"/>
    <col min="2823" max="2823" width="15" style="211" customWidth="1"/>
    <col min="2824" max="2824" width="13.28515625" style="211" customWidth="1"/>
    <col min="2825" max="2825" width="10.5703125" style="211" customWidth="1"/>
    <col min="2826" max="2826" width="12.28515625" style="211" bestFit="1" customWidth="1"/>
    <col min="2827" max="2827" width="9.85546875" style="211" customWidth="1"/>
    <col min="2828" max="2828" width="11.7109375" style="211" customWidth="1"/>
    <col min="2829" max="2829" width="9.5703125" style="211" bestFit="1" customWidth="1"/>
    <col min="2830" max="2830" width="9" style="211" customWidth="1"/>
    <col min="2831" max="2831" width="10" style="211" customWidth="1"/>
    <col min="2832" max="2832" width="10.28515625" style="211" customWidth="1"/>
    <col min="2833" max="2833" width="10.7109375" style="211" customWidth="1"/>
    <col min="2834" max="2834" width="7.140625" style="211" customWidth="1"/>
    <col min="2835" max="2835" width="6.5703125" style="211" customWidth="1"/>
    <col min="2836" max="2836" width="7.140625" style="211" customWidth="1"/>
    <col min="2837" max="3072" width="11.42578125" style="211"/>
    <col min="3073" max="3073" width="33.140625" style="211" customWidth="1"/>
    <col min="3074" max="3074" width="10.28515625" style="211" customWidth="1"/>
    <col min="3075" max="3075" width="10" style="211" customWidth="1"/>
    <col min="3076" max="3076" width="9" style="211" customWidth="1"/>
    <col min="3077" max="3077" width="10.28515625" style="211" customWidth="1"/>
    <col min="3078" max="3078" width="12.7109375" style="211" bestFit="1" customWidth="1"/>
    <col min="3079" max="3079" width="15" style="211" customWidth="1"/>
    <col min="3080" max="3080" width="13.28515625" style="211" customWidth="1"/>
    <col min="3081" max="3081" width="10.5703125" style="211" customWidth="1"/>
    <col min="3082" max="3082" width="12.28515625" style="211" bestFit="1" customWidth="1"/>
    <col min="3083" max="3083" width="9.85546875" style="211" customWidth="1"/>
    <col min="3084" max="3084" width="11.7109375" style="211" customWidth="1"/>
    <col min="3085" max="3085" width="9.5703125" style="211" bestFit="1" customWidth="1"/>
    <col min="3086" max="3086" width="9" style="211" customWidth="1"/>
    <col min="3087" max="3087" width="10" style="211" customWidth="1"/>
    <col min="3088" max="3088" width="10.28515625" style="211" customWidth="1"/>
    <col min="3089" max="3089" width="10.7109375" style="211" customWidth="1"/>
    <col min="3090" max="3090" width="7.140625" style="211" customWidth="1"/>
    <col min="3091" max="3091" width="6.5703125" style="211" customWidth="1"/>
    <col min="3092" max="3092" width="7.140625" style="211" customWidth="1"/>
    <col min="3093" max="3328" width="11.42578125" style="211"/>
    <col min="3329" max="3329" width="33.140625" style="211" customWidth="1"/>
    <col min="3330" max="3330" width="10.28515625" style="211" customWidth="1"/>
    <col min="3331" max="3331" width="10" style="211" customWidth="1"/>
    <col min="3332" max="3332" width="9" style="211" customWidth="1"/>
    <col min="3333" max="3333" width="10.28515625" style="211" customWidth="1"/>
    <col min="3334" max="3334" width="12.7109375" style="211" bestFit="1" customWidth="1"/>
    <col min="3335" max="3335" width="15" style="211" customWidth="1"/>
    <col min="3336" max="3336" width="13.28515625" style="211" customWidth="1"/>
    <col min="3337" max="3337" width="10.5703125" style="211" customWidth="1"/>
    <col min="3338" max="3338" width="12.28515625" style="211" bestFit="1" customWidth="1"/>
    <col min="3339" max="3339" width="9.85546875" style="211" customWidth="1"/>
    <col min="3340" max="3340" width="11.7109375" style="211" customWidth="1"/>
    <col min="3341" max="3341" width="9.5703125" style="211" bestFit="1" customWidth="1"/>
    <col min="3342" max="3342" width="9" style="211" customWidth="1"/>
    <col min="3343" max="3343" width="10" style="211" customWidth="1"/>
    <col min="3344" max="3344" width="10.28515625" style="211" customWidth="1"/>
    <col min="3345" max="3345" width="10.7109375" style="211" customWidth="1"/>
    <col min="3346" max="3346" width="7.140625" style="211" customWidth="1"/>
    <col min="3347" max="3347" width="6.5703125" style="211" customWidth="1"/>
    <col min="3348" max="3348" width="7.140625" style="211" customWidth="1"/>
    <col min="3349" max="3584" width="11.42578125" style="211"/>
    <col min="3585" max="3585" width="33.140625" style="211" customWidth="1"/>
    <col min="3586" max="3586" width="10.28515625" style="211" customWidth="1"/>
    <col min="3587" max="3587" width="10" style="211" customWidth="1"/>
    <col min="3588" max="3588" width="9" style="211" customWidth="1"/>
    <col min="3589" max="3589" width="10.28515625" style="211" customWidth="1"/>
    <col min="3590" max="3590" width="12.7109375" style="211" bestFit="1" customWidth="1"/>
    <col min="3591" max="3591" width="15" style="211" customWidth="1"/>
    <col min="3592" max="3592" width="13.28515625" style="211" customWidth="1"/>
    <col min="3593" max="3593" width="10.5703125" style="211" customWidth="1"/>
    <col min="3594" max="3594" width="12.28515625" style="211" bestFit="1" customWidth="1"/>
    <col min="3595" max="3595" width="9.85546875" style="211" customWidth="1"/>
    <col min="3596" max="3596" width="11.7109375" style="211" customWidth="1"/>
    <col min="3597" max="3597" width="9.5703125" style="211" bestFit="1" customWidth="1"/>
    <col min="3598" max="3598" width="9" style="211" customWidth="1"/>
    <col min="3599" max="3599" width="10" style="211" customWidth="1"/>
    <col min="3600" max="3600" width="10.28515625" style="211" customWidth="1"/>
    <col min="3601" max="3601" width="10.7109375" style="211" customWidth="1"/>
    <col min="3602" max="3602" width="7.140625" style="211" customWidth="1"/>
    <col min="3603" max="3603" width="6.5703125" style="211" customWidth="1"/>
    <col min="3604" max="3604" width="7.140625" style="211" customWidth="1"/>
    <col min="3605" max="3840" width="11.42578125" style="211"/>
    <col min="3841" max="3841" width="33.140625" style="211" customWidth="1"/>
    <col min="3842" max="3842" width="10.28515625" style="211" customWidth="1"/>
    <col min="3843" max="3843" width="10" style="211" customWidth="1"/>
    <col min="3844" max="3844" width="9" style="211" customWidth="1"/>
    <col min="3845" max="3845" width="10.28515625" style="211" customWidth="1"/>
    <col min="3846" max="3846" width="12.7109375" style="211" bestFit="1" customWidth="1"/>
    <col min="3847" max="3847" width="15" style="211" customWidth="1"/>
    <col min="3848" max="3848" width="13.28515625" style="211" customWidth="1"/>
    <col min="3849" max="3849" width="10.5703125" style="211" customWidth="1"/>
    <col min="3850" max="3850" width="12.28515625" style="211" bestFit="1" customWidth="1"/>
    <col min="3851" max="3851" width="9.85546875" style="211" customWidth="1"/>
    <col min="3852" max="3852" width="11.7109375" style="211" customWidth="1"/>
    <col min="3853" max="3853" width="9.5703125" style="211" bestFit="1" customWidth="1"/>
    <col min="3854" max="3854" width="9" style="211" customWidth="1"/>
    <col min="3855" max="3855" width="10" style="211" customWidth="1"/>
    <col min="3856" max="3856" width="10.28515625" style="211" customWidth="1"/>
    <col min="3857" max="3857" width="10.7109375" style="211" customWidth="1"/>
    <col min="3858" max="3858" width="7.140625" style="211" customWidth="1"/>
    <col min="3859" max="3859" width="6.5703125" style="211" customWidth="1"/>
    <col min="3860" max="3860" width="7.140625" style="211" customWidth="1"/>
    <col min="3861" max="4096" width="11.42578125" style="211"/>
    <col min="4097" max="4097" width="33.140625" style="211" customWidth="1"/>
    <col min="4098" max="4098" width="10.28515625" style="211" customWidth="1"/>
    <col min="4099" max="4099" width="10" style="211" customWidth="1"/>
    <col min="4100" max="4100" width="9" style="211" customWidth="1"/>
    <col min="4101" max="4101" width="10.28515625" style="211" customWidth="1"/>
    <col min="4102" max="4102" width="12.7109375" style="211" bestFit="1" customWidth="1"/>
    <col min="4103" max="4103" width="15" style="211" customWidth="1"/>
    <col min="4104" max="4104" width="13.28515625" style="211" customWidth="1"/>
    <col min="4105" max="4105" width="10.5703125" style="211" customWidth="1"/>
    <col min="4106" max="4106" width="12.28515625" style="211" bestFit="1" customWidth="1"/>
    <col min="4107" max="4107" width="9.85546875" style="211" customWidth="1"/>
    <col min="4108" max="4108" width="11.7109375" style="211" customWidth="1"/>
    <col min="4109" max="4109" width="9.5703125" style="211" bestFit="1" customWidth="1"/>
    <col min="4110" max="4110" width="9" style="211" customWidth="1"/>
    <col min="4111" max="4111" width="10" style="211" customWidth="1"/>
    <col min="4112" max="4112" width="10.28515625" style="211" customWidth="1"/>
    <col min="4113" max="4113" width="10.7109375" style="211" customWidth="1"/>
    <col min="4114" max="4114" width="7.140625" style="211" customWidth="1"/>
    <col min="4115" max="4115" width="6.5703125" style="211" customWidth="1"/>
    <col min="4116" max="4116" width="7.140625" style="211" customWidth="1"/>
    <col min="4117" max="4352" width="11.42578125" style="211"/>
    <col min="4353" max="4353" width="33.140625" style="211" customWidth="1"/>
    <col min="4354" max="4354" width="10.28515625" style="211" customWidth="1"/>
    <col min="4355" max="4355" width="10" style="211" customWidth="1"/>
    <col min="4356" max="4356" width="9" style="211" customWidth="1"/>
    <col min="4357" max="4357" width="10.28515625" style="211" customWidth="1"/>
    <col min="4358" max="4358" width="12.7109375" style="211" bestFit="1" customWidth="1"/>
    <col min="4359" max="4359" width="15" style="211" customWidth="1"/>
    <col min="4360" max="4360" width="13.28515625" style="211" customWidth="1"/>
    <col min="4361" max="4361" width="10.5703125" style="211" customWidth="1"/>
    <col min="4362" max="4362" width="12.28515625" style="211" bestFit="1" customWidth="1"/>
    <col min="4363" max="4363" width="9.85546875" style="211" customWidth="1"/>
    <col min="4364" max="4364" width="11.7109375" style="211" customWidth="1"/>
    <col min="4365" max="4365" width="9.5703125" style="211" bestFit="1" customWidth="1"/>
    <col min="4366" max="4366" width="9" style="211" customWidth="1"/>
    <col min="4367" max="4367" width="10" style="211" customWidth="1"/>
    <col min="4368" max="4368" width="10.28515625" style="211" customWidth="1"/>
    <col min="4369" max="4369" width="10.7109375" style="211" customWidth="1"/>
    <col min="4370" max="4370" width="7.140625" style="211" customWidth="1"/>
    <col min="4371" max="4371" width="6.5703125" style="211" customWidth="1"/>
    <col min="4372" max="4372" width="7.140625" style="211" customWidth="1"/>
    <col min="4373" max="4608" width="11.42578125" style="211"/>
    <col min="4609" max="4609" width="33.140625" style="211" customWidth="1"/>
    <col min="4610" max="4610" width="10.28515625" style="211" customWidth="1"/>
    <col min="4611" max="4611" width="10" style="211" customWidth="1"/>
    <col min="4612" max="4612" width="9" style="211" customWidth="1"/>
    <col min="4613" max="4613" width="10.28515625" style="211" customWidth="1"/>
    <col min="4614" max="4614" width="12.7109375" style="211" bestFit="1" customWidth="1"/>
    <col min="4615" max="4615" width="15" style="211" customWidth="1"/>
    <col min="4616" max="4616" width="13.28515625" style="211" customWidth="1"/>
    <col min="4617" max="4617" width="10.5703125" style="211" customWidth="1"/>
    <col min="4618" max="4618" width="12.28515625" style="211" bestFit="1" customWidth="1"/>
    <col min="4619" max="4619" width="9.85546875" style="211" customWidth="1"/>
    <col min="4620" max="4620" width="11.7109375" style="211" customWidth="1"/>
    <col min="4621" max="4621" width="9.5703125" style="211" bestFit="1" customWidth="1"/>
    <col min="4622" max="4622" width="9" style="211" customWidth="1"/>
    <col min="4623" max="4623" width="10" style="211" customWidth="1"/>
    <col min="4624" max="4624" width="10.28515625" style="211" customWidth="1"/>
    <col min="4625" max="4625" width="10.7109375" style="211" customWidth="1"/>
    <col min="4626" max="4626" width="7.140625" style="211" customWidth="1"/>
    <col min="4627" max="4627" width="6.5703125" style="211" customWidth="1"/>
    <col min="4628" max="4628" width="7.140625" style="211" customWidth="1"/>
    <col min="4629" max="4864" width="11.42578125" style="211"/>
    <col min="4865" max="4865" width="33.140625" style="211" customWidth="1"/>
    <col min="4866" max="4866" width="10.28515625" style="211" customWidth="1"/>
    <col min="4867" max="4867" width="10" style="211" customWidth="1"/>
    <col min="4868" max="4868" width="9" style="211" customWidth="1"/>
    <col min="4869" max="4869" width="10.28515625" style="211" customWidth="1"/>
    <col min="4870" max="4870" width="12.7109375" style="211" bestFit="1" customWidth="1"/>
    <col min="4871" max="4871" width="15" style="211" customWidth="1"/>
    <col min="4872" max="4872" width="13.28515625" style="211" customWidth="1"/>
    <col min="4873" max="4873" width="10.5703125" style="211" customWidth="1"/>
    <col min="4874" max="4874" width="12.28515625" style="211" bestFit="1" customWidth="1"/>
    <col min="4875" max="4875" width="9.85546875" style="211" customWidth="1"/>
    <col min="4876" max="4876" width="11.7109375" style="211" customWidth="1"/>
    <col min="4877" max="4877" width="9.5703125" style="211" bestFit="1" customWidth="1"/>
    <col min="4878" max="4878" width="9" style="211" customWidth="1"/>
    <col min="4879" max="4879" width="10" style="211" customWidth="1"/>
    <col min="4880" max="4880" width="10.28515625" style="211" customWidth="1"/>
    <col min="4881" max="4881" width="10.7109375" style="211" customWidth="1"/>
    <col min="4882" max="4882" width="7.140625" style="211" customWidth="1"/>
    <col min="4883" max="4883" width="6.5703125" style="211" customWidth="1"/>
    <col min="4884" max="4884" width="7.140625" style="211" customWidth="1"/>
    <col min="4885" max="5120" width="11.42578125" style="211"/>
    <col min="5121" max="5121" width="33.140625" style="211" customWidth="1"/>
    <col min="5122" max="5122" width="10.28515625" style="211" customWidth="1"/>
    <col min="5123" max="5123" width="10" style="211" customWidth="1"/>
    <col min="5124" max="5124" width="9" style="211" customWidth="1"/>
    <col min="5125" max="5125" width="10.28515625" style="211" customWidth="1"/>
    <col min="5126" max="5126" width="12.7109375" style="211" bestFit="1" customWidth="1"/>
    <col min="5127" max="5127" width="15" style="211" customWidth="1"/>
    <col min="5128" max="5128" width="13.28515625" style="211" customWidth="1"/>
    <col min="5129" max="5129" width="10.5703125" style="211" customWidth="1"/>
    <col min="5130" max="5130" width="12.28515625" style="211" bestFit="1" customWidth="1"/>
    <col min="5131" max="5131" width="9.85546875" style="211" customWidth="1"/>
    <col min="5132" max="5132" width="11.7109375" style="211" customWidth="1"/>
    <col min="5133" max="5133" width="9.5703125" style="211" bestFit="1" customWidth="1"/>
    <col min="5134" max="5134" width="9" style="211" customWidth="1"/>
    <col min="5135" max="5135" width="10" style="211" customWidth="1"/>
    <col min="5136" max="5136" width="10.28515625" style="211" customWidth="1"/>
    <col min="5137" max="5137" width="10.7109375" style="211" customWidth="1"/>
    <col min="5138" max="5138" width="7.140625" style="211" customWidth="1"/>
    <col min="5139" max="5139" width="6.5703125" style="211" customWidth="1"/>
    <col min="5140" max="5140" width="7.140625" style="211" customWidth="1"/>
    <col min="5141" max="5376" width="11.42578125" style="211"/>
    <col min="5377" max="5377" width="33.140625" style="211" customWidth="1"/>
    <col min="5378" max="5378" width="10.28515625" style="211" customWidth="1"/>
    <col min="5379" max="5379" width="10" style="211" customWidth="1"/>
    <col min="5380" max="5380" width="9" style="211" customWidth="1"/>
    <col min="5381" max="5381" width="10.28515625" style="211" customWidth="1"/>
    <col min="5382" max="5382" width="12.7109375" style="211" bestFit="1" customWidth="1"/>
    <col min="5383" max="5383" width="15" style="211" customWidth="1"/>
    <col min="5384" max="5384" width="13.28515625" style="211" customWidth="1"/>
    <col min="5385" max="5385" width="10.5703125" style="211" customWidth="1"/>
    <col min="5386" max="5386" width="12.28515625" style="211" bestFit="1" customWidth="1"/>
    <col min="5387" max="5387" width="9.85546875" style="211" customWidth="1"/>
    <col min="5388" max="5388" width="11.7109375" style="211" customWidth="1"/>
    <col min="5389" max="5389" width="9.5703125" style="211" bestFit="1" customWidth="1"/>
    <col min="5390" max="5390" width="9" style="211" customWidth="1"/>
    <col min="5391" max="5391" width="10" style="211" customWidth="1"/>
    <col min="5392" max="5392" width="10.28515625" style="211" customWidth="1"/>
    <col min="5393" max="5393" width="10.7109375" style="211" customWidth="1"/>
    <col min="5394" max="5394" width="7.140625" style="211" customWidth="1"/>
    <col min="5395" max="5395" width="6.5703125" style="211" customWidth="1"/>
    <col min="5396" max="5396" width="7.140625" style="211" customWidth="1"/>
    <col min="5397" max="5632" width="11.42578125" style="211"/>
    <col min="5633" max="5633" width="33.140625" style="211" customWidth="1"/>
    <col min="5634" max="5634" width="10.28515625" style="211" customWidth="1"/>
    <col min="5635" max="5635" width="10" style="211" customWidth="1"/>
    <col min="5636" max="5636" width="9" style="211" customWidth="1"/>
    <col min="5637" max="5637" width="10.28515625" style="211" customWidth="1"/>
    <col min="5638" max="5638" width="12.7109375" style="211" bestFit="1" customWidth="1"/>
    <col min="5639" max="5639" width="15" style="211" customWidth="1"/>
    <col min="5640" max="5640" width="13.28515625" style="211" customWidth="1"/>
    <col min="5641" max="5641" width="10.5703125" style="211" customWidth="1"/>
    <col min="5642" max="5642" width="12.28515625" style="211" bestFit="1" customWidth="1"/>
    <col min="5643" max="5643" width="9.85546875" style="211" customWidth="1"/>
    <col min="5644" max="5644" width="11.7109375" style="211" customWidth="1"/>
    <col min="5645" max="5645" width="9.5703125" style="211" bestFit="1" customWidth="1"/>
    <col min="5646" max="5646" width="9" style="211" customWidth="1"/>
    <col min="5647" max="5647" width="10" style="211" customWidth="1"/>
    <col min="5648" max="5648" width="10.28515625" style="211" customWidth="1"/>
    <col min="5649" max="5649" width="10.7109375" style="211" customWidth="1"/>
    <col min="5650" max="5650" width="7.140625" style="211" customWidth="1"/>
    <col min="5651" max="5651" width="6.5703125" style="211" customWidth="1"/>
    <col min="5652" max="5652" width="7.140625" style="211" customWidth="1"/>
    <col min="5653" max="5888" width="11.42578125" style="211"/>
    <col min="5889" max="5889" width="33.140625" style="211" customWidth="1"/>
    <col min="5890" max="5890" width="10.28515625" style="211" customWidth="1"/>
    <col min="5891" max="5891" width="10" style="211" customWidth="1"/>
    <col min="5892" max="5892" width="9" style="211" customWidth="1"/>
    <col min="5893" max="5893" width="10.28515625" style="211" customWidth="1"/>
    <col min="5894" max="5894" width="12.7109375" style="211" bestFit="1" customWidth="1"/>
    <col min="5895" max="5895" width="15" style="211" customWidth="1"/>
    <col min="5896" max="5896" width="13.28515625" style="211" customWidth="1"/>
    <col min="5897" max="5897" width="10.5703125" style="211" customWidth="1"/>
    <col min="5898" max="5898" width="12.28515625" style="211" bestFit="1" customWidth="1"/>
    <col min="5899" max="5899" width="9.85546875" style="211" customWidth="1"/>
    <col min="5900" max="5900" width="11.7109375" style="211" customWidth="1"/>
    <col min="5901" max="5901" width="9.5703125" style="211" bestFit="1" customWidth="1"/>
    <col min="5902" max="5902" width="9" style="211" customWidth="1"/>
    <col min="5903" max="5903" width="10" style="211" customWidth="1"/>
    <col min="5904" max="5904" width="10.28515625" style="211" customWidth="1"/>
    <col min="5905" max="5905" width="10.7109375" style="211" customWidth="1"/>
    <col min="5906" max="5906" width="7.140625" style="211" customWidth="1"/>
    <col min="5907" max="5907" width="6.5703125" style="211" customWidth="1"/>
    <col min="5908" max="5908" width="7.140625" style="211" customWidth="1"/>
    <col min="5909" max="6144" width="11.42578125" style="211"/>
    <col min="6145" max="6145" width="33.140625" style="211" customWidth="1"/>
    <col min="6146" max="6146" width="10.28515625" style="211" customWidth="1"/>
    <col min="6147" max="6147" width="10" style="211" customWidth="1"/>
    <col min="6148" max="6148" width="9" style="211" customWidth="1"/>
    <col min="6149" max="6149" width="10.28515625" style="211" customWidth="1"/>
    <col min="6150" max="6150" width="12.7109375" style="211" bestFit="1" customWidth="1"/>
    <col min="6151" max="6151" width="15" style="211" customWidth="1"/>
    <col min="6152" max="6152" width="13.28515625" style="211" customWidth="1"/>
    <col min="6153" max="6153" width="10.5703125" style="211" customWidth="1"/>
    <col min="6154" max="6154" width="12.28515625" style="211" bestFit="1" customWidth="1"/>
    <col min="6155" max="6155" width="9.85546875" style="211" customWidth="1"/>
    <col min="6156" max="6156" width="11.7109375" style="211" customWidth="1"/>
    <col min="6157" max="6157" width="9.5703125" style="211" bestFit="1" customWidth="1"/>
    <col min="6158" max="6158" width="9" style="211" customWidth="1"/>
    <col min="6159" max="6159" width="10" style="211" customWidth="1"/>
    <col min="6160" max="6160" width="10.28515625" style="211" customWidth="1"/>
    <col min="6161" max="6161" width="10.7109375" style="211" customWidth="1"/>
    <col min="6162" max="6162" width="7.140625" style="211" customWidth="1"/>
    <col min="6163" max="6163" width="6.5703125" style="211" customWidth="1"/>
    <col min="6164" max="6164" width="7.140625" style="211" customWidth="1"/>
    <col min="6165" max="6400" width="11.42578125" style="211"/>
    <col min="6401" max="6401" width="33.140625" style="211" customWidth="1"/>
    <col min="6402" max="6402" width="10.28515625" style="211" customWidth="1"/>
    <col min="6403" max="6403" width="10" style="211" customWidth="1"/>
    <col min="6404" max="6404" width="9" style="211" customWidth="1"/>
    <col min="6405" max="6405" width="10.28515625" style="211" customWidth="1"/>
    <col min="6406" max="6406" width="12.7109375" style="211" bestFit="1" customWidth="1"/>
    <col min="6407" max="6407" width="15" style="211" customWidth="1"/>
    <col min="6408" max="6408" width="13.28515625" style="211" customWidth="1"/>
    <col min="6409" max="6409" width="10.5703125" style="211" customWidth="1"/>
    <col min="6410" max="6410" width="12.28515625" style="211" bestFit="1" customWidth="1"/>
    <col min="6411" max="6411" width="9.85546875" style="211" customWidth="1"/>
    <col min="6412" max="6412" width="11.7109375" style="211" customWidth="1"/>
    <col min="6413" max="6413" width="9.5703125" style="211" bestFit="1" customWidth="1"/>
    <col min="6414" max="6414" width="9" style="211" customWidth="1"/>
    <col min="6415" max="6415" width="10" style="211" customWidth="1"/>
    <col min="6416" max="6416" width="10.28515625" style="211" customWidth="1"/>
    <col min="6417" max="6417" width="10.7109375" style="211" customWidth="1"/>
    <col min="6418" max="6418" width="7.140625" style="211" customWidth="1"/>
    <col min="6419" max="6419" width="6.5703125" style="211" customWidth="1"/>
    <col min="6420" max="6420" width="7.140625" style="211" customWidth="1"/>
    <col min="6421" max="6656" width="11.42578125" style="211"/>
    <col min="6657" max="6657" width="33.140625" style="211" customWidth="1"/>
    <col min="6658" max="6658" width="10.28515625" style="211" customWidth="1"/>
    <col min="6659" max="6659" width="10" style="211" customWidth="1"/>
    <col min="6660" max="6660" width="9" style="211" customWidth="1"/>
    <col min="6661" max="6661" width="10.28515625" style="211" customWidth="1"/>
    <col min="6662" max="6662" width="12.7109375" style="211" bestFit="1" customWidth="1"/>
    <col min="6663" max="6663" width="15" style="211" customWidth="1"/>
    <col min="6664" max="6664" width="13.28515625" style="211" customWidth="1"/>
    <col min="6665" max="6665" width="10.5703125" style="211" customWidth="1"/>
    <col min="6666" max="6666" width="12.28515625" style="211" bestFit="1" customWidth="1"/>
    <col min="6667" max="6667" width="9.85546875" style="211" customWidth="1"/>
    <col min="6668" max="6668" width="11.7109375" style="211" customWidth="1"/>
    <col min="6669" max="6669" width="9.5703125" style="211" bestFit="1" customWidth="1"/>
    <col min="6670" max="6670" width="9" style="211" customWidth="1"/>
    <col min="6671" max="6671" width="10" style="211" customWidth="1"/>
    <col min="6672" max="6672" width="10.28515625" style="211" customWidth="1"/>
    <col min="6673" max="6673" width="10.7109375" style="211" customWidth="1"/>
    <col min="6674" max="6674" width="7.140625" style="211" customWidth="1"/>
    <col min="6675" max="6675" width="6.5703125" style="211" customWidth="1"/>
    <col min="6676" max="6676" width="7.140625" style="211" customWidth="1"/>
    <col min="6677" max="6912" width="11.42578125" style="211"/>
    <col min="6913" max="6913" width="33.140625" style="211" customWidth="1"/>
    <col min="6914" max="6914" width="10.28515625" style="211" customWidth="1"/>
    <col min="6915" max="6915" width="10" style="211" customWidth="1"/>
    <col min="6916" max="6916" width="9" style="211" customWidth="1"/>
    <col min="6917" max="6917" width="10.28515625" style="211" customWidth="1"/>
    <col min="6918" max="6918" width="12.7109375" style="211" bestFit="1" customWidth="1"/>
    <col min="6919" max="6919" width="15" style="211" customWidth="1"/>
    <col min="6920" max="6920" width="13.28515625" style="211" customWidth="1"/>
    <col min="6921" max="6921" width="10.5703125" style="211" customWidth="1"/>
    <col min="6922" max="6922" width="12.28515625" style="211" bestFit="1" customWidth="1"/>
    <col min="6923" max="6923" width="9.85546875" style="211" customWidth="1"/>
    <col min="6924" max="6924" width="11.7109375" style="211" customWidth="1"/>
    <col min="6925" max="6925" width="9.5703125" style="211" bestFit="1" customWidth="1"/>
    <col min="6926" max="6926" width="9" style="211" customWidth="1"/>
    <col min="6927" max="6927" width="10" style="211" customWidth="1"/>
    <col min="6928" max="6928" width="10.28515625" style="211" customWidth="1"/>
    <col min="6929" max="6929" width="10.7109375" style="211" customWidth="1"/>
    <col min="6930" max="6930" width="7.140625" style="211" customWidth="1"/>
    <col min="6931" max="6931" width="6.5703125" style="211" customWidth="1"/>
    <col min="6932" max="6932" width="7.140625" style="211" customWidth="1"/>
    <col min="6933" max="7168" width="11.42578125" style="211"/>
    <col min="7169" max="7169" width="33.140625" style="211" customWidth="1"/>
    <col min="7170" max="7170" width="10.28515625" style="211" customWidth="1"/>
    <col min="7171" max="7171" width="10" style="211" customWidth="1"/>
    <col min="7172" max="7172" width="9" style="211" customWidth="1"/>
    <col min="7173" max="7173" width="10.28515625" style="211" customWidth="1"/>
    <col min="7174" max="7174" width="12.7109375" style="211" bestFit="1" customWidth="1"/>
    <col min="7175" max="7175" width="15" style="211" customWidth="1"/>
    <col min="7176" max="7176" width="13.28515625" style="211" customWidth="1"/>
    <col min="7177" max="7177" width="10.5703125" style="211" customWidth="1"/>
    <col min="7178" max="7178" width="12.28515625" style="211" bestFit="1" customWidth="1"/>
    <col min="7179" max="7179" width="9.85546875" style="211" customWidth="1"/>
    <col min="7180" max="7180" width="11.7109375" style="211" customWidth="1"/>
    <col min="7181" max="7181" width="9.5703125" style="211" bestFit="1" customWidth="1"/>
    <col min="7182" max="7182" width="9" style="211" customWidth="1"/>
    <col min="7183" max="7183" width="10" style="211" customWidth="1"/>
    <col min="7184" max="7184" width="10.28515625" style="211" customWidth="1"/>
    <col min="7185" max="7185" width="10.7109375" style="211" customWidth="1"/>
    <col min="7186" max="7186" width="7.140625" style="211" customWidth="1"/>
    <col min="7187" max="7187" width="6.5703125" style="211" customWidth="1"/>
    <col min="7188" max="7188" width="7.140625" style="211" customWidth="1"/>
    <col min="7189" max="7424" width="11.42578125" style="211"/>
    <col min="7425" max="7425" width="33.140625" style="211" customWidth="1"/>
    <col min="7426" max="7426" width="10.28515625" style="211" customWidth="1"/>
    <col min="7427" max="7427" width="10" style="211" customWidth="1"/>
    <col min="7428" max="7428" width="9" style="211" customWidth="1"/>
    <col min="7429" max="7429" width="10.28515625" style="211" customWidth="1"/>
    <col min="7430" max="7430" width="12.7109375" style="211" bestFit="1" customWidth="1"/>
    <col min="7431" max="7431" width="15" style="211" customWidth="1"/>
    <col min="7432" max="7432" width="13.28515625" style="211" customWidth="1"/>
    <col min="7433" max="7433" width="10.5703125" style="211" customWidth="1"/>
    <col min="7434" max="7434" width="12.28515625" style="211" bestFit="1" customWidth="1"/>
    <col min="7435" max="7435" width="9.85546875" style="211" customWidth="1"/>
    <col min="7436" max="7436" width="11.7109375" style="211" customWidth="1"/>
    <col min="7437" max="7437" width="9.5703125" style="211" bestFit="1" customWidth="1"/>
    <col min="7438" max="7438" width="9" style="211" customWidth="1"/>
    <col min="7439" max="7439" width="10" style="211" customWidth="1"/>
    <col min="7440" max="7440" width="10.28515625" style="211" customWidth="1"/>
    <col min="7441" max="7441" width="10.7109375" style="211" customWidth="1"/>
    <col min="7442" max="7442" width="7.140625" style="211" customWidth="1"/>
    <col min="7443" max="7443" width="6.5703125" style="211" customWidth="1"/>
    <col min="7444" max="7444" width="7.140625" style="211" customWidth="1"/>
    <col min="7445" max="7680" width="11.42578125" style="211"/>
    <col min="7681" max="7681" width="33.140625" style="211" customWidth="1"/>
    <col min="7682" max="7682" width="10.28515625" style="211" customWidth="1"/>
    <col min="7683" max="7683" width="10" style="211" customWidth="1"/>
    <col min="7684" max="7684" width="9" style="211" customWidth="1"/>
    <col min="7685" max="7685" width="10.28515625" style="211" customWidth="1"/>
    <col min="7686" max="7686" width="12.7109375" style="211" bestFit="1" customWidth="1"/>
    <col min="7687" max="7687" width="15" style="211" customWidth="1"/>
    <col min="7688" max="7688" width="13.28515625" style="211" customWidth="1"/>
    <col min="7689" max="7689" width="10.5703125" style="211" customWidth="1"/>
    <col min="7690" max="7690" width="12.28515625" style="211" bestFit="1" customWidth="1"/>
    <col min="7691" max="7691" width="9.85546875" style="211" customWidth="1"/>
    <col min="7692" max="7692" width="11.7109375" style="211" customWidth="1"/>
    <col min="7693" max="7693" width="9.5703125" style="211" bestFit="1" customWidth="1"/>
    <col min="7694" max="7694" width="9" style="211" customWidth="1"/>
    <col min="7695" max="7695" width="10" style="211" customWidth="1"/>
    <col min="7696" max="7696" width="10.28515625" style="211" customWidth="1"/>
    <col min="7697" max="7697" width="10.7109375" style="211" customWidth="1"/>
    <col min="7698" max="7698" width="7.140625" style="211" customWidth="1"/>
    <col min="7699" max="7699" width="6.5703125" style="211" customWidth="1"/>
    <col min="7700" max="7700" width="7.140625" style="211" customWidth="1"/>
    <col min="7701" max="7936" width="11.42578125" style="211"/>
    <col min="7937" max="7937" width="33.140625" style="211" customWidth="1"/>
    <col min="7938" max="7938" width="10.28515625" style="211" customWidth="1"/>
    <col min="7939" max="7939" width="10" style="211" customWidth="1"/>
    <col min="7940" max="7940" width="9" style="211" customWidth="1"/>
    <col min="7941" max="7941" width="10.28515625" style="211" customWidth="1"/>
    <col min="7942" max="7942" width="12.7109375" style="211" bestFit="1" customWidth="1"/>
    <col min="7943" max="7943" width="15" style="211" customWidth="1"/>
    <col min="7944" max="7944" width="13.28515625" style="211" customWidth="1"/>
    <col min="7945" max="7945" width="10.5703125" style="211" customWidth="1"/>
    <col min="7946" max="7946" width="12.28515625" style="211" bestFit="1" customWidth="1"/>
    <col min="7947" max="7947" width="9.85546875" style="211" customWidth="1"/>
    <col min="7948" max="7948" width="11.7109375" style="211" customWidth="1"/>
    <col min="7949" max="7949" width="9.5703125" style="211" bestFit="1" customWidth="1"/>
    <col min="7950" max="7950" width="9" style="211" customWidth="1"/>
    <col min="7951" max="7951" width="10" style="211" customWidth="1"/>
    <col min="7952" max="7952" width="10.28515625" style="211" customWidth="1"/>
    <col min="7953" max="7953" width="10.7109375" style="211" customWidth="1"/>
    <col min="7954" max="7954" width="7.140625" style="211" customWidth="1"/>
    <col min="7955" max="7955" width="6.5703125" style="211" customWidth="1"/>
    <col min="7956" max="7956" width="7.140625" style="211" customWidth="1"/>
    <col min="7957" max="8192" width="11.42578125" style="211"/>
    <col min="8193" max="8193" width="33.140625" style="211" customWidth="1"/>
    <col min="8194" max="8194" width="10.28515625" style="211" customWidth="1"/>
    <col min="8195" max="8195" width="10" style="211" customWidth="1"/>
    <col min="8196" max="8196" width="9" style="211" customWidth="1"/>
    <col min="8197" max="8197" width="10.28515625" style="211" customWidth="1"/>
    <col min="8198" max="8198" width="12.7109375" style="211" bestFit="1" customWidth="1"/>
    <col min="8199" max="8199" width="15" style="211" customWidth="1"/>
    <col min="8200" max="8200" width="13.28515625" style="211" customWidth="1"/>
    <col min="8201" max="8201" width="10.5703125" style="211" customWidth="1"/>
    <col min="8202" max="8202" width="12.28515625" style="211" bestFit="1" customWidth="1"/>
    <col min="8203" max="8203" width="9.85546875" style="211" customWidth="1"/>
    <col min="8204" max="8204" width="11.7109375" style="211" customWidth="1"/>
    <col min="8205" max="8205" width="9.5703125" style="211" bestFit="1" customWidth="1"/>
    <col min="8206" max="8206" width="9" style="211" customWidth="1"/>
    <col min="8207" max="8207" width="10" style="211" customWidth="1"/>
    <col min="8208" max="8208" width="10.28515625" style="211" customWidth="1"/>
    <col min="8209" max="8209" width="10.7109375" style="211" customWidth="1"/>
    <col min="8210" max="8210" width="7.140625" style="211" customWidth="1"/>
    <col min="8211" max="8211" width="6.5703125" style="211" customWidth="1"/>
    <col min="8212" max="8212" width="7.140625" style="211" customWidth="1"/>
    <col min="8213" max="8448" width="11.42578125" style="211"/>
    <col min="8449" max="8449" width="33.140625" style="211" customWidth="1"/>
    <col min="8450" max="8450" width="10.28515625" style="211" customWidth="1"/>
    <col min="8451" max="8451" width="10" style="211" customWidth="1"/>
    <col min="8452" max="8452" width="9" style="211" customWidth="1"/>
    <col min="8453" max="8453" width="10.28515625" style="211" customWidth="1"/>
    <col min="8454" max="8454" width="12.7109375" style="211" bestFit="1" customWidth="1"/>
    <col min="8455" max="8455" width="15" style="211" customWidth="1"/>
    <col min="8456" max="8456" width="13.28515625" style="211" customWidth="1"/>
    <col min="8457" max="8457" width="10.5703125" style="211" customWidth="1"/>
    <col min="8458" max="8458" width="12.28515625" style="211" bestFit="1" customWidth="1"/>
    <col min="8459" max="8459" width="9.85546875" style="211" customWidth="1"/>
    <col min="8460" max="8460" width="11.7109375" style="211" customWidth="1"/>
    <col min="8461" max="8461" width="9.5703125" style="211" bestFit="1" customWidth="1"/>
    <col min="8462" max="8462" width="9" style="211" customWidth="1"/>
    <col min="8463" max="8463" width="10" style="211" customWidth="1"/>
    <col min="8464" max="8464" width="10.28515625" style="211" customWidth="1"/>
    <col min="8465" max="8465" width="10.7109375" style="211" customWidth="1"/>
    <col min="8466" max="8466" width="7.140625" style="211" customWidth="1"/>
    <col min="8467" max="8467" width="6.5703125" style="211" customWidth="1"/>
    <col min="8468" max="8468" width="7.140625" style="211" customWidth="1"/>
    <col min="8469" max="8704" width="11.42578125" style="211"/>
    <col min="8705" max="8705" width="33.140625" style="211" customWidth="1"/>
    <col min="8706" max="8706" width="10.28515625" style="211" customWidth="1"/>
    <col min="8707" max="8707" width="10" style="211" customWidth="1"/>
    <col min="8708" max="8708" width="9" style="211" customWidth="1"/>
    <col min="8709" max="8709" width="10.28515625" style="211" customWidth="1"/>
    <col min="8710" max="8710" width="12.7109375" style="211" bestFit="1" customWidth="1"/>
    <col min="8711" max="8711" width="15" style="211" customWidth="1"/>
    <col min="8712" max="8712" width="13.28515625" style="211" customWidth="1"/>
    <col min="8713" max="8713" width="10.5703125" style="211" customWidth="1"/>
    <col min="8714" max="8714" width="12.28515625" style="211" bestFit="1" customWidth="1"/>
    <col min="8715" max="8715" width="9.85546875" style="211" customWidth="1"/>
    <col min="8716" max="8716" width="11.7109375" style="211" customWidth="1"/>
    <col min="8717" max="8717" width="9.5703125" style="211" bestFit="1" customWidth="1"/>
    <col min="8718" max="8718" width="9" style="211" customWidth="1"/>
    <col min="8719" max="8719" width="10" style="211" customWidth="1"/>
    <col min="8720" max="8720" width="10.28515625" style="211" customWidth="1"/>
    <col min="8721" max="8721" width="10.7109375" style="211" customWidth="1"/>
    <col min="8722" max="8722" width="7.140625" style="211" customWidth="1"/>
    <col min="8723" max="8723" width="6.5703125" style="211" customWidth="1"/>
    <col min="8724" max="8724" width="7.140625" style="211" customWidth="1"/>
    <col min="8725" max="8960" width="11.42578125" style="211"/>
    <col min="8961" max="8961" width="33.140625" style="211" customWidth="1"/>
    <col min="8962" max="8962" width="10.28515625" style="211" customWidth="1"/>
    <col min="8963" max="8963" width="10" style="211" customWidth="1"/>
    <col min="8964" max="8964" width="9" style="211" customWidth="1"/>
    <col min="8965" max="8965" width="10.28515625" style="211" customWidth="1"/>
    <col min="8966" max="8966" width="12.7109375" style="211" bestFit="1" customWidth="1"/>
    <col min="8967" max="8967" width="15" style="211" customWidth="1"/>
    <col min="8968" max="8968" width="13.28515625" style="211" customWidth="1"/>
    <col min="8969" max="8969" width="10.5703125" style="211" customWidth="1"/>
    <col min="8970" max="8970" width="12.28515625" style="211" bestFit="1" customWidth="1"/>
    <col min="8971" max="8971" width="9.85546875" style="211" customWidth="1"/>
    <col min="8972" max="8972" width="11.7109375" style="211" customWidth="1"/>
    <col min="8973" max="8973" width="9.5703125" style="211" bestFit="1" customWidth="1"/>
    <col min="8974" max="8974" width="9" style="211" customWidth="1"/>
    <col min="8975" max="8975" width="10" style="211" customWidth="1"/>
    <col min="8976" max="8976" width="10.28515625" style="211" customWidth="1"/>
    <col min="8977" max="8977" width="10.7109375" style="211" customWidth="1"/>
    <col min="8978" max="8978" width="7.140625" style="211" customWidth="1"/>
    <col min="8979" max="8979" width="6.5703125" style="211" customWidth="1"/>
    <col min="8980" max="8980" width="7.140625" style="211" customWidth="1"/>
    <col min="8981" max="9216" width="11.42578125" style="211"/>
    <col min="9217" max="9217" width="33.140625" style="211" customWidth="1"/>
    <col min="9218" max="9218" width="10.28515625" style="211" customWidth="1"/>
    <col min="9219" max="9219" width="10" style="211" customWidth="1"/>
    <col min="9220" max="9220" width="9" style="211" customWidth="1"/>
    <col min="9221" max="9221" width="10.28515625" style="211" customWidth="1"/>
    <col min="9222" max="9222" width="12.7109375" style="211" bestFit="1" customWidth="1"/>
    <col min="9223" max="9223" width="15" style="211" customWidth="1"/>
    <col min="9224" max="9224" width="13.28515625" style="211" customWidth="1"/>
    <col min="9225" max="9225" width="10.5703125" style="211" customWidth="1"/>
    <col min="9226" max="9226" width="12.28515625" style="211" bestFit="1" customWidth="1"/>
    <col min="9227" max="9227" width="9.85546875" style="211" customWidth="1"/>
    <col min="9228" max="9228" width="11.7109375" style="211" customWidth="1"/>
    <col min="9229" max="9229" width="9.5703125" style="211" bestFit="1" customWidth="1"/>
    <col min="9230" max="9230" width="9" style="211" customWidth="1"/>
    <col min="9231" max="9231" width="10" style="211" customWidth="1"/>
    <col min="9232" max="9232" width="10.28515625" style="211" customWidth="1"/>
    <col min="9233" max="9233" width="10.7109375" style="211" customWidth="1"/>
    <col min="9234" max="9234" width="7.140625" style="211" customWidth="1"/>
    <col min="9235" max="9235" width="6.5703125" style="211" customWidth="1"/>
    <col min="9236" max="9236" width="7.140625" style="211" customWidth="1"/>
    <col min="9237" max="9472" width="11.42578125" style="211"/>
    <col min="9473" max="9473" width="33.140625" style="211" customWidth="1"/>
    <col min="9474" max="9474" width="10.28515625" style="211" customWidth="1"/>
    <col min="9475" max="9475" width="10" style="211" customWidth="1"/>
    <col min="9476" max="9476" width="9" style="211" customWidth="1"/>
    <col min="9477" max="9477" width="10.28515625" style="211" customWidth="1"/>
    <col min="9478" max="9478" width="12.7109375" style="211" bestFit="1" customWidth="1"/>
    <col min="9479" max="9479" width="15" style="211" customWidth="1"/>
    <col min="9480" max="9480" width="13.28515625" style="211" customWidth="1"/>
    <col min="9481" max="9481" width="10.5703125" style="211" customWidth="1"/>
    <col min="9482" max="9482" width="12.28515625" style="211" bestFit="1" customWidth="1"/>
    <col min="9483" max="9483" width="9.85546875" style="211" customWidth="1"/>
    <col min="9484" max="9484" width="11.7109375" style="211" customWidth="1"/>
    <col min="9485" max="9485" width="9.5703125" style="211" bestFit="1" customWidth="1"/>
    <col min="9486" max="9486" width="9" style="211" customWidth="1"/>
    <col min="9487" max="9487" width="10" style="211" customWidth="1"/>
    <col min="9488" max="9488" width="10.28515625" style="211" customWidth="1"/>
    <col min="9489" max="9489" width="10.7109375" style="211" customWidth="1"/>
    <col min="9490" max="9490" width="7.140625" style="211" customWidth="1"/>
    <col min="9491" max="9491" width="6.5703125" style="211" customWidth="1"/>
    <col min="9492" max="9492" width="7.140625" style="211" customWidth="1"/>
    <col min="9493" max="9728" width="11.42578125" style="211"/>
    <col min="9729" max="9729" width="33.140625" style="211" customWidth="1"/>
    <col min="9730" max="9730" width="10.28515625" style="211" customWidth="1"/>
    <col min="9731" max="9731" width="10" style="211" customWidth="1"/>
    <col min="9732" max="9732" width="9" style="211" customWidth="1"/>
    <col min="9733" max="9733" width="10.28515625" style="211" customWidth="1"/>
    <col min="9734" max="9734" width="12.7109375" style="211" bestFit="1" customWidth="1"/>
    <col min="9735" max="9735" width="15" style="211" customWidth="1"/>
    <col min="9736" max="9736" width="13.28515625" style="211" customWidth="1"/>
    <col min="9737" max="9737" width="10.5703125" style="211" customWidth="1"/>
    <col min="9738" max="9738" width="12.28515625" style="211" bestFit="1" customWidth="1"/>
    <col min="9739" max="9739" width="9.85546875" style="211" customWidth="1"/>
    <col min="9740" max="9740" width="11.7109375" style="211" customWidth="1"/>
    <col min="9741" max="9741" width="9.5703125" style="211" bestFit="1" customWidth="1"/>
    <col min="9742" max="9742" width="9" style="211" customWidth="1"/>
    <col min="9743" max="9743" width="10" style="211" customWidth="1"/>
    <col min="9744" max="9744" width="10.28515625" style="211" customWidth="1"/>
    <col min="9745" max="9745" width="10.7109375" style="211" customWidth="1"/>
    <col min="9746" max="9746" width="7.140625" style="211" customWidth="1"/>
    <col min="9747" max="9747" width="6.5703125" style="211" customWidth="1"/>
    <col min="9748" max="9748" width="7.140625" style="211" customWidth="1"/>
    <col min="9749" max="9984" width="11.42578125" style="211"/>
    <col min="9985" max="9985" width="33.140625" style="211" customWidth="1"/>
    <col min="9986" max="9986" width="10.28515625" style="211" customWidth="1"/>
    <col min="9987" max="9987" width="10" style="211" customWidth="1"/>
    <col min="9988" max="9988" width="9" style="211" customWidth="1"/>
    <col min="9989" max="9989" width="10.28515625" style="211" customWidth="1"/>
    <col min="9990" max="9990" width="12.7109375" style="211" bestFit="1" customWidth="1"/>
    <col min="9991" max="9991" width="15" style="211" customWidth="1"/>
    <col min="9992" max="9992" width="13.28515625" style="211" customWidth="1"/>
    <col min="9993" max="9993" width="10.5703125" style="211" customWidth="1"/>
    <col min="9994" max="9994" width="12.28515625" style="211" bestFit="1" customWidth="1"/>
    <col min="9995" max="9995" width="9.85546875" style="211" customWidth="1"/>
    <col min="9996" max="9996" width="11.7109375" style="211" customWidth="1"/>
    <col min="9997" max="9997" width="9.5703125" style="211" bestFit="1" customWidth="1"/>
    <col min="9998" max="9998" width="9" style="211" customWidth="1"/>
    <col min="9999" max="9999" width="10" style="211" customWidth="1"/>
    <col min="10000" max="10000" width="10.28515625" style="211" customWidth="1"/>
    <col min="10001" max="10001" width="10.7109375" style="211" customWidth="1"/>
    <col min="10002" max="10002" width="7.140625" style="211" customWidth="1"/>
    <col min="10003" max="10003" width="6.5703125" style="211" customWidth="1"/>
    <col min="10004" max="10004" width="7.140625" style="211" customWidth="1"/>
    <col min="10005" max="10240" width="11.42578125" style="211"/>
    <col min="10241" max="10241" width="33.140625" style="211" customWidth="1"/>
    <col min="10242" max="10242" width="10.28515625" style="211" customWidth="1"/>
    <col min="10243" max="10243" width="10" style="211" customWidth="1"/>
    <col min="10244" max="10244" width="9" style="211" customWidth="1"/>
    <col min="10245" max="10245" width="10.28515625" style="211" customWidth="1"/>
    <col min="10246" max="10246" width="12.7109375" style="211" bestFit="1" customWidth="1"/>
    <col min="10247" max="10247" width="15" style="211" customWidth="1"/>
    <col min="10248" max="10248" width="13.28515625" style="211" customWidth="1"/>
    <col min="10249" max="10249" width="10.5703125" style="211" customWidth="1"/>
    <col min="10250" max="10250" width="12.28515625" style="211" bestFit="1" customWidth="1"/>
    <col min="10251" max="10251" width="9.85546875" style="211" customWidth="1"/>
    <col min="10252" max="10252" width="11.7109375" style="211" customWidth="1"/>
    <col min="10253" max="10253" width="9.5703125" style="211" bestFit="1" customWidth="1"/>
    <col min="10254" max="10254" width="9" style="211" customWidth="1"/>
    <col min="10255" max="10255" width="10" style="211" customWidth="1"/>
    <col min="10256" max="10256" width="10.28515625" style="211" customWidth="1"/>
    <col min="10257" max="10257" width="10.7109375" style="211" customWidth="1"/>
    <col min="10258" max="10258" width="7.140625" style="211" customWidth="1"/>
    <col min="10259" max="10259" width="6.5703125" style="211" customWidth="1"/>
    <col min="10260" max="10260" width="7.140625" style="211" customWidth="1"/>
    <col min="10261" max="10496" width="11.42578125" style="211"/>
    <col min="10497" max="10497" width="33.140625" style="211" customWidth="1"/>
    <col min="10498" max="10498" width="10.28515625" style="211" customWidth="1"/>
    <col min="10499" max="10499" width="10" style="211" customWidth="1"/>
    <col min="10500" max="10500" width="9" style="211" customWidth="1"/>
    <col min="10501" max="10501" width="10.28515625" style="211" customWidth="1"/>
    <col min="10502" max="10502" width="12.7109375" style="211" bestFit="1" customWidth="1"/>
    <col min="10503" max="10503" width="15" style="211" customWidth="1"/>
    <col min="10504" max="10504" width="13.28515625" style="211" customWidth="1"/>
    <col min="10505" max="10505" width="10.5703125" style="211" customWidth="1"/>
    <col min="10506" max="10506" width="12.28515625" style="211" bestFit="1" customWidth="1"/>
    <col min="10507" max="10507" width="9.85546875" style="211" customWidth="1"/>
    <col min="10508" max="10508" width="11.7109375" style="211" customWidth="1"/>
    <col min="10509" max="10509" width="9.5703125" style="211" bestFit="1" customWidth="1"/>
    <col min="10510" max="10510" width="9" style="211" customWidth="1"/>
    <col min="10511" max="10511" width="10" style="211" customWidth="1"/>
    <col min="10512" max="10512" width="10.28515625" style="211" customWidth="1"/>
    <col min="10513" max="10513" width="10.7109375" style="211" customWidth="1"/>
    <col min="10514" max="10514" width="7.140625" style="211" customWidth="1"/>
    <col min="10515" max="10515" width="6.5703125" style="211" customWidth="1"/>
    <col min="10516" max="10516" width="7.140625" style="211" customWidth="1"/>
    <col min="10517" max="10752" width="11.42578125" style="211"/>
    <col min="10753" max="10753" width="33.140625" style="211" customWidth="1"/>
    <col min="10754" max="10754" width="10.28515625" style="211" customWidth="1"/>
    <col min="10755" max="10755" width="10" style="211" customWidth="1"/>
    <col min="10756" max="10756" width="9" style="211" customWidth="1"/>
    <col min="10757" max="10757" width="10.28515625" style="211" customWidth="1"/>
    <col min="10758" max="10758" width="12.7109375" style="211" bestFit="1" customWidth="1"/>
    <col min="10759" max="10759" width="15" style="211" customWidth="1"/>
    <col min="10760" max="10760" width="13.28515625" style="211" customWidth="1"/>
    <col min="10761" max="10761" width="10.5703125" style="211" customWidth="1"/>
    <col min="10762" max="10762" width="12.28515625" style="211" bestFit="1" customWidth="1"/>
    <col min="10763" max="10763" width="9.85546875" style="211" customWidth="1"/>
    <col min="10764" max="10764" width="11.7109375" style="211" customWidth="1"/>
    <col min="10765" max="10765" width="9.5703125" style="211" bestFit="1" customWidth="1"/>
    <col min="10766" max="10766" width="9" style="211" customWidth="1"/>
    <col min="10767" max="10767" width="10" style="211" customWidth="1"/>
    <col min="10768" max="10768" width="10.28515625" style="211" customWidth="1"/>
    <col min="10769" max="10769" width="10.7109375" style="211" customWidth="1"/>
    <col min="10770" max="10770" width="7.140625" style="211" customWidth="1"/>
    <col min="10771" max="10771" width="6.5703125" style="211" customWidth="1"/>
    <col min="10772" max="10772" width="7.140625" style="211" customWidth="1"/>
    <col min="10773" max="11008" width="11.42578125" style="211"/>
    <col min="11009" max="11009" width="33.140625" style="211" customWidth="1"/>
    <col min="11010" max="11010" width="10.28515625" style="211" customWidth="1"/>
    <col min="11011" max="11011" width="10" style="211" customWidth="1"/>
    <col min="11012" max="11012" width="9" style="211" customWidth="1"/>
    <col min="11013" max="11013" width="10.28515625" style="211" customWidth="1"/>
    <col min="11014" max="11014" width="12.7109375" style="211" bestFit="1" customWidth="1"/>
    <col min="11015" max="11015" width="15" style="211" customWidth="1"/>
    <col min="11016" max="11016" width="13.28515625" style="211" customWidth="1"/>
    <col min="11017" max="11017" width="10.5703125" style="211" customWidth="1"/>
    <col min="11018" max="11018" width="12.28515625" style="211" bestFit="1" customWidth="1"/>
    <col min="11019" max="11019" width="9.85546875" style="211" customWidth="1"/>
    <col min="11020" max="11020" width="11.7109375" style="211" customWidth="1"/>
    <col min="11021" max="11021" width="9.5703125" style="211" bestFit="1" customWidth="1"/>
    <col min="11022" max="11022" width="9" style="211" customWidth="1"/>
    <col min="11023" max="11023" width="10" style="211" customWidth="1"/>
    <col min="11024" max="11024" width="10.28515625" style="211" customWidth="1"/>
    <col min="11025" max="11025" width="10.7109375" style="211" customWidth="1"/>
    <col min="11026" max="11026" width="7.140625" style="211" customWidth="1"/>
    <col min="11027" max="11027" width="6.5703125" style="211" customWidth="1"/>
    <col min="11028" max="11028" width="7.140625" style="211" customWidth="1"/>
    <col min="11029" max="11264" width="11.42578125" style="211"/>
    <col min="11265" max="11265" width="33.140625" style="211" customWidth="1"/>
    <col min="11266" max="11266" width="10.28515625" style="211" customWidth="1"/>
    <col min="11267" max="11267" width="10" style="211" customWidth="1"/>
    <col min="11268" max="11268" width="9" style="211" customWidth="1"/>
    <col min="11269" max="11269" width="10.28515625" style="211" customWidth="1"/>
    <col min="11270" max="11270" width="12.7109375" style="211" bestFit="1" customWidth="1"/>
    <col min="11271" max="11271" width="15" style="211" customWidth="1"/>
    <col min="11272" max="11272" width="13.28515625" style="211" customWidth="1"/>
    <col min="11273" max="11273" width="10.5703125" style="211" customWidth="1"/>
    <col min="11274" max="11274" width="12.28515625" style="211" bestFit="1" customWidth="1"/>
    <col min="11275" max="11275" width="9.85546875" style="211" customWidth="1"/>
    <col min="11276" max="11276" width="11.7109375" style="211" customWidth="1"/>
    <col min="11277" max="11277" width="9.5703125" style="211" bestFit="1" customWidth="1"/>
    <col min="11278" max="11278" width="9" style="211" customWidth="1"/>
    <col min="11279" max="11279" width="10" style="211" customWidth="1"/>
    <col min="11280" max="11280" width="10.28515625" style="211" customWidth="1"/>
    <col min="11281" max="11281" width="10.7109375" style="211" customWidth="1"/>
    <col min="11282" max="11282" width="7.140625" style="211" customWidth="1"/>
    <col min="11283" max="11283" width="6.5703125" style="211" customWidth="1"/>
    <col min="11284" max="11284" width="7.140625" style="211" customWidth="1"/>
    <col min="11285" max="11520" width="11.42578125" style="211"/>
    <col min="11521" max="11521" width="33.140625" style="211" customWidth="1"/>
    <col min="11522" max="11522" width="10.28515625" style="211" customWidth="1"/>
    <col min="11523" max="11523" width="10" style="211" customWidth="1"/>
    <col min="11524" max="11524" width="9" style="211" customWidth="1"/>
    <col min="11525" max="11525" width="10.28515625" style="211" customWidth="1"/>
    <col min="11526" max="11526" width="12.7109375" style="211" bestFit="1" customWidth="1"/>
    <col min="11527" max="11527" width="15" style="211" customWidth="1"/>
    <col min="11528" max="11528" width="13.28515625" style="211" customWidth="1"/>
    <col min="11529" max="11529" width="10.5703125" style="211" customWidth="1"/>
    <col min="11530" max="11530" width="12.28515625" style="211" bestFit="1" customWidth="1"/>
    <col min="11531" max="11531" width="9.85546875" style="211" customWidth="1"/>
    <col min="11532" max="11532" width="11.7109375" style="211" customWidth="1"/>
    <col min="11533" max="11533" width="9.5703125" style="211" bestFit="1" customWidth="1"/>
    <col min="11534" max="11534" width="9" style="211" customWidth="1"/>
    <col min="11535" max="11535" width="10" style="211" customWidth="1"/>
    <col min="11536" max="11536" width="10.28515625" style="211" customWidth="1"/>
    <col min="11537" max="11537" width="10.7109375" style="211" customWidth="1"/>
    <col min="11538" max="11538" width="7.140625" style="211" customWidth="1"/>
    <col min="11539" max="11539" width="6.5703125" style="211" customWidth="1"/>
    <col min="11540" max="11540" width="7.140625" style="211" customWidth="1"/>
    <col min="11541" max="11776" width="11.42578125" style="211"/>
    <col min="11777" max="11777" width="33.140625" style="211" customWidth="1"/>
    <col min="11778" max="11778" width="10.28515625" style="211" customWidth="1"/>
    <col min="11779" max="11779" width="10" style="211" customWidth="1"/>
    <col min="11780" max="11780" width="9" style="211" customWidth="1"/>
    <col min="11781" max="11781" width="10.28515625" style="211" customWidth="1"/>
    <col min="11782" max="11782" width="12.7109375" style="211" bestFit="1" customWidth="1"/>
    <col min="11783" max="11783" width="15" style="211" customWidth="1"/>
    <col min="11784" max="11784" width="13.28515625" style="211" customWidth="1"/>
    <col min="11785" max="11785" width="10.5703125" style="211" customWidth="1"/>
    <col min="11786" max="11786" width="12.28515625" style="211" bestFit="1" customWidth="1"/>
    <col min="11787" max="11787" width="9.85546875" style="211" customWidth="1"/>
    <col min="11788" max="11788" width="11.7109375" style="211" customWidth="1"/>
    <col min="11789" max="11789" width="9.5703125" style="211" bestFit="1" customWidth="1"/>
    <col min="11790" max="11790" width="9" style="211" customWidth="1"/>
    <col min="11791" max="11791" width="10" style="211" customWidth="1"/>
    <col min="11792" max="11792" width="10.28515625" style="211" customWidth="1"/>
    <col min="11793" max="11793" width="10.7109375" style="211" customWidth="1"/>
    <col min="11794" max="11794" width="7.140625" style="211" customWidth="1"/>
    <col min="11795" max="11795" width="6.5703125" style="211" customWidth="1"/>
    <col min="11796" max="11796" width="7.140625" style="211" customWidth="1"/>
    <col min="11797" max="12032" width="11.42578125" style="211"/>
    <col min="12033" max="12033" width="33.140625" style="211" customWidth="1"/>
    <col min="12034" max="12034" width="10.28515625" style="211" customWidth="1"/>
    <col min="12035" max="12035" width="10" style="211" customWidth="1"/>
    <col min="12036" max="12036" width="9" style="211" customWidth="1"/>
    <col min="12037" max="12037" width="10.28515625" style="211" customWidth="1"/>
    <col min="12038" max="12038" width="12.7109375" style="211" bestFit="1" customWidth="1"/>
    <col min="12039" max="12039" width="15" style="211" customWidth="1"/>
    <col min="12040" max="12040" width="13.28515625" style="211" customWidth="1"/>
    <col min="12041" max="12041" width="10.5703125" style="211" customWidth="1"/>
    <col min="12042" max="12042" width="12.28515625" style="211" bestFit="1" customWidth="1"/>
    <col min="12043" max="12043" width="9.85546875" style="211" customWidth="1"/>
    <col min="12044" max="12044" width="11.7109375" style="211" customWidth="1"/>
    <col min="12045" max="12045" width="9.5703125" style="211" bestFit="1" customWidth="1"/>
    <col min="12046" max="12046" width="9" style="211" customWidth="1"/>
    <col min="12047" max="12047" width="10" style="211" customWidth="1"/>
    <col min="12048" max="12048" width="10.28515625" style="211" customWidth="1"/>
    <col min="12049" max="12049" width="10.7109375" style="211" customWidth="1"/>
    <col min="12050" max="12050" width="7.140625" style="211" customWidth="1"/>
    <col min="12051" max="12051" width="6.5703125" style="211" customWidth="1"/>
    <col min="12052" max="12052" width="7.140625" style="211" customWidth="1"/>
    <col min="12053" max="12288" width="11.42578125" style="211"/>
    <col min="12289" max="12289" width="33.140625" style="211" customWidth="1"/>
    <col min="12290" max="12290" width="10.28515625" style="211" customWidth="1"/>
    <col min="12291" max="12291" width="10" style="211" customWidth="1"/>
    <col min="12292" max="12292" width="9" style="211" customWidth="1"/>
    <col min="12293" max="12293" width="10.28515625" style="211" customWidth="1"/>
    <col min="12294" max="12294" width="12.7109375" style="211" bestFit="1" customWidth="1"/>
    <col min="12295" max="12295" width="15" style="211" customWidth="1"/>
    <col min="12296" max="12296" width="13.28515625" style="211" customWidth="1"/>
    <col min="12297" max="12297" width="10.5703125" style="211" customWidth="1"/>
    <col min="12298" max="12298" width="12.28515625" style="211" bestFit="1" customWidth="1"/>
    <col min="12299" max="12299" width="9.85546875" style="211" customWidth="1"/>
    <col min="12300" max="12300" width="11.7109375" style="211" customWidth="1"/>
    <col min="12301" max="12301" width="9.5703125" style="211" bestFit="1" customWidth="1"/>
    <col min="12302" max="12302" width="9" style="211" customWidth="1"/>
    <col min="12303" max="12303" width="10" style="211" customWidth="1"/>
    <col min="12304" max="12304" width="10.28515625" style="211" customWidth="1"/>
    <col min="12305" max="12305" width="10.7109375" style="211" customWidth="1"/>
    <col min="12306" max="12306" width="7.140625" style="211" customWidth="1"/>
    <col min="12307" max="12307" width="6.5703125" style="211" customWidth="1"/>
    <col min="12308" max="12308" width="7.140625" style="211" customWidth="1"/>
    <col min="12309" max="12544" width="11.42578125" style="211"/>
    <col min="12545" max="12545" width="33.140625" style="211" customWidth="1"/>
    <col min="12546" max="12546" width="10.28515625" style="211" customWidth="1"/>
    <col min="12547" max="12547" width="10" style="211" customWidth="1"/>
    <col min="12548" max="12548" width="9" style="211" customWidth="1"/>
    <col min="12549" max="12549" width="10.28515625" style="211" customWidth="1"/>
    <col min="12550" max="12550" width="12.7109375" style="211" bestFit="1" customWidth="1"/>
    <col min="12551" max="12551" width="15" style="211" customWidth="1"/>
    <col min="12552" max="12552" width="13.28515625" style="211" customWidth="1"/>
    <col min="12553" max="12553" width="10.5703125" style="211" customWidth="1"/>
    <col min="12554" max="12554" width="12.28515625" style="211" bestFit="1" customWidth="1"/>
    <col min="12555" max="12555" width="9.85546875" style="211" customWidth="1"/>
    <col min="12556" max="12556" width="11.7109375" style="211" customWidth="1"/>
    <col min="12557" max="12557" width="9.5703125" style="211" bestFit="1" customWidth="1"/>
    <col min="12558" max="12558" width="9" style="211" customWidth="1"/>
    <col min="12559" max="12559" width="10" style="211" customWidth="1"/>
    <col min="12560" max="12560" width="10.28515625" style="211" customWidth="1"/>
    <col min="12561" max="12561" width="10.7109375" style="211" customWidth="1"/>
    <col min="12562" max="12562" width="7.140625" style="211" customWidth="1"/>
    <col min="12563" max="12563" width="6.5703125" style="211" customWidth="1"/>
    <col min="12564" max="12564" width="7.140625" style="211" customWidth="1"/>
    <col min="12565" max="12800" width="11.42578125" style="211"/>
    <col min="12801" max="12801" width="33.140625" style="211" customWidth="1"/>
    <col min="12802" max="12802" width="10.28515625" style="211" customWidth="1"/>
    <col min="12803" max="12803" width="10" style="211" customWidth="1"/>
    <col min="12804" max="12804" width="9" style="211" customWidth="1"/>
    <col min="12805" max="12805" width="10.28515625" style="211" customWidth="1"/>
    <col min="12806" max="12806" width="12.7109375" style="211" bestFit="1" customWidth="1"/>
    <col min="12807" max="12807" width="15" style="211" customWidth="1"/>
    <col min="12808" max="12808" width="13.28515625" style="211" customWidth="1"/>
    <col min="12809" max="12809" width="10.5703125" style="211" customWidth="1"/>
    <col min="12810" max="12810" width="12.28515625" style="211" bestFit="1" customWidth="1"/>
    <col min="12811" max="12811" width="9.85546875" style="211" customWidth="1"/>
    <col min="12812" max="12812" width="11.7109375" style="211" customWidth="1"/>
    <col min="12813" max="12813" width="9.5703125" style="211" bestFit="1" customWidth="1"/>
    <col min="12814" max="12814" width="9" style="211" customWidth="1"/>
    <col min="12815" max="12815" width="10" style="211" customWidth="1"/>
    <col min="12816" max="12816" width="10.28515625" style="211" customWidth="1"/>
    <col min="12817" max="12817" width="10.7109375" style="211" customWidth="1"/>
    <col min="12818" max="12818" width="7.140625" style="211" customWidth="1"/>
    <col min="12819" max="12819" width="6.5703125" style="211" customWidth="1"/>
    <col min="12820" max="12820" width="7.140625" style="211" customWidth="1"/>
    <col min="12821" max="13056" width="11.42578125" style="211"/>
    <col min="13057" max="13057" width="33.140625" style="211" customWidth="1"/>
    <col min="13058" max="13058" width="10.28515625" style="211" customWidth="1"/>
    <col min="13059" max="13059" width="10" style="211" customWidth="1"/>
    <col min="13060" max="13060" width="9" style="211" customWidth="1"/>
    <col min="13061" max="13061" width="10.28515625" style="211" customWidth="1"/>
    <col min="13062" max="13062" width="12.7109375" style="211" bestFit="1" customWidth="1"/>
    <col min="13063" max="13063" width="15" style="211" customWidth="1"/>
    <col min="13064" max="13064" width="13.28515625" style="211" customWidth="1"/>
    <col min="13065" max="13065" width="10.5703125" style="211" customWidth="1"/>
    <col min="13066" max="13066" width="12.28515625" style="211" bestFit="1" customWidth="1"/>
    <col min="13067" max="13067" width="9.85546875" style="211" customWidth="1"/>
    <col min="13068" max="13068" width="11.7109375" style="211" customWidth="1"/>
    <col min="13069" max="13069" width="9.5703125" style="211" bestFit="1" customWidth="1"/>
    <col min="13070" max="13070" width="9" style="211" customWidth="1"/>
    <col min="13071" max="13071" width="10" style="211" customWidth="1"/>
    <col min="13072" max="13072" width="10.28515625" style="211" customWidth="1"/>
    <col min="13073" max="13073" width="10.7109375" style="211" customWidth="1"/>
    <col min="13074" max="13074" width="7.140625" style="211" customWidth="1"/>
    <col min="13075" max="13075" width="6.5703125" style="211" customWidth="1"/>
    <col min="13076" max="13076" width="7.140625" style="211" customWidth="1"/>
    <col min="13077" max="13312" width="11.42578125" style="211"/>
    <col min="13313" max="13313" width="33.140625" style="211" customWidth="1"/>
    <col min="13314" max="13314" width="10.28515625" style="211" customWidth="1"/>
    <col min="13315" max="13315" width="10" style="211" customWidth="1"/>
    <col min="13316" max="13316" width="9" style="211" customWidth="1"/>
    <col min="13317" max="13317" width="10.28515625" style="211" customWidth="1"/>
    <col min="13318" max="13318" width="12.7109375" style="211" bestFit="1" customWidth="1"/>
    <col min="13319" max="13319" width="15" style="211" customWidth="1"/>
    <col min="13320" max="13320" width="13.28515625" style="211" customWidth="1"/>
    <col min="13321" max="13321" width="10.5703125" style="211" customWidth="1"/>
    <col min="13322" max="13322" width="12.28515625" style="211" bestFit="1" customWidth="1"/>
    <col min="13323" max="13323" width="9.85546875" style="211" customWidth="1"/>
    <col min="13324" max="13324" width="11.7109375" style="211" customWidth="1"/>
    <col min="13325" max="13325" width="9.5703125" style="211" bestFit="1" customWidth="1"/>
    <col min="13326" max="13326" width="9" style="211" customWidth="1"/>
    <col min="13327" max="13327" width="10" style="211" customWidth="1"/>
    <col min="13328" max="13328" width="10.28515625" style="211" customWidth="1"/>
    <col min="13329" max="13329" width="10.7109375" style="211" customWidth="1"/>
    <col min="13330" max="13330" width="7.140625" style="211" customWidth="1"/>
    <col min="13331" max="13331" width="6.5703125" style="211" customWidth="1"/>
    <col min="13332" max="13332" width="7.140625" style="211" customWidth="1"/>
    <col min="13333" max="13568" width="11.42578125" style="211"/>
    <col min="13569" max="13569" width="33.140625" style="211" customWidth="1"/>
    <col min="13570" max="13570" width="10.28515625" style="211" customWidth="1"/>
    <col min="13571" max="13571" width="10" style="211" customWidth="1"/>
    <col min="13572" max="13572" width="9" style="211" customWidth="1"/>
    <col min="13573" max="13573" width="10.28515625" style="211" customWidth="1"/>
    <col min="13574" max="13574" width="12.7109375" style="211" bestFit="1" customWidth="1"/>
    <col min="13575" max="13575" width="15" style="211" customWidth="1"/>
    <col min="13576" max="13576" width="13.28515625" style="211" customWidth="1"/>
    <col min="13577" max="13577" width="10.5703125" style="211" customWidth="1"/>
    <col min="13578" max="13578" width="12.28515625" style="211" bestFit="1" customWidth="1"/>
    <col min="13579" max="13579" width="9.85546875" style="211" customWidth="1"/>
    <col min="13580" max="13580" width="11.7109375" style="211" customWidth="1"/>
    <col min="13581" max="13581" width="9.5703125" style="211" bestFit="1" customWidth="1"/>
    <col min="13582" max="13582" width="9" style="211" customWidth="1"/>
    <col min="13583" max="13583" width="10" style="211" customWidth="1"/>
    <col min="13584" max="13584" width="10.28515625" style="211" customWidth="1"/>
    <col min="13585" max="13585" width="10.7109375" style="211" customWidth="1"/>
    <col min="13586" max="13586" width="7.140625" style="211" customWidth="1"/>
    <col min="13587" max="13587" width="6.5703125" style="211" customWidth="1"/>
    <col min="13588" max="13588" width="7.140625" style="211" customWidth="1"/>
    <col min="13589" max="13824" width="11.42578125" style="211"/>
    <col min="13825" max="13825" width="33.140625" style="211" customWidth="1"/>
    <col min="13826" max="13826" width="10.28515625" style="211" customWidth="1"/>
    <col min="13827" max="13827" width="10" style="211" customWidth="1"/>
    <col min="13828" max="13828" width="9" style="211" customWidth="1"/>
    <col min="13829" max="13829" width="10.28515625" style="211" customWidth="1"/>
    <col min="13830" max="13830" width="12.7109375" style="211" bestFit="1" customWidth="1"/>
    <col min="13831" max="13831" width="15" style="211" customWidth="1"/>
    <col min="13832" max="13832" width="13.28515625" style="211" customWidth="1"/>
    <col min="13833" max="13833" width="10.5703125" style="211" customWidth="1"/>
    <col min="13834" max="13834" width="12.28515625" style="211" bestFit="1" customWidth="1"/>
    <col min="13835" max="13835" width="9.85546875" style="211" customWidth="1"/>
    <col min="13836" max="13836" width="11.7109375" style="211" customWidth="1"/>
    <col min="13837" max="13837" width="9.5703125" style="211" bestFit="1" customWidth="1"/>
    <col min="13838" max="13838" width="9" style="211" customWidth="1"/>
    <col min="13839" max="13839" width="10" style="211" customWidth="1"/>
    <col min="13840" max="13840" width="10.28515625" style="211" customWidth="1"/>
    <col min="13841" max="13841" width="10.7109375" style="211" customWidth="1"/>
    <col min="13842" max="13842" width="7.140625" style="211" customWidth="1"/>
    <col min="13843" max="13843" width="6.5703125" style="211" customWidth="1"/>
    <col min="13844" max="13844" width="7.140625" style="211" customWidth="1"/>
    <col min="13845" max="14080" width="11.42578125" style="211"/>
    <col min="14081" max="14081" width="33.140625" style="211" customWidth="1"/>
    <col min="14082" max="14082" width="10.28515625" style="211" customWidth="1"/>
    <col min="14083" max="14083" width="10" style="211" customWidth="1"/>
    <col min="14084" max="14084" width="9" style="211" customWidth="1"/>
    <col min="14085" max="14085" width="10.28515625" style="211" customWidth="1"/>
    <col min="14086" max="14086" width="12.7109375" style="211" bestFit="1" customWidth="1"/>
    <col min="14087" max="14087" width="15" style="211" customWidth="1"/>
    <col min="14088" max="14088" width="13.28515625" style="211" customWidth="1"/>
    <col min="14089" max="14089" width="10.5703125" style="211" customWidth="1"/>
    <col min="14090" max="14090" width="12.28515625" style="211" bestFit="1" customWidth="1"/>
    <col min="14091" max="14091" width="9.85546875" style="211" customWidth="1"/>
    <col min="14092" max="14092" width="11.7109375" style="211" customWidth="1"/>
    <col min="14093" max="14093" width="9.5703125" style="211" bestFit="1" customWidth="1"/>
    <col min="14094" max="14094" width="9" style="211" customWidth="1"/>
    <col min="14095" max="14095" width="10" style="211" customWidth="1"/>
    <col min="14096" max="14096" width="10.28515625" style="211" customWidth="1"/>
    <col min="14097" max="14097" width="10.7109375" style="211" customWidth="1"/>
    <col min="14098" max="14098" width="7.140625" style="211" customWidth="1"/>
    <col min="14099" max="14099" width="6.5703125" style="211" customWidth="1"/>
    <col min="14100" max="14100" width="7.140625" style="211" customWidth="1"/>
    <col min="14101" max="14336" width="11.42578125" style="211"/>
    <col min="14337" max="14337" width="33.140625" style="211" customWidth="1"/>
    <col min="14338" max="14338" width="10.28515625" style="211" customWidth="1"/>
    <col min="14339" max="14339" width="10" style="211" customWidth="1"/>
    <col min="14340" max="14340" width="9" style="211" customWidth="1"/>
    <col min="14341" max="14341" width="10.28515625" style="211" customWidth="1"/>
    <col min="14342" max="14342" width="12.7109375" style="211" bestFit="1" customWidth="1"/>
    <col min="14343" max="14343" width="15" style="211" customWidth="1"/>
    <col min="14344" max="14344" width="13.28515625" style="211" customWidth="1"/>
    <col min="14345" max="14345" width="10.5703125" style="211" customWidth="1"/>
    <col min="14346" max="14346" width="12.28515625" style="211" bestFit="1" customWidth="1"/>
    <col min="14347" max="14347" width="9.85546875" style="211" customWidth="1"/>
    <col min="14348" max="14348" width="11.7109375" style="211" customWidth="1"/>
    <col min="14349" max="14349" width="9.5703125" style="211" bestFit="1" customWidth="1"/>
    <col min="14350" max="14350" width="9" style="211" customWidth="1"/>
    <col min="14351" max="14351" width="10" style="211" customWidth="1"/>
    <col min="14352" max="14352" width="10.28515625" style="211" customWidth="1"/>
    <col min="14353" max="14353" width="10.7109375" style="211" customWidth="1"/>
    <col min="14354" max="14354" width="7.140625" style="211" customWidth="1"/>
    <col min="14355" max="14355" width="6.5703125" style="211" customWidth="1"/>
    <col min="14356" max="14356" width="7.140625" style="211" customWidth="1"/>
    <col min="14357" max="14592" width="11.42578125" style="211"/>
    <col min="14593" max="14593" width="33.140625" style="211" customWidth="1"/>
    <col min="14594" max="14594" width="10.28515625" style="211" customWidth="1"/>
    <col min="14595" max="14595" width="10" style="211" customWidth="1"/>
    <col min="14596" max="14596" width="9" style="211" customWidth="1"/>
    <col min="14597" max="14597" width="10.28515625" style="211" customWidth="1"/>
    <col min="14598" max="14598" width="12.7109375" style="211" bestFit="1" customWidth="1"/>
    <col min="14599" max="14599" width="15" style="211" customWidth="1"/>
    <col min="14600" max="14600" width="13.28515625" style="211" customWidth="1"/>
    <col min="14601" max="14601" width="10.5703125" style="211" customWidth="1"/>
    <col min="14602" max="14602" width="12.28515625" style="211" bestFit="1" customWidth="1"/>
    <col min="14603" max="14603" width="9.85546875" style="211" customWidth="1"/>
    <col min="14604" max="14604" width="11.7109375" style="211" customWidth="1"/>
    <col min="14605" max="14605" width="9.5703125" style="211" bestFit="1" customWidth="1"/>
    <col min="14606" max="14606" width="9" style="211" customWidth="1"/>
    <col min="14607" max="14607" width="10" style="211" customWidth="1"/>
    <col min="14608" max="14608" width="10.28515625" style="211" customWidth="1"/>
    <col min="14609" max="14609" width="10.7109375" style="211" customWidth="1"/>
    <col min="14610" max="14610" width="7.140625" style="211" customWidth="1"/>
    <col min="14611" max="14611" width="6.5703125" style="211" customWidth="1"/>
    <col min="14612" max="14612" width="7.140625" style="211" customWidth="1"/>
    <col min="14613" max="14848" width="11.42578125" style="211"/>
    <col min="14849" max="14849" width="33.140625" style="211" customWidth="1"/>
    <col min="14850" max="14850" width="10.28515625" style="211" customWidth="1"/>
    <col min="14851" max="14851" width="10" style="211" customWidth="1"/>
    <col min="14852" max="14852" width="9" style="211" customWidth="1"/>
    <col min="14853" max="14853" width="10.28515625" style="211" customWidth="1"/>
    <col min="14854" max="14854" width="12.7109375" style="211" bestFit="1" customWidth="1"/>
    <col min="14855" max="14855" width="15" style="211" customWidth="1"/>
    <col min="14856" max="14856" width="13.28515625" style="211" customWidth="1"/>
    <col min="14857" max="14857" width="10.5703125" style="211" customWidth="1"/>
    <col min="14858" max="14858" width="12.28515625" style="211" bestFit="1" customWidth="1"/>
    <col min="14859" max="14859" width="9.85546875" style="211" customWidth="1"/>
    <col min="14860" max="14860" width="11.7109375" style="211" customWidth="1"/>
    <col min="14861" max="14861" width="9.5703125" style="211" bestFit="1" customWidth="1"/>
    <col min="14862" max="14862" width="9" style="211" customWidth="1"/>
    <col min="14863" max="14863" width="10" style="211" customWidth="1"/>
    <col min="14864" max="14864" width="10.28515625" style="211" customWidth="1"/>
    <col min="14865" max="14865" width="10.7109375" style="211" customWidth="1"/>
    <col min="14866" max="14866" width="7.140625" style="211" customWidth="1"/>
    <col min="14867" max="14867" width="6.5703125" style="211" customWidth="1"/>
    <col min="14868" max="14868" width="7.140625" style="211" customWidth="1"/>
    <col min="14869" max="15104" width="11.42578125" style="211"/>
    <col min="15105" max="15105" width="33.140625" style="211" customWidth="1"/>
    <col min="15106" max="15106" width="10.28515625" style="211" customWidth="1"/>
    <col min="15107" max="15107" width="10" style="211" customWidth="1"/>
    <col min="15108" max="15108" width="9" style="211" customWidth="1"/>
    <col min="15109" max="15109" width="10.28515625" style="211" customWidth="1"/>
    <col min="15110" max="15110" width="12.7109375" style="211" bestFit="1" customWidth="1"/>
    <col min="15111" max="15111" width="15" style="211" customWidth="1"/>
    <col min="15112" max="15112" width="13.28515625" style="211" customWidth="1"/>
    <col min="15113" max="15113" width="10.5703125" style="211" customWidth="1"/>
    <col min="15114" max="15114" width="12.28515625" style="211" bestFit="1" customWidth="1"/>
    <col min="15115" max="15115" width="9.85546875" style="211" customWidth="1"/>
    <col min="15116" max="15116" width="11.7109375" style="211" customWidth="1"/>
    <col min="15117" max="15117" width="9.5703125" style="211" bestFit="1" customWidth="1"/>
    <col min="15118" max="15118" width="9" style="211" customWidth="1"/>
    <col min="15119" max="15119" width="10" style="211" customWidth="1"/>
    <col min="15120" max="15120" width="10.28515625" style="211" customWidth="1"/>
    <col min="15121" max="15121" width="10.7109375" style="211" customWidth="1"/>
    <col min="15122" max="15122" width="7.140625" style="211" customWidth="1"/>
    <col min="15123" max="15123" width="6.5703125" style="211" customWidth="1"/>
    <col min="15124" max="15124" width="7.140625" style="211" customWidth="1"/>
    <col min="15125" max="15360" width="11.42578125" style="211"/>
    <col min="15361" max="15361" width="33.140625" style="211" customWidth="1"/>
    <col min="15362" max="15362" width="10.28515625" style="211" customWidth="1"/>
    <col min="15363" max="15363" width="10" style="211" customWidth="1"/>
    <col min="15364" max="15364" width="9" style="211" customWidth="1"/>
    <col min="15365" max="15365" width="10.28515625" style="211" customWidth="1"/>
    <col min="15366" max="15366" width="12.7109375" style="211" bestFit="1" customWidth="1"/>
    <col min="15367" max="15367" width="15" style="211" customWidth="1"/>
    <col min="15368" max="15368" width="13.28515625" style="211" customWidth="1"/>
    <col min="15369" max="15369" width="10.5703125" style="211" customWidth="1"/>
    <col min="15370" max="15370" width="12.28515625" style="211" bestFit="1" customWidth="1"/>
    <col min="15371" max="15371" width="9.85546875" style="211" customWidth="1"/>
    <col min="15372" max="15372" width="11.7109375" style="211" customWidth="1"/>
    <col min="15373" max="15373" width="9.5703125" style="211" bestFit="1" customWidth="1"/>
    <col min="15374" max="15374" width="9" style="211" customWidth="1"/>
    <col min="15375" max="15375" width="10" style="211" customWidth="1"/>
    <col min="15376" max="15376" width="10.28515625" style="211" customWidth="1"/>
    <col min="15377" max="15377" width="10.7109375" style="211" customWidth="1"/>
    <col min="15378" max="15378" width="7.140625" style="211" customWidth="1"/>
    <col min="15379" max="15379" width="6.5703125" style="211" customWidth="1"/>
    <col min="15380" max="15380" width="7.140625" style="211" customWidth="1"/>
    <col min="15381" max="15616" width="11.42578125" style="211"/>
    <col min="15617" max="15617" width="33.140625" style="211" customWidth="1"/>
    <col min="15618" max="15618" width="10.28515625" style="211" customWidth="1"/>
    <col min="15619" max="15619" width="10" style="211" customWidth="1"/>
    <col min="15620" max="15620" width="9" style="211" customWidth="1"/>
    <col min="15621" max="15621" width="10.28515625" style="211" customWidth="1"/>
    <col min="15622" max="15622" width="12.7109375" style="211" bestFit="1" customWidth="1"/>
    <col min="15623" max="15623" width="15" style="211" customWidth="1"/>
    <col min="15624" max="15624" width="13.28515625" style="211" customWidth="1"/>
    <col min="15625" max="15625" width="10.5703125" style="211" customWidth="1"/>
    <col min="15626" max="15626" width="12.28515625" style="211" bestFit="1" customWidth="1"/>
    <col min="15627" max="15627" width="9.85546875" style="211" customWidth="1"/>
    <col min="15628" max="15628" width="11.7109375" style="211" customWidth="1"/>
    <col min="15629" max="15629" width="9.5703125" style="211" bestFit="1" customWidth="1"/>
    <col min="15630" max="15630" width="9" style="211" customWidth="1"/>
    <col min="15631" max="15631" width="10" style="211" customWidth="1"/>
    <col min="15632" max="15632" width="10.28515625" style="211" customWidth="1"/>
    <col min="15633" max="15633" width="10.7109375" style="211" customWidth="1"/>
    <col min="15634" max="15634" width="7.140625" style="211" customWidth="1"/>
    <col min="15635" max="15635" width="6.5703125" style="211" customWidth="1"/>
    <col min="15636" max="15636" width="7.140625" style="211" customWidth="1"/>
    <col min="15637" max="15872" width="11.42578125" style="211"/>
    <col min="15873" max="15873" width="33.140625" style="211" customWidth="1"/>
    <col min="15874" max="15874" width="10.28515625" style="211" customWidth="1"/>
    <col min="15875" max="15875" width="10" style="211" customWidth="1"/>
    <col min="15876" max="15876" width="9" style="211" customWidth="1"/>
    <col min="15877" max="15877" width="10.28515625" style="211" customWidth="1"/>
    <col min="15878" max="15878" width="12.7109375" style="211" bestFit="1" customWidth="1"/>
    <col min="15879" max="15879" width="15" style="211" customWidth="1"/>
    <col min="15880" max="15880" width="13.28515625" style="211" customWidth="1"/>
    <col min="15881" max="15881" width="10.5703125" style="211" customWidth="1"/>
    <col min="15882" max="15882" width="12.28515625" style="211" bestFit="1" customWidth="1"/>
    <col min="15883" max="15883" width="9.85546875" style="211" customWidth="1"/>
    <col min="15884" max="15884" width="11.7109375" style="211" customWidth="1"/>
    <col min="15885" max="15885" width="9.5703125" style="211" bestFit="1" customWidth="1"/>
    <col min="15886" max="15886" width="9" style="211" customWidth="1"/>
    <col min="15887" max="15887" width="10" style="211" customWidth="1"/>
    <col min="15888" max="15888" width="10.28515625" style="211" customWidth="1"/>
    <col min="15889" max="15889" width="10.7109375" style="211" customWidth="1"/>
    <col min="15890" max="15890" width="7.140625" style="211" customWidth="1"/>
    <col min="15891" max="15891" width="6.5703125" style="211" customWidth="1"/>
    <col min="15892" max="15892" width="7.140625" style="211" customWidth="1"/>
    <col min="15893" max="16128" width="11.42578125" style="211"/>
    <col min="16129" max="16129" width="33.140625" style="211" customWidth="1"/>
    <col min="16130" max="16130" width="10.28515625" style="211" customWidth="1"/>
    <col min="16131" max="16131" width="10" style="211" customWidth="1"/>
    <col min="16132" max="16132" width="9" style="211" customWidth="1"/>
    <col min="16133" max="16133" width="10.28515625" style="211" customWidth="1"/>
    <col min="16134" max="16134" width="12.7109375" style="211" bestFit="1" customWidth="1"/>
    <col min="16135" max="16135" width="15" style="211" customWidth="1"/>
    <col min="16136" max="16136" width="13.28515625" style="211" customWidth="1"/>
    <col min="16137" max="16137" width="10.5703125" style="211" customWidth="1"/>
    <col min="16138" max="16138" width="12.28515625" style="211" bestFit="1" customWidth="1"/>
    <col min="16139" max="16139" width="9.85546875" style="211" customWidth="1"/>
    <col min="16140" max="16140" width="11.7109375" style="211" customWidth="1"/>
    <col min="16141" max="16141" width="9.5703125" style="211" bestFit="1" customWidth="1"/>
    <col min="16142" max="16142" width="9" style="211" customWidth="1"/>
    <col min="16143" max="16143" width="10" style="211" customWidth="1"/>
    <col min="16144" max="16144" width="10.28515625" style="211" customWidth="1"/>
    <col min="16145" max="16145" width="10.7109375" style="211" customWidth="1"/>
    <col min="16146" max="16146" width="7.140625" style="211" customWidth="1"/>
    <col min="16147" max="16147" width="6.5703125" style="211" customWidth="1"/>
    <col min="16148" max="16148" width="7.140625" style="211" customWidth="1"/>
    <col min="16149" max="16384" width="11.42578125" style="211"/>
  </cols>
  <sheetData>
    <row r="1" spans="1:23" ht="20.25" x14ac:dyDescent="0.3">
      <c r="A1" s="981" t="s">
        <v>0</v>
      </c>
      <c r="B1" s="981"/>
      <c r="C1" s="981"/>
      <c r="D1" s="981"/>
      <c r="E1" s="981"/>
      <c r="F1" s="981"/>
      <c r="G1" s="981"/>
      <c r="H1" s="981"/>
      <c r="I1" s="981"/>
      <c r="J1" s="981"/>
      <c r="K1" s="981"/>
      <c r="L1" s="981"/>
      <c r="M1" s="981"/>
      <c r="N1" s="981"/>
      <c r="O1" s="981"/>
      <c r="P1" s="981"/>
      <c r="Q1" s="981"/>
      <c r="R1" s="981"/>
      <c r="S1" s="981"/>
      <c r="T1" s="981"/>
    </row>
    <row r="2" spans="1:23" ht="20.25" x14ac:dyDescent="0.3">
      <c r="A2" s="937" t="s">
        <v>1</v>
      </c>
      <c r="B2" s="983" t="s">
        <v>111</v>
      </c>
      <c r="C2" s="983"/>
      <c r="D2" s="983"/>
      <c r="E2" s="983"/>
      <c r="F2" s="983"/>
      <c r="G2" s="982" t="str">
        <f>B2</f>
        <v>SAN ANTONIO</v>
      </c>
      <c r="H2" s="982"/>
      <c r="I2" s="982"/>
      <c r="J2" s="982"/>
      <c r="K2" s="982"/>
      <c r="L2" s="984" t="s">
        <v>3</v>
      </c>
      <c r="M2" s="984"/>
      <c r="N2" s="984"/>
      <c r="O2" s="984"/>
      <c r="P2" s="929">
        <v>5</v>
      </c>
      <c r="Q2" s="946"/>
      <c r="R2" s="947"/>
      <c r="S2" s="946"/>
      <c r="T2" s="946"/>
    </row>
    <row r="3" spans="1:23" ht="20.25" x14ac:dyDescent="0.3">
      <c r="A3" s="929">
        <v>2018</v>
      </c>
      <c r="B3" s="929"/>
      <c r="C3" s="929"/>
      <c r="D3" s="929"/>
      <c r="E3" s="929"/>
      <c r="F3" s="929"/>
      <c r="G3" s="929"/>
      <c r="H3" s="928"/>
      <c r="I3" s="948"/>
      <c r="J3" s="949"/>
      <c r="K3" s="929"/>
      <c r="L3" s="950"/>
      <c r="M3" s="951"/>
      <c r="N3" s="952"/>
      <c r="O3" s="937"/>
      <c r="P3" s="929"/>
      <c r="Q3" s="946"/>
      <c r="R3" s="947"/>
      <c r="S3" s="946"/>
      <c r="T3" s="946"/>
    </row>
    <row r="4" spans="1:23" ht="20.25" x14ac:dyDescent="0.3">
      <c r="A4" s="929"/>
      <c r="B4" s="929"/>
      <c r="C4" s="929"/>
      <c r="D4" s="929"/>
      <c r="E4" s="929"/>
      <c r="F4" s="929"/>
      <c r="G4" s="929"/>
      <c r="H4" s="928"/>
      <c r="I4" s="948"/>
      <c r="J4" s="949"/>
      <c r="K4" s="929"/>
      <c r="L4" s="950"/>
      <c r="M4" s="951"/>
      <c r="N4" s="952"/>
      <c r="O4" s="937"/>
      <c r="P4" s="929"/>
      <c r="Q4" s="946"/>
      <c r="R4" s="947"/>
      <c r="S4" s="946"/>
      <c r="T4" s="946"/>
    </row>
    <row r="5" spans="1:23" ht="89.25" x14ac:dyDescent="0.2">
      <c r="A5" s="936" t="s">
        <v>4</v>
      </c>
      <c r="B5" s="936" t="s">
        <v>5</v>
      </c>
      <c r="C5" s="936" t="s">
        <v>6</v>
      </c>
      <c r="D5" s="936" t="s">
        <v>7</v>
      </c>
      <c r="E5" s="936" t="s">
        <v>8</v>
      </c>
      <c r="F5" s="936" t="s">
        <v>9</v>
      </c>
      <c r="G5" s="936" t="s">
        <v>124</v>
      </c>
      <c r="H5" s="936" t="s">
        <v>11</v>
      </c>
      <c r="I5" s="931" t="s">
        <v>12</v>
      </c>
      <c r="J5" s="932" t="s">
        <v>13</v>
      </c>
      <c r="K5" s="936" t="s">
        <v>126</v>
      </c>
      <c r="L5" s="936" t="s">
        <v>15</v>
      </c>
      <c r="M5" s="933" t="s">
        <v>16</v>
      </c>
      <c r="N5" s="231" t="s">
        <v>17</v>
      </c>
      <c r="O5" s="936" t="s">
        <v>18</v>
      </c>
      <c r="P5" s="934" t="s">
        <v>19</v>
      </c>
      <c r="Q5" s="935" t="s">
        <v>20</v>
      </c>
      <c r="R5" s="980" t="s">
        <v>21</v>
      </c>
      <c r="S5" s="980"/>
      <c r="T5" s="980"/>
    </row>
    <row r="6" spans="1:23" x14ac:dyDescent="0.2">
      <c r="A6" s="235" t="s">
        <v>22</v>
      </c>
      <c r="B6" s="236">
        <v>1395</v>
      </c>
      <c r="C6" s="236">
        <f>$B$9/3</f>
        <v>35</v>
      </c>
      <c r="D6" s="237">
        <f>B10/2</f>
        <v>13</v>
      </c>
      <c r="E6" s="236">
        <f>B$11/2</f>
        <v>3.5</v>
      </c>
      <c r="F6" s="236"/>
      <c r="G6" s="236">
        <v>1</v>
      </c>
      <c r="H6" s="236">
        <f>B6+INT(C6)+INT(D6)+INT(E6)+INT(F6)+INT(G6)</f>
        <v>1447</v>
      </c>
      <c r="I6" s="238"/>
      <c r="J6" s="239"/>
      <c r="K6" s="240"/>
      <c r="L6" s="241">
        <f>H6</f>
        <v>1447</v>
      </c>
      <c r="M6" s="242">
        <f>L6</f>
        <v>1447</v>
      </c>
      <c r="N6" s="243">
        <f>M6/M$34</f>
        <v>0.27667304015296368</v>
      </c>
      <c r="O6" s="244">
        <f>IF(N6&gt;=2%,M6,0)</f>
        <v>1447</v>
      </c>
      <c r="P6" s="245">
        <f>O$34/P$2</f>
        <v>1014</v>
      </c>
      <c r="Q6" s="246">
        <f>O6/P6</f>
        <v>1.4270216962524656</v>
      </c>
      <c r="R6" s="247">
        <f>INT(Q6)</f>
        <v>1</v>
      </c>
      <c r="S6" s="248">
        <v>0</v>
      </c>
      <c r="T6" s="246">
        <f>SUM(R6:S6)</f>
        <v>1</v>
      </c>
      <c r="V6" s="246">
        <v>1.4270216962524656</v>
      </c>
      <c r="W6" s="843">
        <v>0.56311637080868004</v>
      </c>
    </row>
    <row r="7" spans="1:23" x14ac:dyDescent="0.2">
      <c r="A7" s="235" t="s">
        <v>23</v>
      </c>
      <c r="B7" s="236">
        <v>36</v>
      </c>
      <c r="C7" s="236">
        <f>$B$9/3</f>
        <v>35</v>
      </c>
      <c r="D7" s="237">
        <f>B10/2</f>
        <v>13</v>
      </c>
      <c r="E7" s="236"/>
      <c r="F7" s="236">
        <f>B$12/2</f>
        <v>0.5</v>
      </c>
      <c r="G7" s="236">
        <v>1</v>
      </c>
      <c r="H7" s="236">
        <f>B7+INT(C7)+INT(D7)+INT(E7)+INT(F7)+INT(G7)</f>
        <v>85</v>
      </c>
      <c r="I7" s="238"/>
      <c r="J7" s="239"/>
      <c r="K7" s="240"/>
      <c r="L7" s="241">
        <f>H7</f>
        <v>85</v>
      </c>
      <c r="M7" s="242">
        <f>L7</f>
        <v>85</v>
      </c>
      <c r="N7" s="243">
        <f>M7/M$34</f>
        <v>1.6252390057361378E-2</v>
      </c>
      <c r="O7" s="244">
        <f>IF(N7&gt;=2%,M7,0)</f>
        <v>0</v>
      </c>
      <c r="P7" s="245">
        <f>O$34/P$2</f>
        <v>1014</v>
      </c>
      <c r="Q7" s="246">
        <f>O7/P7</f>
        <v>0</v>
      </c>
      <c r="R7" s="247">
        <f>INT(Q7)</f>
        <v>0</v>
      </c>
      <c r="S7" s="248">
        <v>0</v>
      </c>
      <c r="T7" s="246">
        <f>SUM(R7:S7)</f>
        <v>0</v>
      </c>
      <c r="V7" s="843">
        <v>1.5631163708086786</v>
      </c>
      <c r="W7" s="844">
        <v>0.5</v>
      </c>
    </row>
    <row r="8" spans="1:23" x14ac:dyDescent="0.2">
      <c r="A8" s="235" t="s">
        <v>24</v>
      </c>
      <c r="B8" s="236">
        <v>21</v>
      </c>
      <c r="C8" s="236">
        <f>$B$9/3</f>
        <v>35</v>
      </c>
      <c r="D8" s="237"/>
      <c r="E8" s="236">
        <f>B$11/2</f>
        <v>3.5</v>
      </c>
      <c r="F8" s="236">
        <f>B$12/2</f>
        <v>0.5</v>
      </c>
      <c r="G8" s="236">
        <v>0</v>
      </c>
      <c r="H8" s="236">
        <f>B8+INT(C8)+INT(D8)+INT(E8)+INT(F8)+INT(G8)</f>
        <v>59</v>
      </c>
      <c r="I8" s="238"/>
      <c r="J8" s="239"/>
      <c r="K8" s="240"/>
      <c r="L8" s="241">
        <f>H8</f>
        <v>59</v>
      </c>
      <c r="M8" s="242">
        <f>L8</f>
        <v>59</v>
      </c>
      <c r="N8" s="243">
        <f>M8/M$34</f>
        <v>1.1281070745697896E-2</v>
      </c>
      <c r="O8" s="244">
        <f>IF(N8&gt;=2%,M8,0)</f>
        <v>0</v>
      </c>
      <c r="P8" s="245">
        <f>O$34/P$2</f>
        <v>1014</v>
      </c>
      <c r="Q8" s="246">
        <f>O8/P8</f>
        <v>0</v>
      </c>
      <c r="R8" s="247">
        <f>INT(Q8)</f>
        <v>0</v>
      </c>
      <c r="S8" s="248">
        <v>0</v>
      </c>
      <c r="T8" s="246">
        <f>SUM(R8:S8)</f>
        <v>0</v>
      </c>
      <c r="V8" s="304">
        <v>0.36390532544378701</v>
      </c>
      <c r="W8" s="246">
        <v>0.42702169625247</v>
      </c>
    </row>
    <row r="9" spans="1:23" x14ac:dyDescent="0.2">
      <c r="A9" s="235" t="s">
        <v>25</v>
      </c>
      <c r="B9" s="236">
        <v>105</v>
      </c>
      <c r="C9" s="236"/>
      <c r="D9" s="237"/>
      <c r="E9" s="236"/>
      <c r="F9" s="236"/>
      <c r="G9" s="236"/>
      <c r="H9" s="236"/>
      <c r="I9" s="238"/>
      <c r="J9" s="239"/>
      <c r="K9" s="240"/>
      <c r="L9" s="241"/>
      <c r="M9" s="242"/>
      <c r="N9" s="243"/>
      <c r="O9" s="244"/>
      <c r="P9" s="245"/>
      <c r="Q9" s="246"/>
      <c r="R9" s="247"/>
      <c r="S9" s="248">
        <v>0</v>
      </c>
      <c r="T9" s="246"/>
      <c r="V9" s="844">
        <v>0.5</v>
      </c>
      <c r="W9" s="304">
        <v>0.36390532544378701</v>
      </c>
    </row>
    <row r="10" spans="1:23" x14ac:dyDescent="0.2">
      <c r="A10" s="235" t="s">
        <v>26</v>
      </c>
      <c r="B10" s="236">
        <v>26</v>
      </c>
      <c r="C10" s="236"/>
      <c r="D10" s="237"/>
      <c r="E10" s="236"/>
      <c r="F10" s="236"/>
      <c r="G10" s="236"/>
      <c r="H10" s="236"/>
      <c r="I10" s="238"/>
      <c r="J10" s="239"/>
      <c r="K10" s="240"/>
      <c r="L10" s="241"/>
      <c r="M10" s="242"/>
      <c r="N10" s="243"/>
      <c r="O10" s="244"/>
      <c r="P10" s="245"/>
      <c r="Q10" s="246"/>
      <c r="R10" s="247"/>
      <c r="S10" s="248">
        <v>0</v>
      </c>
      <c r="T10" s="246"/>
      <c r="V10" s="304">
        <v>1.1459566074950691</v>
      </c>
      <c r="W10" s="304">
        <v>0.14595660749507</v>
      </c>
    </row>
    <row r="11" spans="1:23" x14ac:dyDescent="0.2">
      <c r="A11" s="235" t="s">
        <v>27</v>
      </c>
      <c r="B11" s="236">
        <v>7</v>
      </c>
      <c r="C11" s="236"/>
      <c r="D11" s="237"/>
      <c r="E11" s="236"/>
      <c r="F11" s="236"/>
      <c r="G11" s="236"/>
      <c r="H11" s="236"/>
      <c r="I11" s="238"/>
      <c r="J11" s="239"/>
      <c r="K11" s="240"/>
      <c r="L11" s="241"/>
      <c r="M11" s="242"/>
      <c r="N11" s="243"/>
      <c r="O11" s="244"/>
      <c r="P11" s="245"/>
      <c r="Q11" s="246"/>
      <c r="R11" s="247"/>
      <c r="S11" s="248">
        <v>0</v>
      </c>
      <c r="T11" s="246"/>
    </row>
    <row r="12" spans="1:23" x14ac:dyDescent="0.2">
      <c r="A12" s="235" t="s">
        <v>28</v>
      </c>
      <c r="B12" s="236">
        <v>1</v>
      </c>
      <c r="C12" s="236"/>
      <c r="D12" s="237"/>
      <c r="E12" s="249"/>
      <c r="F12" s="236"/>
      <c r="G12" s="236"/>
      <c r="H12" s="236"/>
      <c r="I12" s="238"/>
      <c r="J12" s="239"/>
      <c r="K12" s="240"/>
      <c r="L12" s="241"/>
      <c r="M12" s="242"/>
      <c r="N12" s="243"/>
      <c r="O12" s="244"/>
      <c r="P12" s="245"/>
      <c r="Q12" s="246"/>
      <c r="R12" s="247"/>
      <c r="S12" s="248">
        <v>0</v>
      </c>
      <c r="T12" s="246"/>
    </row>
    <row r="13" spans="1:23" x14ac:dyDescent="0.2">
      <c r="A13" s="250" t="s">
        <v>29</v>
      </c>
      <c r="B13" s="236">
        <f>SUM(B6:B12)</f>
        <v>1591</v>
      </c>
      <c r="C13" s="236"/>
      <c r="D13" s="237"/>
      <c r="E13" s="235"/>
      <c r="F13" s="236"/>
      <c r="G13" s="236"/>
      <c r="H13" s="251"/>
      <c r="I13" s="238"/>
      <c r="J13" s="239"/>
      <c r="K13" s="252"/>
      <c r="L13" s="253"/>
      <c r="M13" s="254"/>
      <c r="N13" s="243"/>
      <c r="O13" s="255"/>
      <c r="P13" s="245">
        <f t="shared" ref="P13:P25" si="0">SUM(N13:O13)</f>
        <v>0</v>
      </c>
      <c r="Q13" s="248"/>
      <c r="R13" s="247">
        <f t="shared" ref="R13:R33" si="1">INT(Q13)</f>
        <v>0</v>
      </c>
      <c r="S13" s="248">
        <v>0</v>
      </c>
      <c r="T13" s="246">
        <f>SUM(R13:S13)</f>
        <v>0</v>
      </c>
    </row>
    <row r="14" spans="1:23" x14ac:dyDescent="0.2">
      <c r="A14" s="256"/>
      <c r="B14" s="259"/>
      <c r="C14" s="259"/>
      <c r="D14" s="258"/>
      <c r="E14" s="344"/>
      <c r="F14" s="259"/>
      <c r="G14" s="259"/>
      <c r="H14" s="259"/>
      <c r="I14" s="260"/>
      <c r="J14" s="261"/>
      <c r="K14" s="262"/>
      <c r="L14" s="263"/>
      <c r="M14" s="264"/>
      <c r="N14" s="265"/>
      <c r="O14" s="266"/>
      <c r="P14" s="267">
        <f t="shared" si="0"/>
        <v>0</v>
      </c>
      <c r="Q14" s="327"/>
      <c r="R14" s="477">
        <f t="shared" si="1"/>
        <v>0</v>
      </c>
      <c r="S14" s="476">
        <v>0</v>
      </c>
      <c r="T14" s="475">
        <f t="shared" ref="T14:T34" si="2">SUM(R14:S14)</f>
        <v>0</v>
      </c>
      <c r="U14" s="327"/>
    </row>
    <row r="15" spans="1:23" x14ac:dyDescent="0.2">
      <c r="A15" s="663" t="s">
        <v>33</v>
      </c>
      <c r="B15" s="665"/>
      <c r="C15" s="665"/>
      <c r="D15" s="665"/>
      <c r="E15" s="845"/>
      <c r="F15" s="665"/>
      <c r="G15" s="846"/>
      <c r="H15" s="665"/>
      <c r="I15" s="667">
        <v>0.99</v>
      </c>
      <c r="J15" s="668">
        <f>$B$17*I15</f>
        <v>1584.99</v>
      </c>
      <c r="K15" s="669">
        <v>1</v>
      </c>
      <c r="L15" s="847">
        <f>INT(J15)+K15</f>
        <v>1585</v>
      </c>
      <c r="M15" s="848">
        <f>L15</f>
        <v>1585</v>
      </c>
      <c r="N15" s="672">
        <f>M15/M$34</f>
        <v>0.30305927342256211</v>
      </c>
      <c r="O15" s="673">
        <f>IF(N15&gt;=2%,M15,0)</f>
        <v>1585</v>
      </c>
      <c r="P15" s="674">
        <f>O$34/P$2</f>
        <v>1014</v>
      </c>
      <c r="Q15" s="843">
        <f>O15/P15</f>
        <v>1.5631163708086786</v>
      </c>
      <c r="R15" s="676">
        <f t="shared" si="1"/>
        <v>1</v>
      </c>
      <c r="S15" s="675">
        <v>1</v>
      </c>
      <c r="T15" s="677">
        <f t="shared" si="2"/>
        <v>2</v>
      </c>
    </row>
    <row r="16" spans="1:23" x14ac:dyDescent="0.2">
      <c r="A16" s="663" t="s">
        <v>34</v>
      </c>
      <c r="B16" s="665"/>
      <c r="C16" s="665"/>
      <c r="D16" s="666"/>
      <c r="E16" s="845"/>
      <c r="F16" s="665"/>
      <c r="G16" s="665"/>
      <c r="H16" s="665"/>
      <c r="I16" s="667">
        <v>0.01</v>
      </c>
      <c r="J16" s="668">
        <f>$B$17*I16</f>
        <v>16.010000000000002</v>
      </c>
      <c r="K16" s="669">
        <v>0</v>
      </c>
      <c r="L16" s="847">
        <f>INT(J16)+K16</f>
        <v>16</v>
      </c>
      <c r="M16" s="848">
        <f>L16</f>
        <v>16</v>
      </c>
      <c r="N16" s="672">
        <f>M16/M$34</f>
        <v>3.0592734225621415E-3</v>
      </c>
      <c r="O16" s="673">
        <f>IF(N16&gt;=2%,M16,0)</f>
        <v>0</v>
      </c>
      <c r="P16" s="674">
        <f>O$34/P$2</f>
        <v>1014</v>
      </c>
      <c r="Q16" s="843">
        <f>O16/P16</f>
        <v>0</v>
      </c>
      <c r="R16" s="676">
        <f t="shared" si="1"/>
        <v>0</v>
      </c>
      <c r="S16" s="675">
        <v>0</v>
      </c>
      <c r="T16" s="677">
        <f t="shared" si="2"/>
        <v>0</v>
      </c>
    </row>
    <row r="17" spans="1:20" x14ac:dyDescent="0.2">
      <c r="A17" s="849" t="s">
        <v>86</v>
      </c>
      <c r="B17" s="665">
        <v>1601</v>
      </c>
      <c r="C17" s="850"/>
      <c r="D17" s="665"/>
      <c r="E17" s="663"/>
      <c r="F17" s="665"/>
      <c r="G17" s="665"/>
      <c r="H17" s="851"/>
      <c r="I17" s="667"/>
      <c r="J17" s="668"/>
      <c r="K17" s="669"/>
      <c r="L17" s="670"/>
      <c r="M17" s="671"/>
      <c r="N17" s="672"/>
      <c r="O17" s="673"/>
      <c r="P17" s="674">
        <f t="shared" si="0"/>
        <v>0</v>
      </c>
      <c r="Q17" s="675"/>
      <c r="R17" s="676">
        <f t="shared" si="1"/>
        <v>0</v>
      </c>
      <c r="S17" s="675">
        <v>0</v>
      </c>
      <c r="T17" s="677">
        <f t="shared" si="2"/>
        <v>0</v>
      </c>
    </row>
    <row r="18" spans="1:20" x14ac:dyDescent="0.2">
      <c r="A18" s="256"/>
      <c r="B18" s="257"/>
      <c r="C18" s="257"/>
      <c r="D18" s="258"/>
      <c r="E18" s="227"/>
      <c r="F18" s="259"/>
      <c r="G18" s="257"/>
      <c r="H18" s="259"/>
      <c r="I18" s="260"/>
      <c r="J18" s="261"/>
      <c r="K18" s="262"/>
      <c r="L18" s="263"/>
      <c r="M18" s="264"/>
      <c r="N18" s="265"/>
      <c r="O18" s="266"/>
      <c r="P18" s="267">
        <f t="shared" si="0"/>
        <v>0</v>
      </c>
      <c r="R18" s="268">
        <f t="shared" si="1"/>
        <v>0</v>
      </c>
      <c r="S18" s="269">
        <v>0</v>
      </c>
      <c r="T18" s="270">
        <f t="shared" si="2"/>
        <v>0</v>
      </c>
    </row>
    <row r="19" spans="1:20" x14ac:dyDescent="0.2">
      <c r="A19" s="292" t="s">
        <v>41</v>
      </c>
      <c r="B19" s="293">
        <v>266</v>
      </c>
      <c r="C19" s="293">
        <f>$B$22/3</f>
        <v>77.333333333333329</v>
      </c>
      <c r="D19" s="293">
        <f>B$23/2</f>
        <v>15</v>
      </c>
      <c r="E19" s="294">
        <f>B$24/2</f>
        <v>11.5</v>
      </c>
      <c r="F19" s="293"/>
      <c r="G19" s="295">
        <v>0</v>
      </c>
      <c r="H19" s="293">
        <f>B19+INT(C19)+INT(D19)+INT(E19)+INT(F19)+G19</f>
        <v>369</v>
      </c>
      <c r="I19" s="296"/>
      <c r="J19" s="297"/>
      <c r="K19" s="298"/>
      <c r="L19" s="299">
        <f>H19</f>
        <v>369</v>
      </c>
      <c r="M19" s="300">
        <f>L19</f>
        <v>369</v>
      </c>
      <c r="N19" s="301">
        <f>M19/M$34</f>
        <v>7.0554493307839389E-2</v>
      </c>
      <c r="O19" s="302">
        <f>IF(N19&gt;=2%,M19,0)</f>
        <v>369</v>
      </c>
      <c r="P19" s="303">
        <f>O$34/P$2</f>
        <v>1014</v>
      </c>
      <c r="Q19" s="304">
        <f>O19/P19</f>
        <v>0.36390532544378701</v>
      </c>
      <c r="R19" s="305">
        <f>INT(Q19)</f>
        <v>0</v>
      </c>
      <c r="S19" s="304">
        <v>0</v>
      </c>
      <c r="T19" s="306">
        <f t="shared" si="2"/>
        <v>0</v>
      </c>
    </row>
    <row r="20" spans="1:20" x14ac:dyDescent="0.2">
      <c r="A20" s="292" t="s">
        <v>42</v>
      </c>
      <c r="B20" s="293">
        <v>380</v>
      </c>
      <c r="C20" s="293">
        <f>$B$22/3</f>
        <v>77.333333333333329</v>
      </c>
      <c r="D20" s="293">
        <f>B$23/2</f>
        <v>15</v>
      </c>
      <c r="E20" s="292"/>
      <c r="F20" s="293">
        <f>B$25/2</f>
        <v>35.5</v>
      </c>
      <c r="G20" s="293">
        <v>0</v>
      </c>
      <c r="H20" s="293">
        <f>B20+INT(C20)+INT(D20)+INT(E20)+INT(F20)+G20</f>
        <v>507</v>
      </c>
      <c r="I20" s="296"/>
      <c r="J20" s="297"/>
      <c r="K20" s="298"/>
      <c r="L20" s="299">
        <f>H20</f>
        <v>507</v>
      </c>
      <c r="M20" s="300">
        <f>L20</f>
        <v>507</v>
      </c>
      <c r="N20" s="301">
        <f>M20/M$34</f>
        <v>9.6940726577437852E-2</v>
      </c>
      <c r="O20" s="302">
        <f>IF(N20&gt;=2%,M20,0)</f>
        <v>507</v>
      </c>
      <c r="P20" s="303">
        <f>O$34/P$2</f>
        <v>1014</v>
      </c>
      <c r="Q20" s="844">
        <f>O20/P20</f>
        <v>0.5</v>
      </c>
      <c r="R20" s="305">
        <f>INT(Q20)</f>
        <v>0</v>
      </c>
      <c r="S20" s="304">
        <v>1</v>
      </c>
      <c r="T20" s="306">
        <f t="shared" si="2"/>
        <v>1</v>
      </c>
    </row>
    <row r="21" spans="1:20" x14ac:dyDescent="0.2">
      <c r="A21" s="292" t="s">
        <v>43</v>
      </c>
      <c r="B21" s="293">
        <v>1036</v>
      </c>
      <c r="C21" s="293">
        <f>$B$22/3</f>
        <v>77.333333333333329</v>
      </c>
      <c r="D21" s="293"/>
      <c r="E21" s="294">
        <f>B$24/2</f>
        <v>11.5</v>
      </c>
      <c r="F21" s="293">
        <f>B$25/2</f>
        <v>35.5</v>
      </c>
      <c r="G21" s="293">
        <v>3</v>
      </c>
      <c r="H21" s="293">
        <f>B21+INT(C21)+INT(D21)+INT(E21)+INT(F21)+G21</f>
        <v>1162</v>
      </c>
      <c r="I21" s="296"/>
      <c r="J21" s="297"/>
      <c r="K21" s="298"/>
      <c r="L21" s="299">
        <f>H21</f>
        <v>1162</v>
      </c>
      <c r="M21" s="300">
        <f>L21</f>
        <v>1162</v>
      </c>
      <c r="N21" s="301">
        <f>M21/M$34</f>
        <v>0.22217973231357552</v>
      </c>
      <c r="O21" s="302">
        <f>IF(N21&gt;=2%,M21,0)</f>
        <v>1162</v>
      </c>
      <c r="P21" s="303">
        <f>O$34/P$2</f>
        <v>1014</v>
      </c>
      <c r="Q21" s="304">
        <f>O21/P21</f>
        <v>1.1459566074950691</v>
      </c>
      <c r="R21" s="305">
        <f t="shared" si="1"/>
        <v>1</v>
      </c>
      <c r="S21" s="304">
        <v>0</v>
      </c>
      <c r="T21" s="306">
        <f t="shared" si="2"/>
        <v>1</v>
      </c>
    </row>
    <row r="22" spans="1:20" x14ac:dyDescent="0.2">
      <c r="A22" s="307" t="s">
        <v>44</v>
      </c>
      <c r="B22" s="293">
        <v>232</v>
      </c>
      <c r="C22" s="293"/>
      <c r="D22" s="293"/>
      <c r="E22" s="292"/>
      <c r="F22" s="293"/>
      <c r="G22" s="293"/>
      <c r="H22" s="293"/>
      <c r="I22" s="296"/>
      <c r="J22" s="297"/>
      <c r="K22" s="298"/>
      <c r="L22" s="299"/>
      <c r="M22" s="308"/>
      <c r="N22" s="301"/>
      <c r="O22" s="302"/>
      <c r="P22" s="303"/>
      <c r="Q22" s="304"/>
      <c r="R22" s="305">
        <f t="shared" si="1"/>
        <v>0</v>
      </c>
      <c r="S22" s="304">
        <v>0</v>
      </c>
      <c r="T22" s="306">
        <f t="shared" si="2"/>
        <v>0</v>
      </c>
    </row>
    <row r="23" spans="1:20" x14ac:dyDescent="0.2">
      <c r="A23" s="307" t="s">
        <v>45</v>
      </c>
      <c r="B23" s="293">
        <v>30</v>
      </c>
      <c r="C23" s="293"/>
      <c r="D23" s="293"/>
      <c r="E23" s="292"/>
      <c r="F23" s="293"/>
      <c r="G23" s="293"/>
      <c r="H23" s="293"/>
      <c r="I23" s="296"/>
      <c r="J23" s="297"/>
      <c r="K23" s="298"/>
      <c r="L23" s="299"/>
      <c r="M23" s="308"/>
      <c r="N23" s="301"/>
      <c r="O23" s="302"/>
      <c r="P23" s="303">
        <f t="shared" si="0"/>
        <v>0</v>
      </c>
      <c r="Q23" s="304"/>
      <c r="R23" s="305">
        <f t="shared" si="1"/>
        <v>0</v>
      </c>
      <c r="S23" s="304"/>
      <c r="T23" s="306">
        <f t="shared" si="2"/>
        <v>0</v>
      </c>
    </row>
    <row r="24" spans="1:20" x14ac:dyDescent="0.2">
      <c r="A24" s="307" t="s">
        <v>46</v>
      </c>
      <c r="B24" s="293">
        <v>23</v>
      </c>
      <c r="C24" s="293"/>
      <c r="D24" s="309"/>
      <c r="E24" s="292"/>
      <c r="F24" s="293"/>
      <c r="G24" s="293"/>
      <c r="H24" s="310"/>
      <c r="I24" s="296"/>
      <c r="J24" s="297"/>
      <c r="K24" s="298"/>
      <c r="L24" s="299"/>
      <c r="M24" s="308"/>
      <c r="N24" s="301"/>
      <c r="O24" s="302"/>
      <c r="P24" s="303">
        <f t="shared" si="0"/>
        <v>0</v>
      </c>
      <c r="Q24" s="304"/>
      <c r="R24" s="305">
        <f t="shared" si="1"/>
        <v>0</v>
      </c>
      <c r="S24" s="304"/>
      <c r="T24" s="306">
        <f t="shared" si="2"/>
        <v>0</v>
      </c>
    </row>
    <row r="25" spans="1:20" x14ac:dyDescent="0.2">
      <c r="A25" s="307" t="s">
        <v>47</v>
      </c>
      <c r="B25" s="293">
        <v>71</v>
      </c>
      <c r="C25" s="293"/>
      <c r="D25" s="293"/>
      <c r="E25" s="292"/>
      <c r="F25" s="293"/>
      <c r="G25" s="293"/>
      <c r="H25" s="293"/>
      <c r="I25" s="296"/>
      <c r="J25" s="297"/>
      <c r="K25" s="298"/>
      <c r="L25" s="299"/>
      <c r="M25" s="308"/>
      <c r="N25" s="301"/>
      <c r="O25" s="302"/>
      <c r="P25" s="303">
        <f t="shared" si="0"/>
        <v>0</v>
      </c>
      <c r="Q25" s="304"/>
      <c r="R25" s="305">
        <f t="shared" si="1"/>
        <v>0</v>
      </c>
      <c r="S25" s="304"/>
      <c r="T25" s="306">
        <f t="shared" si="2"/>
        <v>0</v>
      </c>
    </row>
    <row r="26" spans="1:20" x14ac:dyDescent="0.2">
      <c r="A26" s="311" t="s">
        <v>48</v>
      </c>
      <c r="B26" s="293">
        <f>SUM(B19:B25)</f>
        <v>2038</v>
      </c>
      <c r="C26" s="293"/>
      <c r="D26" s="293"/>
      <c r="E26" s="292"/>
      <c r="F26" s="293"/>
      <c r="G26" s="293"/>
      <c r="H26" s="293"/>
      <c r="I26" s="296"/>
      <c r="J26" s="297"/>
      <c r="K26" s="298"/>
      <c r="L26" s="299"/>
      <c r="M26" s="308"/>
      <c r="N26" s="301"/>
      <c r="O26" s="302"/>
      <c r="P26" s="303"/>
      <c r="Q26" s="304"/>
      <c r="R26" s="305">
        <f t="shared" si="1"/>
        <v>0</v>
      </c>
      <c r="S26" s="304"/>
      <c r="T26" s="306">
        <f t="shared" si="2"/>
        <v>0</v>
      </c>
    </row>
    <row r="27" spans="1:20" x14ac:dyDescent="0.2">
      <c r="A27" s="256"/>
      <c r="B27" s="313"/>
      <c r="C27" s="259"/>
      <c r="D27" s="259"/>
      <c r="E27" s="344"/>
      <c r="F27" s="259"/>
      <c r="G27" s="259"/>
      <c r="H27" s="259"/>
      <c r="I27" s="260"/>
      <c r="J27" s="261"/>
      <c r="K27" s="262"/>
      <c r="L27" s="263"/>
      <c r="M27" s="264"/>
      <c r="N27" s="265"/>
      <c r="O27" s="266"/>
      <c r="P27" s="267"/>
      <c r="Q27" s="327"/>
      <c r="R27" s="268">
        <f t="shared" si="1"/>
        <v>0</v>
      </c>
      <c r="S27" s="269"/>
      <c r="T27" s="270">
        <f t="shared" si="2"/>
        <v>0</v>
      </c>
    </row>
    <row r="28" spans="1:20" s="327" customFormat="1" x14ac:dyDescent="0.2">
      <c r="A28" s="328" t="s">
        <v>50</v>
      </c>
      <c r="B28" s="329">
        <v>0</v>
      </c>
      <c r="C28" s="329"/>
      <c r="D28" s="330"/>
      <c r="E28" s="331"/>
      <c r="F28" s="329"/>
      <c r="G28" s="329"/>
      <c r="H28" s="332"/>
      <c r="I28" s="333"/>
      <c r="J28" s="334"/>
      <c r="K28" s="335"/>
      <c r="L28" s="336">
        <f>B28</f>
        <v>0</v>
      </c>
      <c r="M28" s="337">
        <f>L28</f>
        <v>0</v>
      </c>
      <c r="N28" s="338">
        <f>M28/M$34</f>
        <v>0</v>
      </c>
      <c r="O28" s="339">
        <f>IF(N28&gt;=2%,M28,0)</f>
        <v>0</v>
      </c>
      <c r="P28" s="340">
        <f>O$34/P$2</f>
        <v>1014</v>
      </c>
      <c r="Q28" s="341">
        <f>O28/P28</f>
        <v>0</v>
      </c>
      <c r="R28" s="342">
        <f t="shared" si="1"/>
        <v>0</v>
      </c>
      <c r="S28" s="341">
        <v>0</v>
      </c>
      <c r="T28" s="343">
        <f t="shared" si="2"/>
        <v>0</v>
      </c>
    </row>
    <row r="29" spans="1:20" x14ac:dyDescent="0.2">
      <c r="A29" s="344"/>
      <c r="B29" s="259"/>
      <c r="C29" s="259"/>
      <c r="D29" s="258"/>
      <c r="E29" s="344"/>
      <c r="F29" s="259"/>
      <c r="G29" s="259"/>
      <c r="H29" s="345" t="s">
        <v>51</v>
      </c>
      <c r="I29" s="260"/>
      <c r="J29" s="261"/>
      <c r="K29" s="262"/>
      <c r="L29" s="319"/>
      <c r="M29" s="320"/>
      <c r="N29" s="265"/>
      <c r="O29" s="266"/>
      <c r="P29" s="323"/>
      <c r="Q29" s="324"/>
      <c r="R29" s="325">
        <f t="shared" si="1"/>
        <v>0</v>
      </c>
      <c r="S29" s="324"/>
      <c r="T29" s="326">
        <f t="shared" si="2"/>
        <v>0</v>
      </c>
    </row>
    <row r="30" spans="1:20" x14ac:dyDescent="0.2">
      <c r="A30" s="346" t="s">
        <v>52</v>
      </c>
      <c r="B30" s="347">
        <v>0</v>
      </c>
      <c r="C30" s="347"/>
      <c r="D30" s="347"/>
      <c r="E30" s="346"/>
      <c r="F30" s="347"/>
      <c r="G30" s="347"/>
      <c r="H30" s="348"/>
      <c r="I30" s="349"/>
      <c r="J30" s="350"/>
      <c r="K30" s="351"/>
      <c r="L30" s="352">
        <f>B30</f>
        <v>0</v>
      </c>
      <c r="M30" s="353">
        <f>L30</f>
        <v>0</v>
      </c>
      <c r="N30" s="354">
        <f>M30/M$34</f>
        <v>0</v>
      </c>
      <c r="O30" s="355">
        <f>IF(N30&gt;=2%,M30,0)</f>
        <v>0</v>
      </c>
      <c r="P30" s="356">
        <f>O$34/P$2</f>
        <v>1014</v>
      </c>
      <c r="Q30" s="357">
        <f>O30/P30</f>
        <v>0</v>
      </c>
      <c r="R30" s="358">
        <f t="shared" si="1"/>
        <v>0</v>
      </c>
      <c r="S30" s="357">
        <v>0</v>
      </c>
      <c r="T30" s="359">
        <f t="shared" si="2"/>
        <v>0</v>
      </c>
    </row>
    <row r="31" spans="1:20" x14ac:dyDescent="0.2">
      <c r="A31" s="344"/>
      <c r="B31" s="259"/>
      <c r="C31" s="259"/>
      <c r="D31" s="259"/>
      <c r="E31" s="344"/>
      <c r="F31" s="259"/>
      <c r="G31" s="259"/>
      <c r="H31" s="345"/>
      <c r="I31" s="260"/>
      <c r="J31" s="261"/>
      <c r="K31" s="262"/>
      <c r="L31" s="319"/>
      <c r="M31" s="320"/>
      <c r="N31" s="265"/>
      <c r="O31" s="266"/>
      <c r="P31" s="323"/>
      <c r="Q31" s="324"/>
      <c r="R31" s="325"/>
      <c r="S31" s="324"/>
      <c r="T31" s="326"/>
    </row>
    <row r="32" spans="1:20" x14ac:dyDescent="0.2">
      <c r="A32" s="360" t="s">
        <v>53</v>
      </c>
      <c r="B32" s="361">
        <v>182</v>
      </c>
      <c r="C32" s="361"/>
      <c r="D32" s="361"/>
      <c r="E32" s="360"/>
      <c r="F32" s="361"/>
      <c r="G32" s="361"/>
      <c r="H32" s="362"/>
      <c r="I32" s="363"/>
      <c r="J32" s="364"/>
      <c r="K32" s="365"/>
      <c r="L32" s="366">
        <f>B32</f>
        <v>182</v>
      </c>
      <c r="M32" s="367"/>
      <c r="N32" s="368">
        <v>0</v>
      </c>
      <c r="O32" s="369">
        <f>IF(N32&gt;=2%,M32,0)</f>
        <v>0</v>
      </c>
      <c r="P32" s="370"/>
      <c r="Q32" s="371"/>
      <c r="R32" s="372">
        <f t="shared" si="1"/>
        <v>0</v>
      </c>
      <c r="S32" s="371"/>
      <c r="T32" s="373">
        <f t="shared" si="2"/>
        <v>0</v>
      </c>
    </row>
    <row r="33" spans="1:20" x14ac:dyDescent="0.2">
      <c r="A33" s="344"/>
      <c r="B33" s="259"/>
      <c r="C33" s="259"/>
      <c r="D33" s="259"/>
      <c r="E33" s="344"/>
      <c r="F33" s="259"/>
      <c r="G33" s="259"/>
      <c r="H33" s="259"/>
      <c r="I33" s="260"/>
      <c r="J33" s="374"/>
      <c r="K33" s="262"/>
      <c r="L33" s="375"/>
      <c r="M33" s="264"/>
      <c r="N33" s="265"/>
      <c r="O33" s="266"/>
      <c r="P33" s="376"/>
      <c r="Q33" s="324"/>
      <c r="R33" s="377">
        <f t="shared" si="1"/>
        <v>0</v>
      </c>
      <c r="S33" s="324"/>
      <c r="T33" s="326">
        <f t="shared" si="2"/>
        <v>0</v>
      </c>
    </row>
    <row r="34" spans="1:20" x14ac:dyDescent="0.2">
      <c r="A34" s="344" t="s">
        <v>54</v>
      </c>
      <c r="B34" s="259">
        <f>SUM(B6:B33)-B26-B13</f>
        <v>5412</v>
      </c>
      <c r="C34" s="259"/>
      <c r="D34" s="259"/>
      <c r="E34" s="378"/>
      <c r="F34" s="259"/>
      <c r="G34" s="259">
        <f t="shared" ref="G34:S34" si="3">SUM(G6:G33)</f>
        <v>5</v>
      </c>
      <c r="H34" s="259">
        <f t="shared" si="3"/>
        <v>3629</v>
      </c>
      <c r="I34" s="379">
        <f t="shared" si="3"/>
        <v>1</v>
      </c>
      <c r="J34" s="380">
        <f t="shared" si="3"/>
        <v>1601</v>
      </c>
      <c r="K34" s="262">
        <f t="shared" si="3"/>
        <v>1</v>
      </c>
      <c r="L34" s="262">
        <f t="shared" si="3"/>
        <v>5412</v>
      </c>
      <c r="M34" s="262">
        <f t="shared" si="3"/>
        <v>5230</v>
      </c>
      <c r="N34" s="379">
        <f t="shared" si="3"/>
        <v>1</v>
      </c>
      <c r="O34" s="266">
        <f t="shared" si="3"/>
        <v>5070</v>
      </c>
      <c r="P34" s="376">
        <f t="shared" si="3"/>
        <v>10140</v>
      </c>
      <c r="Q34" s="376">
        <f t="shared" si="3"/>
        <v>5</v>
      </c>
      <c r="R34" s="381">
        <f t="shared" si="3"/>
        <v>3</v>
      </c>
      <c r="S34" s="382">
        <f t="shared" si="3"/>
        <v>2</v>
      </c>
      <c r="T34" s="383">
        <f t="shared" si="2"/>
        <v>5</v>
      </c>
    </row>
    <row r="35" spans="1:20" x14ac:dyDescent="0.2">
      <c r="K35" s="384"/>
      <c r="L35" s="223"/>
      <c r="M35" s="385"/>
      <c r="N35" s="386"/>
      <c r="O35" s="387"/>
      <c r="P35" s="388"/>
    </row>
    <row r="37" spans="1:20" x14ac:dyDescent="0.2">
      <c r="A37" s="389"/>
      <c r="B37" s="389"/>
      <c r="C37" s="389"/>
      <c r="D37" s="389"/>
      <c r="E37" s="389"/>
      <c r="F37" s="389"/>
      <c r="G37" s="389"/>
      <c r="H37" s="214"/>
      <c r="K37" s="214"/>
    </row>
  </sheetData>
  <mergeCells count="5">
    <mergeCell ref="R5:T5"/>
    <mergeCell ref="A1:T1"/>
    <mergeCell ref="B2:F2"/>
    <mergeCell ref="G2:K2"/>
    <mergeCell ref="L2:O2"/>
  </mergeCells>
  <printOptions horizontalCentered="1" verticalCentered="1"/>
  <pageMargins left="0.23622047244094491" right="0.23622047244094491" top="0.51181102362204722" bottom="0.51181102362204722" header="0" footer="0.23622047244094491"/>
  <pageSetup paperSize="5" scale="77" fitToHeight="0" pageOrder="overThenDown" orientation="landscape" r:id="rId1"/>
  <headerFooter alignWithMargins="0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  <pageSetUpPr fitToPage="1"/>
  </sheetPr>
  <dimension ref="A1:T37"/>
  <sheetViews>
    <sheetView zoomScale="66" zoomScaleNormal="66" workbookViewId="0">
      <selection activeCell="K15" sqref="K15"/>
    </sheetView>
  </sheetViews>
  <sheetFormatPr baseColWidth="10" defaultRowHeight="12.75" x14ac:dyDescent="0.2"/>
  <cols>
    <col min="1" max="1" width="33.140625" style="211" customWidth="1"/>
    <col min="2" max="8" width="15.7109375" style="211" customWidth="1"/>
    <col min="9" max="9" width="15.7109375" style="212" customWidth="1"/>
    <col min="10" max="10" width="15.7109375" style="213" customWidth="1"/>
    <col min="11" max="12" width="15.7109375" style="211" customWidth="1"/>
    <col min="13" max="13" width="15.7109375" style="214" customWidth="1"/>
    <col min="14" max="14" width="15.7109375" style="212" customWidth="1"/>
    <col min="15" max="17" width="15.7109375" style="211" customWidth="1"/>
    <col min="18" max="18" width="7.140625" style="215" customWidth="1"/>
    <col min="19" max="19" width="6.5703125" style="211" customWidth="1"/>
    <col min="20" max="20" width="7.140625" style="211" customWidth="1"/>
    <col min="21" max="16384" width="11.42578125" style="211"/>
  </cols>
  <sheetData>
    <row r="1" spans="1:20" ht="20.25" x14ac:dyDescent="0.3">
      <c r="A1" s="981" t="s">
        <v>0</v>
      </c>
      <c r="B1" s="981"/>
      <c r="C1" s="981"/>
      <c r="D1" s="981"/>
      <c r="E1" s="981"/>
      <c r="F1" s="981"/>
      <c r="G1" s="981"/>
      <c r="H1" s="981"/>
      <c r="I1" s="981"/>
      <c r="J1" s="981"/>
      <c r="K1" s="981"/>
      <c r="L1" s="981"/>
      <c r="M1" s="981"/>
      <c r="N1" s="981"/>
      <c r="O1" s="981"/>
      <c r="P1" s="981"/>
      <c r="Q1" s="981"/>
      <c r="R1" s="981"/>
      <c r="S1" s="981"/>
      <c r="T1" s="981"/>
    </row>
    <row r="2" spans="1:20" ht="20.25" x14ac:dyDescent="0.3">
      <c r="A2" s="937" t="s">
        <v>1</v>
      </c>
      <c r="B2" s="983" t="s">
        <v>80</v>
      </c>
      <c r="C2" s="983"/>
      <c r="D2" s="983"/>
      <c r="E2" s="983"/>
      <c r="F2" s="929"/>
      <c r="G2" s="982" t="str">
        <f>B2</f>
        <v>SAN LUIS POTOSI</v>
      </c>
      <c r="H2" s="982"/>
      <c r="I2" s="982"/>
      <c r="J2" s="982"/>
      <c r="K2" s="982"/>
      <c r="L2" s="946"/>
      <c r="M2" s="984" t="s">
        <v>3</v>
      </c>
      <c r="N2" s="984"/>
      <c r="O2" s="984"/>
      <c r="P2" s="929">
        <v>14</v>
      </c>
      <c r="Q2" s="946"/>
      <c r="R2" s="947"/>
      <c r="S2" s="946"/>
      <c r="T2" s="946"/>
    </row>
    <row r="3" spans="1:20" ht="20.25" x14ac:dyDescent="0.3">
      <c r="A3" s="929">
        <v>2018</v>
      </c>
      <c r="B3" s="929"/>
      <c r="C3" s="929"/>
      <c r="D3" s="929"/>
      <c r="E3" s="929"/>
      <c r="F3" s="929"/>
      <c r="G3" s="929"/>
      <c r="H3" s="928"/>
      <c r="I3" s="948"/>
      <c r="J3" s="949"/>
      <c r="K3" s="929"/>
      <c r="L3" s="950"/>
      <c r="M3" s="951"/>
      <c r="N3" s="952"/>
      <c r="O3" s="937"/>
      <c r="P3" s="929"/>
      <c r="Q3" s="946"/>
      <c r="R3" s="947"/>
      <c r="S3" s="946"/>
      <c r="T3" s="946"/>
    </row>
    <row r="4" spans="1:20" ht="20.25" x14ac:dyDescent="0.3">
      <c r="A4" s="929"/>
      <c r="B4" s="929"/>
      <c r="C4" s="929"/>
      <c r="D4" s="929"/>
      <c r="E4" s="929"/>
      <c r="F4" s="929"/>
      <c r="G4" s="929"/>
      <c r="H4" s="928"/>
      <c r="I4" s="948"/>
      <c r="J4" s="949"/>
      <c r="K4" s="929"/>
      <c r="L4" s="950"/>
      <c r="M4" s="951"/>
      <c r="N4" s="952"/>
      <c r="O4" s="937"/>
      <c r="P4" s="929"/>
      <c r="Q4" s="946"/>
      <c r="R4" s="947"/>
      <c r="S4" s="946"/>
      <c r="T4" s="946"/>
    </row>
    <row r="5" spans="1:20" ht="89.25" x14ac:dyDescent="0.2">
      <c r="A5" s="936" t="s">
        <v>4</v>
      </c>
      <c r="B5" s="936" t="s">
        <v>5</v>
      </c>
      <c r="C5" s="936" t="s">
        <v>6</v>
      </c>
      <c r="D5" s="936" t="s">
        <v>7</v>
      </c>
      <c r="E5" s="936" t="s">
        <v>8</v>
      </c>
      <c r="F5" s="936" t="s">
        <v>9</v>
      </c>
      <c r="G5" s="936" t="s">
        <v>124</v>
      </c>
      <c r="H5" s="936" t="s">
        <v>11</v>
      </c>
      <c r="I5" s="931" t="s">
        <v>12</v>
      </c>
      <c r="J5" s="932" t="s">
        <v>13</v>
      </c>
      <c r="K5" s="936" t="s">
        <v>126</v>
      </c>
      <c r="L5" s="936" t="s">
        <v>15</v>
      </c>
      <c r="M5" s="933" t="s">
        <v>16</v>
      </c>
      <c r="N5" s="231" t="s">
        <v>17</v>
      </c>
      <c r="O5" s="936" t="s">
        <v>18</v>
      </c>
      <c r="P5" s="934" t="s">
        <v>19</v>
      </c>
      <c r="Q5" s="935" t="s">
        <v>20</v>
      </c>
      <c r="R5" s="980" t="s">
        <v>21</v>
      </c>
      <c r="S5" s="980"/>
      <c r="T5" s="980"/>
    </row>
    <row r="6" spans="1:20" s="468" customFormat="1" x14ac:dyDescent="0.2">
      <c r="A6" s="235" t="s">
        <v>38</v>
      </c>
      <c r="B6" s="236"/>
      <c r="C6" s="236"/>
      <c r="D6" s="236"/>
      <c r="E6" s="249"/>
      <c r="F6" s="236"/>
      <c r="G6" s="474"/>
      <c r="H6" s="236"/>
      <c r="I6" s="238">
        <v>0.92</v>
      </c>
      <c r="J6" s="239">
        <f>$B$8*I6</f>
        <v>141580.64000000001</v>
      </c>
      <c r="K6" s="252">
        <v>1</v>
      </c>
      <c r="L6" s="473">
        <f>INT(J6)+K6</f>
        <v>141581</v>
      </c>
      <c r="M6" s="242">
        <f>L6</f>
        <v>141581</v>
      </c>
      <c r="N6" s="469">
        <f>M6/M$34</f>
        <v>0.40575411325383381</v>
      </c>
      <c r="O6" s="255">
        <f>IF(N6&gt;=2%,M6,0)</f>
        <v>141581</v>
      </c>
      <c r="P6" s="245">
        <f>O$34/P$2</f>
        <v>24070.857142857141</v>
      </c>
      <c r="Q6" s="472">
        <f>O6/P6</f>
        <v>5.8818428924128767</v>
      </c>
      <c r="R6" s="247">
        <f t="shared" ref="R6:R24" si="0">INT(Q6)</f>
        <v>5</v>
      </c>
      <c r="S6" s="248">
        <v>1</v>
      </c>
      <c r="T6" s="246">
        <f t="shared" ref="T6:T24" si="1">SUM(R6:S6)</f>
        <v>6</v>
      </c>
    </row>
    <row r="7" spans="1:20" s="468" customFormat="1" x14ac:dyDescent="0.2">
      <c r="A7" s="235" t="s">
        <v>24</v>
      </c>
      <c r="B7" s="236"/>
      <c r="C7" s="236"/>
      <c r="D7" s="237"/>
      <c r="E7" s="249"/>
      <c r="F7" s="236"/>
      <c r="G7" s="236"/>
      <c r="H7" s="236"/>
      <c r="I7" s="238">
        <v>0.08</v>
      </c>
      <c r="J7" s="239">
        <f>$B$8*I7</f>
        <v>12311.36</v>
      </c>
      <c r="K7" s="252">
        <v>0</v>
      </c>
      <c r="L7" s="473">
        <f>INT(J7)+K7</f>
        <v>12311</v>
      </c>
      <c r="M7" s="242">
        <f>L7</f>
        <v>12311</v>
      </c>
      <c r="N7" s="469">
        <f>M7/M$34</f>
        <v>3.5281844938713162E-2</v>
      </c>
      <c r="O7" s="255">
        <f>IF(N7&gt;=2%,M7,0)</f>
        <v>12311</v>
      </c>
      <c r="P7" s="245">
        <f>O$34/P$2</f>
        <v>24070.857142857141</v>
      </c>
      <c r="Q7" s="472">
        <f>O7/P7</f>
        <v>0.51144834298737063</v>
      </c>
      <c r="R7" s="247">
        <f t="shared" si="0"/>
        <v>0</v>
      </c>
      <c r="S7" s="248">
        <v>1</v>
      </c>
      <c r="T7" s="246">
        <f t="shared" si="1"/>
        <v>1</v>
      </c>
    </row>
    <row r="8" spans="1:20" s="468" customFormat="1" x14ac:dyDescent="0.2">
      <c r="A8" s="471" t="s">
        <v>59</v>
      </c>
      <c r="B8" s="236">
        <v>153892</v>
      </c>
      <c r="C8" s="470"/>
      <c r="D8" s="236"/>
      <c r="E8" s="235"/>
      <c r="F8" s="236"/>
      <c r="G8" s="236"/>
      <c r="H8" s="251"/>
      <c r="I8" s="238"/>
      <c r="J8" s="239"/>
      <c r="K8" s="252"/>
      <c r="L8" s="253"/>
      <c r="M8" s="254"/>
      <c r="N8" s="469"/>
      <c r="O8" s="255"/>
      <c r="P8" s="245">
        <f>SUM(N8:O8)</f>
        <v>0</v>
      </c>
      <c r="Q8" s="248"/>
      <c r="R8" s="247">
        <f t="shared" si="0"/>
        <v>0</v>
      </c>
      <c r="S8" s="248">
        <v>0</v>
      </c>
      <c r="T8" s="246">
        <f t="shared" si="1"/>
        <v>0</v>
      </c>
    </row>
    <row r="9" spans="1:20" x14ac:dyDescent="0.2">
      <c r="A9" s="256"/>
      <c r="B9" s="257"/>
      <c r="C9" s="257"/>
      <c r="D9" s="258"/>
      <c r="E9" s="227"/>
      <c r="F9" s="259"/>
      <c r="G9" s="257"/>
      <c r="H9" s="259"/>
      <c r="I9" s="260"/>
      <c r="J9" s="261"/>
      <c r="K9" s="262"/>
      <c r="L9" s="263"/>
      <c r="M9" s="264"/>
      <c r="N9" s="265"/>
      <c r="O9" s="266"/>
      <c r="P9" s="267">
        <f>SUM(N9:O9)</f>
        <v>0</v>
      </c>
      <c r="R9" s="268">
        <f t="shared" si="0"/>
        <v>0</v>
      </c>
      <c r="S9" s="269">
        <v>0</v>
      </c>
      <c r="T9" s="270">
        <f t="shared" si="1"/>
        <v>0</v>
      </c>
    </row>
    <row r="10" spans="1:20" x14ac:dyDescent="0.2">
      <c r="A10" s="271" t="s">
        <v>33</v>
      </c>
      <c r="B10" s="272"/>
      <c r="C10" s="272"/>
      <c r="D10" s="272"/>
      <c r="E10" s="273"/>
      <c r="F10" s="272"/>
      <c r="G10" s="274"/>
      <c r="H10" s="272"/>
      <c r="I10" s="275">
        <v>0.79</v>
      </c>
      <c r="J10" s="276">
        <f>$B$13*I10</f>
        <v>22157.920000000002</v>
      </c>
      <c r="K10" s="277">
        <v>1</v>
      </c>
      <c r="L10" s="278">
        <f>INT(J10)+K10</f>
        <v>22158</v>
      </c>
      <c r="M10" s="279">
        <f>L10</f>
        <v>22158</v>
      </c>
      <c r="N10" s="280">
        <f>M10/M$34</f>
        <v>6.3502162306230708E-2</v>
      </c>
      <c r="O10" s="281">
        <f>IF(N10&gt;=2%,M10,0)</f>
        <v>22158</v>
      </c>
      <c r="P10" s="282">
        <f>O$34/P$2</f>
        <v>24070.857142857141</v>
      </c>
      <c r="Q10" s="283">
        <f>O10/P10</f>
        <v>0.92053223815402152</v>
      </c>
      <c r="R10" s="284">
        <f t="shared" si="0"/>
        <v>0</v>
      </c>
      <c r="S10" s="285">
        <v>1</v>
      </c>
      <c r="T10" s="286">
        <f t="shared" si="1"/>
        <v>1</v>
      </c>
    </row>
    <row r="11" spans="1:20" x14ac:dyDescent="0.2">
      <c r="A11" s="271" t="s">
        <v>35</v>
      </c>
      <c r="B11" s="272"/>
      <c r="C11" s="272"/>
      <c r="D11" s="272"/>
      <c r="E11" s="273"/>
      <c r="F11" s="272"/>
      <c r="G11" s="272"/>
      <c r="H11" s="272"/>
      <c r="I11" s="275">
        <v>0.2</v>
      </c>
      <c r="J11" s="276">
        <f t="shared" ref="J11:J12" si="2">$B$13*I11</f>
        <v>5609.6</v>
      </c>
      <c r="K11" s="277">
        <v>1</v>
      </c>
      <c r="L11" s="278">
        <f>INT(J11)+K11</f>
        <v>5610</v>
      </c>
      <c r="M11" s="279">
        <f>L11</f>
        <v>5610</v>
      </c>
      <c r="N11" s="280">
        <f>M11/M$34</f>
        <v>1.6077585095132876E-2</v>
      </c>
      <c r="O11" s="281">
        <f>IF(N11&gt;=2%,M11,0)</f>
        <v>0</v>
      </c>
      <c r="P11" s="282">
        <f>O$34/P$2</f>
        <v>24070.857142857141</v>
      </c>
      <c r="Q11" s="283">
        <f>O11/P11</f>
        <v>0</v>
      </c>
      <c r="R11" s="284">
        <f t="shared" si="0"/>
        <v>0</v>
      </c>
      <c r="S11" s="285">
        <v>0</v>
      </c>
      <c r="T11" s="286">
        <f t="shared" si="1"/>
        <v>0</v>
      </c>
    </row>
    <row r="12" spans="1:20" x14ac:dyDescent="0.2">
      <c r="A12" s="271" t="s">
        <v>36</v>
      </c>
      <c r="B12" s="272"/>
      <c r="C12" s="272"/>
      <c r="D12" s="390"/>
      <c r="E12" s="273"/>
      <c r="F12" s="272"/>
      <c r="G12" s="272"/>
      <c r="H12" s="272"/>
      <c r="I12" s="275">
        <v>0.01</v>
      </c>
      <c r="J12" s="276">
        <f t="shared" si="2"/>
        <v>280.48</v>
      </c>
      <c r="K12" s="277">
        <v>0</v>
      </c>
      <c r="L12" s="278">
        <f>INT(J12)+K12</f>
        <v>280</v>
      </c>
      <c r="M12" s="279">
        <f>L12</f>
        <v>280</v>
      </c>
      <c r="N12" s="280">
        <f>M12/M$34</f>
        <v>8.0244631490859275E-4</v>
      </c>
      <c r="O12" s="281">
        <f>IF(N12&gt;=2%,M12,0)</f>
        <v>0</v>
      </c>
      <c r="P12" s="282">
        <f>O$34/P$2</f>
        <v>24070.857142857141</v>
      </c>
      <c r="Q12" s="283">
        <f>O12/P12</f>
        <v>0</v>
      </c>
      <c r="R12" s="284">
        <f t="shared" si="0"/>
        <v>0</v>
      </c>
      <c r="S12" s="285">
        <v>0</v>
      </c>
      <c r="T12" s="286">
        <f t="shared" si="1"/>
        <v>0</v>
      </c>
    </row>
    <row r="13" spans="1:20" x14ac:dyDescent="0.2">
      <c r="A13" s="287" t="s">
        <v>37</v>
      </c>
      <c r="B13" s="272">
        <v>28048</v>
      </c>
      <c r="C13" s="288"/>
      <c r="D13" s="272"/>
      <c r="E13" s="271"/>
      <c r="F13" s="272"/>
      <c r="G13" s="272"/>
      <c r="H13" s="289"/>
      <c r="I13" s="275"/>
      <c r="J13" s="276"/>
      <c r="K13" s="277"/>
      <c r="L13" s="290"/>
      <c r="M13" s="291"/>
      <c r="N13" s="280"/>
      <c r="O13" s="281"/>
      <c r="P13" s="282"/>
      <c r="Q13" s="285"/>
      <c r="R13" s="284">
        <f t="shared" si="0"/>
        <v>0</v>
      </c>
      <c r="S13" s="285">
        <v>0</v>
      </c>
      <c r="T13" s="286">
        <f t="shared" si="1"/>
        <v>0</v>
      </c>
    </row>
    <row r="14" spans="1:20" x14ac:dyDescent="0.2">
      <c r="A14" s="256"/>
      <c r="B14" s="257"/>
      <c r="C14" s="257"/>
      <c r="D14" s="258"/>
      <c r="E14" s="227"/>
      <c r="F14" s="259"/>
      <c r="G14" s="257"/>
      <c r="H14" s="259"/>
      <c r="I14" s="260"/>
      <c r="J14" s="261"/>
      <c r="K14" s="262"/>
      <c r="L14" s="263"/>
      <c r="M14" s="264"/>
      <c r="N14" s="265"/>
      <c r="O14" s="266"/>
      <c r="P14" s="662"/>
      <c r="Q14" s="698"/>
      <c r="R14" s="325">
        <f t="shared" si="0"/>
        <v>0</v>
      </c>
      <c r="S14" s="324">
        <v>0</v>
      </c>
      <c r="T14" s="326">
        <f t="shared" si="1"/>
        <v>0</v>
      </c>
    </row>
    <row r="15" spans="1:20" x14ac:dyDescent="0.2">
      <c r="A15" s="457" t="s">
        <v>23</v>
      </c>
      <c r="B15" s="454">
        <v>89894</v>
      </c>
      <c r="C15" s="454"/>
      <c r="D15" s="456"/>
      <c r="E15" s="455"/>
      <c r="F15" s="453"/>
      <c r="G15" s="454"/>
      <c r="H15" s="453"/>
      <c r="I15" s="452"/>
      <c r="J15" s="451"/>
      <c r="K15" s="450"/>
      <c r="L15" s="449">
        <f>B15</f>
        <v>89894</v>
      </c>
      <c r="M15" s="448">
        <f>L15</f>
        <v>89894</v>
      </c>
      <c r="N15" s="447">
        <f>M15/M$34</f>
        <v>0.25762538940140373</v>
      </c>
      <c r="O15" s="446">
        <f>IF(N15&gt;=2%,M15,0)</f>
        <v>89894</v>
      </c>
      <c r="P15" s="699">
        <f>O$34/P$2</f>
        <v>24070.857142857141</v>
      </c>
      <c r="Q15" s="700">
        <f>O15/P15</f>
        <v>3.7345574969138737</v>
      </c>
      <c r="R15" s="701">
        <f t="shared" si="0"/>
        <v>3</v>
      </c>
      <c r="S15" s="700">
        <v>1</v>
      </c>
      <c r="T15" s="702">
        <f t="shared" si="1"/>
        <v>4</v>
      </c>
    </row>
    <row r="16" spans="1:20" x14ac:dyDescent="0.2">
      <c r="A16" s="256"/>
      <c r="B16" s="257"/>
      <c r="C16" s="257"/>
      <c r="D16" s="258"/>
      <c r="E16" s="227"/>
      <c r="F16" s="259"/>
      <c r="G16" s="257"/>
      <c r="H16" s="259"/>
      <c r="I16" s="260"/>
      <c r="J16" s="261"/>
      <c r="K16" s="262"/>
      <c r="L16" s="263"/>
      <c r="M16" s="264"/>
      <c r="N16" s="265"/>
      <c r="O16" s="266"/>
      <c r="P16" s="662"/>
      <c r="Q16" s="698"/>
      <c r="R16" s="325">
        <f t="shared" si="0"/>
        <v>0</v>
      </c>
      <c r="S16" s="324">
        <v>0</v>
      </c>
      <c r="T16" s="326">
        <f t="shared" si="1"/>
        <v>0</v>
      </c>
    </row>
    <row r="17" spans="1:20" x14ac:dyDescent="0.2">
      <c r="A17" s="292" t="s">
        <v>41</v>
      </c>
      <c r="B17" s="293">
        <v>6681</v>
      </c>
      <c r="C17" s="293">
        <f>$B$20/3</f>
        <v>700.66666666666663</v>
      </c>
      <c r="D17" s="293">
        <f>B$21/2</f>
        <v>275.5</v>
      </c>
      <c r="E17" s="294">
        <f>B$22/2</f>
        <v>77</v>
      </c>
      <c r="F17" s="293"/>
      <c r="G17" s="295">
        <v>1</v>
      </c>
      <c r="H17" s="293">
        <f>B17+INT(C17)+INT(D17)+INT(E17)+INT(F17)+G17</f>
        <v>7734</v>
      </c>
      <c r="I17" s="296"/>
      <c r="J17" s="297"/>
      <c r="K17" s="298"/>
      <c r="L17" s="299">
        <f>H17</f>
        <v>7734</v>
      </c>
      <c r="M17" s="300">
        <f>L17</f>
        <v>7734</v>
      </c>
      <c r="N17" s="301">
        <f>M17/M$34</f>
        <v>2.2164713569653775E-2</v>
      </c>
      <c r="O17" s="302">
        <f>IF(N17&gt;=2%,M17,0)</f>
        <v>7734</v>
      </c>
      <c r="P17" s="303">
        <f>O$34/P$2</f>
        <v>24070.857142857141</v>
      </c>
      <c r="Q17" s="304">
        <f>O17/P17</f>
        <v>0.32130139587883394</v>
      </c>
      <c r="R17" s="305">
        <f t="shared" si="0"/>
        <v>0</v>
      </c>
      <c r="S17" s="304">
        <v>0</v>
      </c>
      <c r="T17" s="306">
        <f t="shared" si="1"/>
        <v>0</v>
      </c>
    </row>
    <row r="18" spans="1:20" x14ac:dyDescent="0.2">
      <c r="A18" s="292" t="s">
        <v>42</v>
      </c>
      <c r="B18" s="293">
        <v>54100</v>
      </c>
      <c r="C18" s="293">
        <f>$B$20/3</f>
        <v>700.66666666666663</v>
      </c>
      <c r="D18" s="293">
        <f>B$21/2</f>
        <v>275.5</v>
      </c>
      <c r="E18" s="292"/>
      <c r="F18" s="293">
        <f>B$23/2</f>
        <v>203.5</v>
      </c>
      <c r="G18" s="293">
        <v>3</v>
      </c>
      <c r="H18" s="293">
        <f>B18+INT(C18)+INT(D18)+INT(E18)+INT(F18)+G18</f>
        <v>55281</v>
      </c>
      <c r="I18" s="296"/>
      <c r="J18" s="297"/>
      <c r="K18" s="298"/>
      <c r="L18" s="299">
        <f>H18</f>
        <v>55281</v>
      </c>
      <c r="M18" s="300">
        <f>L18</f>
        <v>55281</v>
      </c>
      <c r="N18" s="301">
        <f>M18/M$34</f>
        <v>0.15842869548022112</v>
      </c>
      <c r="O18" s="302">
        <f>IF(N18&gt;=2%,M18,0)</f>
        <v>55281</v>
      </c>
      <c r="P18" s="303">
        <f>O$34/P$2</f>
        <v>24070.857142857141</v>
      </c>
      <c r="Q18" s="304">
        <f>O18/P18</f>
        <v>2.2965945779128289</v>
      </c>
      <c r="R18" s="305">
        <f t="shared" si="0"/>
        <v>2</v>
      </c>
      <c r="S18" s="304">
        <v>0</v>
      </c>
      <c r="T18" s="306">
        <f t="shared" si="1"/>
        <v>2</v>
      </c>
    </row>
    <row r="19" spans="1:20" x14ac:dyDescent="0.2">
      <c r="A19" s="292" t="s">
        <v>43</v>
      </c>
      <c r="B19" s="293">
        <v>4797</v>
      </c>
      <c r="C19" s="293">
        <f>$B$20/3</f>
        <v>700.66666666666663</v>
      </c>
      <c r="D19" s="293"/>
      <c r="E19" s="294">
        <f>B$22/2</f>
        <v>77</v>
      </c>
      <c r="F19" s="293">
        <f>B$23/2</f>
        <v>203.5</v>
      </c>
      <c r="G19" s="293">
        <v>0</v>
      </c>
      <c r="H19" s="293">
        <f>B19+INT(C19)+INT(D19)+INT(E19)+INT(F19)+G19</f>
        <v>5777</v>
      </c>
      <c r="I19" s="296"/>
      <c r="J19" s="297"/>
      <c r="K19" s="298"/>
      <c r="L19" s="299">
        <f>H19</f>
        <v>5777</v>
      </c>
      <c r="M19" s="300">
        <f>L19</f>
        <v>5777</v>
      </c>
      <c r="N19" s="301">
        <f>M19/M$34</f>
        <v>1.6556187004381929E-2</v>
      </c>
      <c r="O19" s="302">
        <f>IF(N19&gt;=2%,M19,0)</f>
        <v>0</v>
      </c>
      <c r="P19" s="303">
        <f>O$34/P$2</f>
        <v>24070.857142857141</v>
      </c>
      <c r="Q19" s="304">
        <f>O19/P19</f>
        <v>0</v>
      </c>
      <c r="R19" s="305">
        <f t="shared" si="0"/>
        <v>0</v>
      </c>
      <c r="S19" s="304">
        <v>0</v>
      </c>
      <c r="T19" s="306">
        <f t="shared" si="1"/>
        <v>0</v>
      </c>
    </row>
    <row r="20" spans="1:20" x14ac:dyDescent="0.2">
      <c r="A20" s="307" t="s">
        <v>44</v>
      </c>
      <c r="B20" s="293">
        <v>2102</v>
      </c>
      <c r="C20" s="293"/>
      <c r="D20" s="293"/>
      <c r="E20" s="292"/>
      <c r="F20" s="293"/>
      <c r="G20" s="293"/>
      <c r="H20" s="293"/>
      <c r="I20" s="296"/>
      <c r="J20" s="297"/>
      <c r="K20" s="298"/>
      <c r="L20" s="299"/>
      <c r="M20" s="308"/>
      <c r="N20" s="301"/>
      <c r="O20" s="302"/>
      <c r="P20" s="303"/>
      <c r="Q20" s="304"/>
      <c r="R20" s="305">
        <f t="shared" si="0"/>
        <v>0</v>
      </c>
      <c r="S20" s="304">
        <v>0</v>
      </c>
      <c r="T20" s="306">
        <f t="shared" si="1"/>
        <v>0</v>
      </c>
    </row>
    <row r="21" spans="1:20" x14ac:dyDescent="0.2">
      <c r="A21" s="307" t="s">
        <v>45</v>
      </c>
      <c r="B21" s="293">
        <v>551</v>
      </c>
      <c r="C21" s="293"/>
      <c r="D21" s="293"/>
      <c r="E21" s="292"/>
      <c r="F21" s="293"/>
      <c r="G21" s="293"/>
      <c r="H21" s="293"/>
      <c r="I21" s="296"/>
      <c r="J21" s="297"/>
      <c r="K21" s="298"/>
      <c r="L21" s="299"/>
      <c r="M21" s="308"/>
      <c r="N21" s="301"/>
      <c r="O21" s="302"/>
      <c r="P21" s="303">
        <f>SUM(N21:O21)</f>
        <v>0</v>
      </c>
      <c r="Q21" s="304"/>
      <c r="R21" s="305">
        <f t="shared" si="0"/>
        <v>0</v>
      </c>
      <c r="S21" s="304"/>
      <c r="T21" s="306">
        <f t="shared" si="1"/>
        <v>0</v>
      </c>
    </row>
    <row r="22" spans="1:20" x14ac:dyDescent="0.2">
      <c r="A22" s="307" t="s">
        <v>46</v>
      </c>
      <c r="B22" s="293">
        <v>154</v>
      </c>
      <c r="C22" s="293"/>
      <c r="D22" s="309"/>
      <c r="E22" s="292"/>
      <c r="F22" s="293"/>
      <c r="G22" s="293"/>
      <c r="H22" s="310"/>
      <c r="I22" s="296"/>
      <c r="J22" s="297"/>
      <c r="K22" s="298"/>
      <c r="L22" s="299"/>
      <c r="M22" s="308"/>
      <c r="N22" s="301"/>
      <c r="O22" s="302"/>
      <c r="P22" s="303">
        <f>SUM(N22:O22)</f>
        <v>0</v>
      </c>
      <c r="Q22" s="304"/>
      <c r="R22" s="305">
        <f t="shared" si="0"/>
        <v>0</v>
      </c>
      <c r="S22" s="304"/>
      <c r="T22" s="306">
        <f t="shared" si="1"/>
        <v>0</v>
      </c>
    </row>
    <row r="23" spans="1:20" x14ac:dyDescent="0.2">
      <c r="A23" s="307" t="s">
        <v>47</v>
      </c>
      <c r="B23" s="293">
        <v>407</v>
      </c>
      <c r="C23" s="293"/>
      <c r="D23" s="293"/>
      <c r="E23" s="292"/>
      <c r="F23" s="293"/>
      <c r="G23" s="293"/>
      <c r="H23" s="293"/>
      <c r="I23" s="296"/>
      <c r="J23" s="297"/>
      <c r="K23" s="298"/>
      <c r="L23" s="299"/>
      <c r="M23" s="308"/>
      <c r="N23" s="301"/>
      <c r="O23" s="302"/>
      <c r="P23" s="303">
        <f>SUM(N23:O23)</f>
        <v>0</v>
      </c>
      <c r="Q23" s="304"/>
      <c r="R23" s="305">
        <f t="shared" si="0"/>
        <v>0</v>
      </c>
      <c r="S23" s="304"/>
      <c r="T23" s="306">
        <f t="shared" si="1"/>
        <v>0</v>
      </c>
    </row>
    <row r="24" spans="1:20" x14ac:dyDescent="0.2">
      <c r="A24" s="311" t="s">
        <v>48</v>
      </c>
      <c r="B24" s="293">
        <f>SUM(B17:B23)</f>
        <v>68792</v>
      </c>
      <c r="C24" s="293"/>
      <c r="D24" s="293"/>
      <c r="E24" s="292"/>
      <c r="F24" s="293"/>
      <c r="G24" s="293"/>
      <c r="H24" s="293"/>
      <c r="I24" s="296"/>
      <c r="J24" s="297"/>
      <c r="K24" s="298"/>
      <c r="L24" s="299"/>
      <c r="M24" s="308"/>
      <c r="N24" s="301"/>
      <c r="O24" s="302"/>
      <c r="P24" s="303"/>
      <c r="Q24" s="304"/>
      <c r="R24" s="305">
        <f t="shared" si="0"/>
        <v>0</v>
      </c>
      <c r="S24" s="304"/>
      <c r="T24" s="306">
        <f t="shared" si="1"/>
        <v>0</v>
      </c>
    </row>
    <row r="25" spans="1:20" x14ac:dyDescent="0.2">
      <c r="A25" s="256"/>
      <c r="B25" s="313"/>
      <c r="C25" s="259"/>
      <c r="D25" s="259"/>
      <c r="E25" s="344"/>
      <c r="F25" s="259"/>
      <c r="G25" s="259"/>
      <c r="H25" s="259"/>
      <c r="I25" s="260"/>
      <c r="J25" s="261"/>
      <c r="K25" s="262"/>
      <c r="L25" s="263"/>
      <c r="M25" s="264"/>
      <c r="N25" s="265"/>
      <c r="O25" s="266"/>
      <c r="P25" s="267"/>
      <c r="Q25" s="327"/>
      <c r="R25" s="268"/>
      <c r="S25" s="269"/>
      <c r="T25" s="270"/>
    </row>
    <row r="26" spans="1:20" x14ac:dyDescent="0.2">
      <c r="A26" s="724" t="s">
        <v>34</v>
      </c>
      <c r="B26" s="723">
        <v>8033</v>
      </c>
      <c r="C26" s="723"/>
      <c r="D26" s="723"/>
      <c r="E26" s="724"/>
      <c r="F26" s="723"/>
      <c r="G26" s="723"/>
      <c r="H26" s="723"/>
      <c r="I26" s="725"/>
      <c r="J26" s="726"/>
      <c r="K26" s="727"/>
      <c r="L26" s="728">
        <f>B26</f>
        <v>8033</v>
      </c>
      <c r="M26" s="729">
        <f>L26</f>
        <v>8033</v>
      </c>
      <c r="N26" s="730">
        <f>M26/M$34</f>
        <v>2.3021611598788305E-2</v>
      </c>
      <c r="O26" s="731">
        <f>IF(N26&gt;=2%,M26,0)</f>
        <v>8033</v>
      </c>
      <c r="P26" s="732">
        <f>O$34/P$2</f>
        <v>24070.857142857141</v>
      </c>
      <c r="Q26" s="733">
        <f>O26/P26</f>
        <v>0.33372305574019562</v>
      </c>
      <c r="R26" s="734">
        <f>INT(Q26)</f>
        <v>0</v>
      </c>
      <c r="S26" s="735">
        <v>0</v>
      </c>
      <c r="T26" s="736">
        <f>SUM(R26:S26)</f>
        <v>0</v>
      </c>
    </row>
    <row r="27" spans="1:20" s="327" customFormat="1" x14ac:dyDescent="0.2">
      <c r="A27" s="315"/>
      <c r="B27" s="313"/>
      <c r="C27" s="313"/>
      <c r="D27" s="313"/>
      <c r="E27" s="315"/>
      <c r="F27" s="313"/>
      <c r="G27" s="313"/>
      <c r="H27" s="313"/>
      <c r="I27" s="317"/>
      <c r="J27" s="261"/>
      <c r="K27" s="318"/>
      <c r="L27" s="319"/>
      <c r="M27" s="412"/>
      <c r="N27" s="321"/>
      <c r="O27" s="322"/>
      <c r="P27" s="413"/>
      <c r="R27" s="268"/>
      <c r="S27" s="269"/>
      <c r="T27" s="270">
        <f>SUM(R27:S27)</f>
        <v>0</v>
      </c>
    </row>
    <row r="28" spans="1:20" s="327" customFormat="1" x14ac:dyDescent="0.2">
      <c r="A28" s="328" t="s">
        <v>50</v>
      </c>
      <c r="B28" s="329">
        <v>0</v>
      </c>
      <c r="C28" s="329"/>
      <c r="D28" s="330"/>
      <c r="E28" s="331"/>
      <c r="F28" s="329"/>
      <c r="G28" s="329"/>
      <c r="H28" s="332"/>
      <c r="I28" s="333"/>
      <c r="J28" s="334"/>
      <c r="K28" s="335"/>
      <c r="L28" s="336">
        <f>B28</f>
        <v>0</v>
      </c>
      <c r="M28" s="337">
        <f>L28</f>
        <v>0</v>
      </c>
      <c r="N28" s="338">
        <f>M28/M$34</f>
        <v>0</v>
      </c>
      <c r="O28" s="339">
        <f>IF(N28&gt;=2%,M28,0)</f>
        <v>0</v>
      </c>
      <c r="P28" s="340">
        <f>O$34/P$2</f>
        <v>24070.857142857141</v>
      </c>
      <c r="Q28" s="341">
        <f>O28/P28</f>
        <v>0</v>
      </c>
      <c r="R28" s="342">
        <f>INT(Q28)</f>
        <v>0</v>
      </c>
      <c r="S28" s="341">
        <v>0</v>
      </c>
      <c r="T28" s="343">
        <f>SUM(R28:S28)</f>
        <v>0</v>
      </c>
    </row>
    <row r="29" spans="1:20" x14ac:dyDescent="0.2">
      <c r="A29" s="344"/>
      <c r="B29" s="259"/>
      <c r="C29" s="259"/>
      <c r="D29" s="258"/>
      <c r="E29" s="344"/>
      <c r="F29" s="259"/>
      <c r="G29" s="259"/>
      <c r="H29" s="345" t="s">
        <v>51</v>
      </c>
      <c r="I29" s="260"/>
      <c r="J29" s="261"/>
      <c r="K29" s="262"/>
      <c r="L29" s="319"/>
      <c r="M29" s="320"/>
      <c r="N29" s="265"/>
      <c r="O29" s="266"/>
      <c r="P29" s="323"/>
      <c r="Q29" s="324"/>
      <c r="R29" s="325">
        <f>INT(Q29)</f>
        <v>0</v>
      </c>
      <c r="S29" s="324"/>
      <c r="T29" s="326">
        <f>SUM(R29:S29)</f>
        <v>0</v>
      </c>
    </row>
    <row r="30" spans="1:20" x14ac:dyDescent="0.2">
      <c r="A30" s="346" t="s">
        <v>52</v>
      </c>
      <c r="B30" s="347">
        <v>274</v>
      </c>
      <c r="C30" s="347"/>
      <c r="D30" s="347"/>
      <c r="E30" s="346"/>
      <c r="F30" s="347"/>
      <c r="G30" s="347"/>
      <c r="H30" s="348"/>
      <c r="I30" s="349"/>
      <c r="J30" s="350"/>
      <c r="K30" s="351"/>
      <c r="L30" s="352">
        <f>B30</f>
        <v>274</v>
      </c>
      <c r="M30" s="353">
        <f>L30</f>
        <v>274</v>
      </c>
      <c r="N30" s="354">
        <f>M30/M$34</f>
        <v>7.8525103673198003E-4</v>
      </c>
      <c r="O30" s="355">
        <f>IF(N30&gt;=2%,M30,0)</f>
        <v>0</v>
      </c>
      <c r="P30" s="356">
        <f>O$34/P$2</f>
        <v>24070.857142857141</v>
      </c>
      <c r="Q30" s="357">
        <f>O30/P30</f>
        <v>0</v>
      </c>
      <c r="R30" s="358">
        <f>INT(Q30)</f>
        <v>0</v>
      </c>
      <c r="S30" s="357">
        <v>0</v>
      </c>
      <c r="T30" s="359">
        <f>SUM(R30:S30)</f>
        <v>0</v>
      </c>
    </row>
    <row r="31" spans="1:20" x14ac:dyDescent="0.2">
      <c r="A31" s="344"/>
      <c r="B31" s="259"/>
      <c r="C31" s="259"/>
      <c r="D31" s="259"/>
      <c r="E31" s="344"/>
      <c r="F31" s="259"/>
      <c r="G31" s="259"/>
      <c r="H31" s="345"/>
      <c r="I31" s="260"/>
      <c r="J31" s="261"/>
      <c r="K31" s="262"/>
      <c r="L31" s="319"/>
      <c r="M31" s="320"/>
      <c r="N31" s="265"/>
      <c r="O31" s="266"/>
      <c r="P31" s="323"/>
      <c r="Q31" s="324"/>
      <c r="R31" s="325"/>
      <c r="S31" s="324"/>
      <c r="T31" s="326"/>
    </row>
    <row r="32" spans="1:20" x14ac:dyDescent="0.2">
      <c r="A32" s="360" t="s">
        <v>53</v>
      </c>
      <c r="B32" s="361">
        <v>9697</v>
      </c>
      <c r="C32" s="361"/>
      <c r="D32" s="361"/>
      <c r="E32" s="360"/>
      <c r="F32" s="361"/>
      <c r="G32" s="361"/>
      <c r="H32" s="362"/>
      <c r="I32" s="363"/>
      <c r="J32" s="364"/>
      <c r="K32" s="365"/>
      <c r="L32" s="366">
        <f>B32</f>
        <v>9697</v>
      </c>
      <c r="M32" s="367"/>
      <c r="N32" s="368">
        <v>0</v>
      </c>
      <c r="O32" s="369">
        <f>IF(N32&gt;=2%,M32,0)</f>
        <v>0</v>
      </c>
      <c r="P32" s="370"/>
      <c r="Q32" s="371"/>
      <c r="R32" s="372">
        <f>INT(Q32)</f>
        <v>0</v>
      </c>
      <c r="S32" s="371"/>
      <c r="T32" s="373">
        <f>SUM(R32:S32)</f>
        <v>0</v>
      </c>
    </row>
    <row r="33" spans="1:20" x14ac:dyDescent="0.2">
      <c r="A33" s="344"/>
      <c r="B33" s="259"/>
      <c r="C33" s="259"/>
      <c r="D33" s="259"/>
      <c r="E33" s="344"/>
      <c r="F33" s="259"/>
      <c r="G33" s="259"/>
      <c r="H33" s="259"/>
      <c r="I33" s="260"/>
      <c r="J33" s="374"/>
      <c r="K33" s="262"/>
      <c r="L33" s="375"/>
      <c r="M33" s="264"/>
      <c r="N33" s="265"/>
      <c r="O33" s="266"/>
      <c r="P33" s="376"/>
      <c r="Q33" s="324"/>
      <c r="R33" s="377">
        <f>INT(Q33)</f>
        <v>0</v>
      </c>
      <c r="S33" s="324"/>
      <c r="T33" s="326">
        <f>SUM(R33:S33)</f>
        <v>0</v>
      </c>
    </row>
    <row r="34" spans="1:20" x14ac:dyDescent="0.2">
      <c r="A34" s="344" t="s">
        <v>54</v>
      </c>
      <c r="B34" s="259">
        <f>SUM(B6:B33)-B24</f>
        <v>358630</v>
      </c>
      <c r="C34" s="259"/>
      <c r="D34" s="259"/>
      <c r="E34" s="378"/>
      <c r="F34" s="259"/>
      <c r="G34" s="259">
        <f t="shared" ref="G34:S34" si="3">SUM(G6:G33)</f>
        <v>4</v>
      </c>
      <c r="H34" s="259">
        <f t="shared" si="3"/>
        <v>68792</v>
      </c>
      <c r="I34" s="379">
        <f t="shared" si="3"/>
        <v>2</v>
      </c>
      <c r="J34" s="380">
        <f t="shared" si="3"/>
        <v>181940.00000000003</v>
      </c>
      <c r="K34" s="262">
        <f t="shared" si="3"/>
        <v>3</v>
      </c>
      <c r="L34" s="262">
        <f t="shared" si="3"/>
        <v>358630</v>
      </c>
      <c r="M34" s="262">
        <f t="shared" si="3"/>
        <v>348933</v>
      </c>
      <c r="N34" s="379">
        <f t="shared" si="3"/>
        <v>0.99999999999999989</v>
      </c>
      <c r="O34" s="266">
        <f t="shared" si="3"/>
        <v>336992</v>
      </c>
      <c r="P34" s="376">
        <f t="shared" si="3"/>
        <v>288850.28571428568</v>
      </c>
      <c r="Q34" s="376">
        <f t="shared" si="3"/>
        <v>14.000000000000002</v>
      </c>
      <c r="R34" s="381">
        <f t="shared" si="3"/>
        <v>10</v>
      </c>
      <c r="S34" s="382">
        <f t="shared" si="3"/>
        <v>4</v>
      </c>
      <c r="T34" s="383">
        <f>SUM(R34:S34)</f>
        <v>14</v>
      </c>
    </row>
    <row r="35" spans="1:20" x14ac:dyDescent="0.2">
      <c r="K35" s="384"/>
      <c r="L35" s="223"/>
      <c r="M35" s="385"/>
      <c r="N35" s="386"/>
      <c r="O35" s="387"/>
      <c r="P35" s="388"/>
    </row>
    <row r="37" spans="1:20" x14ac:dyDescent="0.2">
      <c r="A37" s="389"/>
      <c r="B37" s="389"/>
      <c r="C37" s="389"/>
      <c r="D37" s="389"/>
      <c r="E37" s="389"/>
      <c r="F37" s="389"/>
      <c r="G37" s="389"/>
      <c r="H37" s="214"/>
      <c r="K37" s="214"/>
    </row>
  </sheetData>
  <mergeCells count="5">
    <mergeCell ref="R5:T5"/>
    <mergeCell ref="A1:T1"/>
    <mergeCell ref="B2:E2"/>
    <mergeCell ref="G2:K2"/>
    <mergeCell ref="M2:O2"/>
  </mergeCells>
  <printOptions horizontalCentered="1" verticalCentered="1"/>
  <pageMargins left="0.23622047244094491" right="0.23622047244094491" top="0.51181102362204722" bottom="0.51181102362204722" header="0" footer="0.23622047244094491"/>
  <pageSetup paperSize="190" scale="71" fitToHeight="0" pageOrder="overThenDown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36"/>
  <sheetViews>
    <sheetView zoomScale="70" zoomScaleNormal="70" workbookViewId="0">
      <selection activeCell="F18" sqref="F18"/>
    </sheetView>
  </sheetViews>
  <sheetFormatPr baseColWidth="10" defaultRowHeight="12.75" x14ac:dyDescent="0.2"/>
  <cols>
    <col min="1" max="1" width="42.28515625" style="211" customWidth="1"/>
    <col min="2" max="2" width="11.42578125" style="211" bestFit="1" customWidth="1"/>
    <col min="3" max="3" width="13.5703125" style="211" bestFit="1" customWidth="1"/>
    <col min="4" max="4" width="12.140625" style="211" bestFit="1" customWidth="1"/>
    <col min="5" max="5" width="13.5703125" style="211" bestFit="1" customWidth="1"/>
    <col min="6" max="6" width="15.140625" style="211" bestFit="1" customWidth="1"/>
    <col min="7" max="7" width="20" style="211" bestFit="1" customWidth="1"/>
    <col min="8" max="8" width="15.140625" style="211" bestFit="1" customWidth="1"/>
    <col min="9" max="9" width="13" style="212" bestFit="1" customWidth="1"/>
    <col min="10" max="10" width="15.85546875" style="213" bestFit="1" customWidth="1"/>
    <col min="11" max="11" width="12" style="211" bestFit="1" customWidth="1"/>
    <col min="12" max="12" width="15.140625" style="211" bestFit="1" customWidth="1"/>
    <col min="13" max="13" width="9.85546875" style="214" bestFit="1" customWidth="1"/>
    <col min="14" max="14" width="8.85546875" style="212" customWidth="1"/>
    <col min="15" max="15" width="15" style="211" customWidth="1"/>
    <col min="16" max="16" width="10.5703125" style="211" bestFit="1" customWidth="1"/>
    <col min="17" max="17" width="10.85546875" style="211" bestFit="1" customWidth="1"/>
    <col min="18" max="18" width="5.5703125" style="215" bestFit="1" customWidth="1"/>
    <col min="19" max="19" width="3.7109375" style="211" bestFit="1" customWidth="1"/>
    <col min="20" max="20" width="6.42578125" style="211" bestFit="1" customWidth="1"/>
    <col min="21" max="16384" width="11.42578125" style="211"/>
  </cols>
  <sheetData>
    <row r="1" spans="1:20" ht="20.25" x14ac:dyDescent="0.3">
      <c r="A1" s="981" t="s">
        <v>0</v>
      </c>
      <c r="B1" s="981"/>
      <c r="C1" s="981"/>
      <c r="D1" s="981"/>
      <c r="E1" s="981"/>
      <c r="F1" s="981"/>
      <c r="G1" s="981"/>
      <c r="H1" s="981"/>
      <c r="I1" s="981"/>
      <c r="J1" s="981"/>
      <c r="K1" s="981"/>
      <c r="L1" s="981"/>
      <c r="M1" s="981"/>
      <c r="N1" s="981"/>
      <c r="O1" s="981"/>
      <c r="P1" s="981"/>
      <c r="Q1" s="981"/>
      <c r="R1" s="981"/>
      <c r="S1" s="981"/>
      <c r="T1" s="981"/>
    </row>
    <row r="2" spans="1:20" ht="20.25" x14ac:dyDescent="0.3">
      <c r="A2" s="927" t="s">
        <v>1</v>
      </c>
      <c r="B2" s="983" t="s">
        <v>55</v>
      </c>
      <c r="C2" s="983"/>
      <c r="D2" s="928"/>
      <c r="E2" s="928"/>
      <c r="F2" s="929"/>
      <c r="G2" s="982" t="str">
        <f>B2</f>
        <v>AQUISMON</v>
      </c>
      <c r="H2" s="982"/>
      <c r="I2" s="982"/>
      <c r="J2" s="945"/>
      <c r="K2" s="946"/>
      <c r="L2" s="946"/>
      <c r="M2" s="984" t="s">
        <v>3</v>
      </c>
      <c r="N2" s="984"/>
      <c r="O2" s="984"/>
      <c r="P2" s="929">
        <v>5</v>
      </c>
      <c r="Q2" s="946"/>
      <c r="R2" s="947"/>
      <c r="S2" s="946"/>
      <c r="T2" s="946"/>
    </row>
    <row r="3" spans="1:20" ht="20.25" x14ac:dyDescent="0.3">
      <c r="A3" s="929">
        <v>2018</v>
      </c>
      <c r="B3" s="929"/>
      <c r="C3" s="929"/>
      <c r="D3" s="929"/>
      <c r="E3" s="929"/>
      <c r="F3" s="929"/>
      <c r="G3" s="929"/>
      <c r="H3" s="928"/>
      <c r="I3" s="948"/>
      <c r="J3" s="949"/>
      <c r="K3" s="929"/>
      <c r="L3" s="950"/>
      <c r="M3" s="951"/>
      <c r="N3" s="952"/>
      <c r="O3" s="927"/>
      <c r="P3" s="929"/>
      <c r="Q3" s="946"/>
      <c r="R3" s="947"/>
      <c r="S3" s="946"/>
      <c r="T3" s="946"/>
    </row>
    <row r="4" spans="1:20" x14ac:dyDescent="0.2">
      <c r="A4" s="219"/>
      <c r="B4" s="219"/>
      <c r="C4" s="219"/>
      <c r="D4" s="219"/>
      <c r="E4" s="219"/>
      <c r="F4" s="219"/>
      <c r="G4" s="219"/>
      <c r="H4" s="220"/>
      <c r="I4" s="221"/>
      <c r="J4" s="222"/>
      <c r="K4" s="219"/>
      <c r="L4" s="223"/>
      <c r="M4" s="224"/>
      <c r="N4" s="225"/>
      <c r="O4" s="218"/>
      <c r="P4" s="219"/>
    </row>
    <row r="5" spans="1:20" ht="108" customHeight="1" x14ac:dyDescent="0.2">
      <c r="A5" s="232" t="s">
        <v>4</v>
      </c>
      <c r="B5" s="232" t="s">
        <v>5</v>
      </c>
      <c r="C5" s="232" t="s">
        <v>6</v>
      </c>
      <c r="D5" s="232" t="s">
        <v>7</v>
      </c>
      <c r="E5" s="232" t="s">
        <v>8</v>
      </c>
      <c r="F5" s="232" t="s">
        <v>9</v>
      </c>
      <c r="G5" s="232" t="s">
        <v>124</v>
      </c>
      <c r="H5" s="232" t="s">
        <v>11</v>
      </c>
      <c r="I5" s="931" t="s">
        <v>12</v>
      </c>
      <c r="J5" s="932" t="s">
        <v>13</v>
      </c>
      <c r="K5" s="232" t="s">
        <v>126</v>
      </c>
      <c r="L5" s="232" t="s">
        <v>15</v>
      </c>
      <c r="M5" s="933" t="s">
        <v>16</v>
      </c>
      <c r="N5" s="231" t="s">
        <v>17</v>
      </c>
      <c r="O5" s="232" t="s">
        <v>18</v>
      </c>
      <c r="P5" s="934" t="s">
        <v>19</v>
      </c>
      <c r="Q5" s="935" t="s">
        <v>20</v>
      </c>
      <c r="R5" s="980" t="s">
        <v>21</v>
      </c>
      <c r="S5" s="980"/>
      <c r="T5" s="980"/>
    </row>
    <row r="6" spans="1:20" x14ac:dyDescent="0.2">
      <c r="A6" s="235" t="s">
        <v>22</v>
      </c>
      <c r="B6" s="236">
        <v>10965</v>
      </c>
      <c r="C6" s="236">
        <f>$B$9/3</f>
        <v>193.33333333333334</v>
      </c>
      <c r="D6" s="237">
        <f>B10/2</f>
        <v>111.5</v>
      </c>
      <c r="E6" s="236">
        <f>B$11/2</f>
        <v>27.5</v>
      </c>
      <c r="F6" s="236"/>
      <c r="G6" s="236">
        <v>3</v>
      </c>
      <c r="H6" s="236">
        <f>B6+INT(C6)+INT(D6)+INT(E6)+INT(F6)+INT(G6)</f>
        <v>11299</v>
      </c>
      <c r="I6" s="238"/>
      <c r="J6" s="239"/>
      <c r="K6" s="240"/>
      <c r="L6" s="241">
        <f>H6</f>
        <v>11299</v>
      </c>
      <c r="M6" s="242">
        <f>L6</f>
        <v>11299</v>
      </c>
      <c r="N6" s="243">
        <f>M6/M$33</f>
        <v>0.48828867761452033</v>
      </c>
      <c r="O6" s="244">
        <f>IF(N6&gt;=2%,M6,0)</f>
        <v>11299</v>
      </c>
      <c r="P6" s="245">
        <f>O$33/P$2</f>
        <v>4369</v>
      </c>
      <c r="Q6" s="246">
        <f>O6/P6</f>
        <v>2.5861753261615932</v>
      </c>
      <c r="R6" s="247">
        <f>INT(Q6)</f>
        <v>2</v>
      </c>
      <c r="S6" s="539">
        <v>0</v>
      </c>
      <c r="T6" s="246">
        <f>SUM(R6:S6)</f>
        <v>2</v>
      </c>
    </row>
    <row r="7" spans="1:20" x14ac:dyDescent="0.2">
      <c r="A7" s="235" t="s">
        <v>23</v>
      </c>
      <c r="B7" s="236">
        <v>712</v>
      </c>
      <c r="C7" s="236">
        <f>$B$9/3</f>
        <v>193.33333333333334</v>
      </c>
      <c r="D7" s="237">
        <f>B10/2</f>
        <v>111.5</v>
      </c>
      <c r="E7" s="236"/>
      <c r="F7" s="236">
        <f>B$12/2</f>
        <v>5</v>
      </c>
      <c r="G7" s="236">
        <v>0</v>
      </c>
      <c r="H7" s="236">
        <f>B7+INT(C7)+INT(D7)+INT(E7)+INT(F7)+INT(G7)</f>
        <v>1021</v>
      </c>
      <c r="I7" s="238"/>
      <c r="J7" s="239"/>
      <c r="K7" s="240"/>
      <c r="L7" s="241">
        <f>H7</f>
        <v>1021</v>
      </c>
      <c r="M7" s="242">
        <f>L7</f>
        <v>1021</v>
      </c>
      <c r="N7" s="243">
        <f>M7/M$33</f>
        <v>4.4122731201382888E-2</v>
      </c>
      <c r="O7" s="244">
        <f>IF(N7&gt;=2%,M7,0)</f>
        <v>1021</v>
      </c>
      <c r="P7" s="245">
        <f>O$33/P$2</f>
        <v>4369</v>
      </c>
      <c r="Q7" s="246">
        <f>O7/P7</f>
        <v>0.2336919203479057</v>
      </c>
      <c r="R7" s="247">
        <f>INT(Q7)</f>
        <v>0</v>
      </c>
      <c r="S7" s="248">
        <v>0</v>
      </c>
      <c r="T7" s="246">
        <f>SUM(R7:S7)</f>
        <v>0</v>
      </c>
    </row>
    <row r="8" spans="1:20" x14ac:dyDescent="0.2">
      <c r="A8" s="235" t="s">
        <v>24</v>
      </c>
      <c r="B8" s="236">
        <v>128</v>
      </c>
      <c r="C8" s="236">
        <f>$B$9/3</f>
        <v>193.33333333333334</v>
      </c>
      <c r="D8" s="237"/>
      <c r="E8" s="236">
        <f>B$11/2</f>
        <v>27.5</v>
      </c>
      <c r="F8" s="236">
        <f>B$12/2</f>
        <v>5</v>
      </c>
      <c r="G8" s="236">
        <v>0</v>
      </c>
      <c r="H8" s="236">
        <f>B8+INT(C8)+INT(D8)+INT(E8)+INT(F8)+INT(G8)</f>
        <v>353</v>
      </c>
      <c r="I8" s="238"/>
      <c r="J8" s="239"/>
      <c r="K8" s="240"/>
      <c r="L8" s="241">
        <f>H8</f>
        <v>353</v>
      </c>
      <c r="M8" s="242">
        <f>L8</f>
        <v>353</v>
      </c>
      <c r="N8" s="243">
        <f>M8/M$33</f>
        <v>1.5254969749351772E-2</v>
      </c>
      <c r="O8" s="244">
        <f>IF(N8&gt;=2%,M8,0)</f>
        <v>0</v>
      </c>
      <c r="P8" s="245">
        <f>O$33/P$2</f>
        <v>4369</v>
      </c>
      <c r="Q8" s="246">
        <f>O8/P8</f>
        <v>0</v>
      </c>
      <c r="R8" s="247">
        <f>INT(Q8)</f>
        <v>0</v>
      </c>
      <c r="S8" s="248">
        <v>0</v>
      </c>
      <c r="T8" s="246">
        <f>SUM(R8:S8)</f>
        <v>0</v>
      </c>
    </row>
    <row r="9" spans="1:20" x14ac:dyDescent="0.2">
      <c r="A9" s="235" t="s">
        <v>25</v>
      </c>
      <c r="B9" s="236">
        <v>580</v>
      </c>
      <c r="C9" s="236"/>
      <c r="D9" s="237"/>
      <c r="E9" s="236"/>
      <c r="F9" s="236"/>
      <c r="G9" s="236"/>
      <c r="H9" s="236"/>
      <c r="I9" s="238"/>
      <c r="J9" s="239"/>
      <c r="K9" s="240"/>
      <c r="L9" s="241"/>
      <c r="M9" s="242"/>
      <c r="N9" s="243"/>
      <c r="O9" s="244"/>
      <c r="P9" s="245"/>
      <c r="Q9" s="246"/>
      <c r="R9" s="247"/>
      <c r="S9" s="248">
        <v>0</v>
      </c>
      <c r="T9" s="246"/>
    </row>
    <row r="10" spans="1:20" x14ac:dyDescent="0.2">
      <c r="A10" s="235" t="s">
        <v>26</v>
      </c>
      <c r="B10" s="236">
        <v>223</v>
      </c>
      <c r="C10" s="236"/>
      <c r="D10" s="237"/>
      <c r="E10" s="236"/>
      <c r="F10" s="236"/>
      <c r="G10" s="236"/>
      <c r="H10" s="236"/>
      <c r="I10" s="238"/>
      <c r="J10" s="239"/>
      <c r="K10" s="240"/>
      <c r="L10" s="241"/>
      <c r="M10" s="242"/>
      <c r="N10" s="243"/>
      <c r="O10" s="244"/>
      <c r="P10" s="245"/>
      <c r="Q10" s="246"/>
      <c r="R10" s="247"/>
      <c r="S10" s="248">
        <v>0</v>
      </c>
      <c r="T10" s="246"/>
    </row>
    <row r="11" spans="1:20" x14ac:dyDescent="0.2">
      <c r="A11" s="235" t="s">
        <v>27</v>
      </c>
      <c r="B11" s="236">
        <v>55</v>
      </c>
      <c r="C11" s="236"/>
      <c r="D11" s="237"/>
      <c r="E11" s="236"/>
      <c r="F11" s="236"/>
      <c r="G11" s="236"/>
      <c r="H11" s="236"/>
      <c r="I11" s="238"/>
      <c r="J11" s="239"/>
      <c r="K11" s="240"/>
      <c r="L11" s="241"/>
      <c r="M11" s="242"/>
      <c r="N11" s="243"/>
      <c r="O11" s="244"/>
      <c r="P11" s="245"/>
      <c r="Q11" s="246"/>
      <c r="R11" s="247"/>
      <c r="S11" s="248">
        <v>0</v>
      </c>
      <c r="T11" s="246"/>
    </row>
    <row r="12" spans="1:20" x14ac:dyDescent="0.2">
      <c r="A12" s="235" t="s">
        <v>28</v>
      </c>
      <c r="B12" s="236">
        <v>10</v>
      </c>
      <c r="C12" s="236"/>
      <c r="D12" s="237"/>
      <c r="E12" s="249"/>
      <c r="F12" s="236"/>
      <c r="G12" s="236"/>
      <c r="H12" s="236"/>
      <c r="I12" s="238"/>
      <c r="J12" s="239"/>
      <c r="K12" s="240"/>
      <c r="L12" s="241"/>
      <c r="M12" s="242"/>
      <c r="N12" s="243"/>
      <c r="O12" s="244"/>
      <c r="P12" s="245"/>
      <c r="Q12" s="246"/>
      <c r="R12" s="247"/>
      <c r="S12" s="248">
        <v>0</v>
      </c>
      <c r="T12" s="246"/>
    </row>
    <row r="13" spans="1:20" x14ac:dyDescent="0.2">
      <c r="A13" s="250" t="s">
        <v>29</v>
      </c>
      <c r="B13" s="236">
        <f>SUM(B6:B12)</f>
        <v>12673</v>
      </c>
      <c r="C13" s="236"/>
      <c r="D13" s="237"/>
      <c r="E13" s="235"/>
      <c r="F13" s="236"/>
      <c r="G13" s="236"/>
      <c r="H13" s="251"/>
      <c r="I13" s="238"/>
      <c r="J13" s="239"/>
      <c r="K13" s="252"/>
      <c r="L13" s="253"/>
      <c r="M13" s="254"/>
      <c r="N13" s="243"/>
      <c r="O13" s="255"/>
      <c r="P13" s="245">
        <f>SUM(N13:O13)</f>
        <v>0</v>
      </c>
      <c r="Q13" s="248"/>
      <c r="R13" s="247">
        <f t="shared" ref="R13:R32" si="0">INT(Q13)</f>
        <v>0</v>
      </c>
      <c r="S13" s="248">
        <v>0</v>
      </c>
      <c r="T13" s="246">
        <f>SUM(R13:S13)</f>
        <v>0</v>
      </c>
    </row>
    <row r="14" spans="1:20" x14ac:dyDescent="0.2">
      <c r="A14" s="256"/>
      <c r="B14" s="257"/>
      <c r="C14" s="257"/>
      <c r="D14" s="258"/>
      <c r="E14" s="227"/>
      <c r="F14" s="259"/>
      <c r="G14" s="257"/>
      <c r="H14" s="259"/>
      <c r="I14" s="260"/>
      <c r="J14" s="261"/>
      <c r="K14" s="262"/>
      <c r="L14" s="263"/>
      <c r="M14" s="264"/>
      <c r="N14" s="265"/>
      <c r="O14" s="266"/>
      <c r="P14" s="267">
        <f>SUM(N14:O14)</f>
        <v>0</v>
      </c>
      <c r="R14" s="268">
        <f t="shared" si="0"/>
        <v>0</v>
      </c>
      <c r="S14" s="269">
        <v>0</v>
      </c>
      <c r="T14" s="270">
        <f t="shared" ref="T14:T33" si="1">SUM(R14:S14)</f>
        <v>0</v>
      </c>
    </row>
    <row r="15" spans="1:20" x14ac:dyDescent="0.2">
      <c r="A15" s="271" t="s">
        <v>33</v>
      </c>
      <c r="B15" s="272"/>
      <c r="C15" s="272"/>
      <c r="D15" s="272"/>
      <c r="E15" s="273"/>
      <c r="F15" s="272"/>
      <c r="G15" s="274"/>
      <c r="H15" s="272"/>
      <c r="I15" s="275">
        <v>0.79</v>
      </c>
      <c r="J15" s="276">
        <f>$B$18*I15</f>
        <v>7600.59</v>
      </c>
      <c r="K15" s="277">
        <v>1</v>
      </c>
      <c r="L15" s="278">
        <f>INT(J15)+K15</f>
        <v>7601</v>
      </c>
      <c r="M15" s="279">
        <f>L15</f>
        <v>7601</v>
      </c>
      <c r="N15" s="280">
        <f>M15/M$33</f>
        <v>0.32847882454624028</v>
      </c>
      <c r="O15" s="281">
        <f>IF(N15&gt;=2%,M15,0)</f>
        <v>7601</v>
      </c>
      <c r="P15" s="282">
        <f>O$33/P$2</f>
        <v>4369</v>
      </c>
      <c r="Q15" s="283">
        <f>O15/P15</f>
        <v>1.7397573815518426</v>
      </c>
      <c r="R15" s="284">
        <f t="shared" si="0"/>
        <v>1</v>
      </c>
      <c r="S15" s="285">
        <v>1</v>
      </c>
      <c r="T15" s="286">
        <f t="shared" si="1"/>
        <v>2</v>
      </c>
    </row>
    <row r="16" spans="1:20" x14ac:dyDescent="0.2">
      <c r="A16" s="271" t="s">
        <v>34</v>
      </c>
      <c r="B16" s="272"/>
      <c r="C16" s="272"/>
      <c r="D16" s="272"/>
      <c r="E16" s="273"/>
      <c r="F16" s="272"/>
      <c r="G16" s="274"/>
      <c r="H16" s="272"/>
      <c r="I16" s="275">
        <v>0.2</v>
      </c>
      <c r="J16" s="276">
        <f t="shared" ref="J16:J17" si="2">$B$18*I16</f>
        <v>1924.2</v>
      </c>
      <c r="K16" s="277">
        <v>0</v>
      </c>
      <c r="L16" s="278">
        <f>INT(J16)+K16</f>
        <v>1924</v>
      </c>
      <c r="M16" s="279">
        <f>L16</f>
        <v>1924</v>
      </c>
      <c r="N16" s="280">
        <f>M16/M$33</f>
        <v>8.3146067415730343E-2</v>
      </c>
      <c r="O16" s="281">
        <f>IF(N16&gt;=2%,M16,0)</f>
        <v>1924</v>
      </c>
      <c r="P16" s="282">
        <f>O$33/P$2</f>
        <v>4369</v>
      </c>
      <c r="Q16" s="283">
        <f>O16/P16</f>
        <v>0.44037537193865872</v>
      </c>
      <c r="R16" s="284">
        <f t="shared" si="0"/>
        <v>0</v>
      </c>
      <c r="S16" s="285">
        <v>1</v>
      </c>
      <c r="T16" s="286">
        <f t="shared" si="1"/>
        <v>1</v>
      </c>
    </row>
    <row r="17" spans="1:20" x14ac:dyDescent="0.2">
      <c r="A17" s="271" t="s">
        <v>35</v>
      </c>
      <c r="B17" s="272"/>
      <c r="C17" s="272"/>
      <c r="D17" s="272"/>
      <c r="E17" s="273"/>
      <c r="F17" s="272"/>
      <c r="G17" s="272"/>
      <c r="H17" s="272"/>
      <c r="I17" s="275">
        <v>0.01</v>
      </c>
      <c r="J17" s="276">
        <f t="shared" si="2"/>
        <v>96.210000000000008</v>
      </c>
      <c r="K17" s="277">
        <v>0</v>
      </c>
      <c r="L17" s="278">
        <f>INT(J17)+K17</f>
        <v>96</v>
      </c>
      <c r="M17" s="279">
        <f>L17</f>
        <v>96</v>
      </c>
      <c r="N17" s="280">
        <f>M17/M$33</f>
        <v>4.1486603284356096E-3</v>
      </c>
      <c r="O17" s="281">
        <f>IF(N17&gt;=2%,M17,0)</f>
        <v>0</v>
      </c>
      <c r="P17" s="282">
        <f>O$33/P$2</f>
        <v>4369</v>
      </c>
      <c r="Q17" s="283">
        <f>O17/P17</f>
        <v>0</v>
      </c>
      <c r="R17" s="284">
        <f t="shared" si="0"/>
        <v>0</v>
      </c>
      <c r="S17" s="285">
        <v>0</v>
      </c>
      <c r="T17" s="286">
        <f t="shared" si="1"/>
        <v>0</v>
      </c>
    </row>
    <row r="18" spans="1:20" x14ac:dyDescent="0.2">
      <c r="A18" s="287" t="s">
        <v>56</v>
      </c>
      <c r="B18" s="272">
        <v>9621</v>
      </c>
      <c r="C18" s="288"/>
      <c r="D18" s="272"/>
      <c r="E18" s="271"/>
      <c r="F18" s="272"/>
      <c r="G18" s="272"/>
      <c r="H18" s="289"/>
      <c r="I18" s="275"/>
      <c r="J18" s="276"/>
      <c r="K18" s="277"/>
      <c r="L18" s="290"/>
      <c r="M18" s="291"/>
      <c r="N18" s="280"/>
      <c r="O18" s="281"/>
      <c r="P18" s="282"/>
      <c r="Q18" s="285"/>
      <c r="R18" s="284">
        <f t="shared" si="0"/>
        <v>0</v>
      </c>
      <c r="S18" s="285">
        <v>0</v>
      </c>
      <c r="T18" s="286">
        <f t="shared" si="1"/>
        <v>0</v>
      </c>
    </row>
    <row r="19" spans="1:20" x14ac:dyDescent="0.2">
      <c r="A19" s="256"/>
      <c r="B19" s="257"/>
      <c r="C19" s="257"/>
      <c r="D19" s="258"/>
      <c r="E19" s="227"/>
      <c r="F19" s="259"/>
      <c r="G19" s="257"/>
      <c r="H19" s="259"/>
      <c r="I19" s="260"/>
      <c r="J19" s="261"/>
      <c r="K19" s="262"/>
      <c r="L19" s="263"/>
      <c r="M19" s="264"/>
      <c r="N19" s="265"/>
      <c r="O19" s="266"/>
      <c r="P19" s="267"/>
      <c r="R19" s="268"/>
      <c r="S19" s="269">
        <v>0</v>
      </c>
      <c r="T19" s="270"/>
    </row>
    <row r="20" spans="1:20" x14ac:dyDescent="0.2">
      <c r="A20" s="292" t="s">
        <v>41</v>
      </c>
      <c r="B20" s="293">
        <v>363</v>
      </c>
      <c r="C20" s="293">
        <f>$B$23/3</f>
        <v>7</v>
      </c>
      <c r="D20" s="293">
        <f>B$24/2</f>
        <v>11</v>
      </c>
      <c r="E20" s="294">
        <f>B$25/2</f>
        <v>1.5</v>
      </c>
      <c r="F20" s="293"/>
      <c r="G20" s="295">
        <v>1</v>
      </c>
      <c r="H20" s="293">
        <f>B20+INT(C20)+INT(D20)+INT(E20)+INT(F20)+G20</f>
        <v>383</v>
      </c>
      <c r="I20" s="296"/>
      <c r="J20" s="297"/>
      <c r="K20" s="298"/>
      <c r="L20" s="299">
        <f>H20</f>
        <v>383</v>
      </c>
      <c r="M20" s="300">
        <f>L20</f>
        <v>383</v>
      </c>
      <c r="N20" s="301">
        <f>M20/M$33</f>
        <v>1.6551426101987898E-2</v>
      </c>
      <c r="O20" s="302">
        <f>IF(N20&gt;=2%,M20,0)</f>
        <v>0</v>
      </c>
      <c r="P20" s="303">
        <f>O$33/P$2</f>
        <v>4369</v>
      </c>
      <c r="Q20" s="304">
        <f>O20/P20</f>
        <v>0</v>
      </c>
      <c r="R20" s="305">
        <f t="shared" ref="R20:R21" si="3">INT(Q20)</f>
        <v>0</v>
      </c>
      <c r="S20" s="304">
        <v>0</v>
      </c>
      <c r="T20" s="306">
        <f t="shared" si="1"/>
        <v>0</v>
      </c>
    </row>
    <row r="21" spans="1:20" x14ac:dyDescent="0.2">
      <c r="A21" s="292" t="s">
        <v>42</v>
      </c>
      <c r="B21" s="293">
        <v>343</v>
      </c>
      <c r="C21" s="293">
        <f>$B$23/3</f>
        <v>7</v>
      </c>
      <c r="D21" s="293">
        <f>B$24/2</f>
        <v>11</v>
      </c>
      <c r="E21" s="292"/>
      <c r="F21" s="293">
        <f>B$26/2</f>
        <v>2.5</v>
      </c>
      <c r="G21" s="293">
        <v>1</v>
      </c>
      <c r="H21" s="293">
        <f>B21+INT(C21)+INT(D21)+INT(E21)+INT(F21)+G21</f>
        <v>364</v>
      </c>
      <c r="I21" s="296"/>
      <c r="J21" s="297"/>
      <c r="K21" s="298"/>
      <c r="L21" s="299">
        <f>H21</f>
        <v>364</v>
      </c>
      <c r="M21" s="300">
        <f>L21</f>
        <v>364</v>
      </c>
      <c r="N21" s="301">
        <f>M21/M$33</f>
        <v>1.5730337078651686E-2</v>
      </c>
      <c r="O21" s="302">
        <f>IF(N21&gt;=2%,M21,0)</f>
        <v>0</v>
      </c>
      <c r="P21" s="303">
        <f>O$33/P$2</f>
        <v>4369</v>
      </c>
      <c r="Q21" s="304">
        <f>O21/P21</f>
        <v>0</v>
      </c>
      <c r="R21" s="305">
        <f t="shared" si="3"/>
        <v>0</v>
      </c>
      <c r="S21" s="304">
        <v>0</v>
      </c>
      <c r="T21" s="306">
        <f t="shared" si="1"/>
        <v>0</v>
      </c>
    </row>
    <row r="22" spans="1:20" x14ac:dyDescent="0.2">
      <c r="A22" s="292" t="s">
        <v>43</v>
      </c>
      <c r="B22" s="293">
        <v>77</v>
      </c>
      <c r="C22" s="293">
        <f>$B$23/3</f>
        <v>7</v>
      </c>
      <c r="D22" s="293"/>
      <c r="E22" s="294">
        <f>B$25/2</f>
        <v>1.5</v>
      </c>
      <c r="F22" s="293">
        <f>B$26/2</f>
        <v>2.5</v>
      </c>
      <c r="G22" s="293">
        <v>0</v>
      </c>
      <c r="H22" s="293">
        <f>B22+INT(C22)+INT(D22)+INT(E22)+INT(F22)+G22</f>
        <v>87</v>
      </c>
      <c r="I22" s="296"/>
      <c r="J22" s="297"/>
      <c r="K22" s="298"/>
      <c r="L22" s="299">
        <f>H22</f>
        <v>87</v>
      </c>
      <c r="M22" s="300">
        <f>L22</f>
        <v>87</v>
      </c>
      <c r="N22" s="301">
        <f>M22/M$33</f>
        <v>3.7597234226447711E-3</v>
      </c>
      <c r="O22" s="302">
        <f>IF(N22&gt;=2%,M22,0)</f>
        <v>0</v>
      </c>
      <c r="P22" s="303">
        <f>O$33/P$2</f>
        <v>4369</v>
      </c>
      <c r="Q22" s="304">
        <f>O22/P22</f>
        <v>0</v>
      </c>
      <c r="R22" s="305">
        <f t="shared" si="0"/>
        <v>0</v>
      </c>
      <c r="S22" s="304">
        <v>0</v>
      </c>
      <c r="T22" s="306">
        <f t="shared" si="1"/>
        <v>0</v>
      </c>
    </row>
    <row r="23" spans="1:20" x14ac:dyDescent="0.2">
      <c r="A23" s="307" t="s">
        <v>44</v>
      </c>
      <c r="B23" s="293">
        <v>21</v>
      </c>
      <c r="C23" s="293"/>
      <c r="D23" s="293"/>
      <c r="E23" s="292"/>
      <c r="F23" s="293"/>
      <c r="G23" s="293"/>
      <c r="H23" s="293"/>
      <c r="I23" s="296"/>
      <c r="J23" s="297"/>
      <c r="K23" s="298"/>
      <c r="L23" s="299"/>
      <c r="M23" s="308"/>
      <c r="N23" s="301"/>
      <c r="O23" s="302"/>
      <c r="P23" s="303"/>
      <c r="Q23" s="304"/>
      <c r="R23" s="305">
        <f t="shared" si="0"/>
        <v>0</v>
      </c>
      <c r="S23" s="304">
        <v>0</v>
      </c>
      <c r="T23" s="306">
        <f t="shared" si="1"/>
        <v>0</v>
      </c>
    </row>
    <row r="24" spans="1:20" x14ac:dyDescent="0.2">
      <c r="A24" s="307" t="s">
        <v>45</v>
      </c>
      <c r="B24" s="293">
        <v>22</v>
      </c>
      <c r="C24" s="293"/>
      <c r="D24" s="293"/>
      <c r="E24" s="292"/>
      <c r="F24" s="293"/>
      <c r="G24" s="293"/>
      <c r="H24" s="293"/>
      <c r="I24" s="296"/>
      <c r="J24" s="297"/>
      <c r="K24" s="298"/>
      <c r="L24" s="299"/>
      <c r="M24" s="308"/>
      <c r="N24" s="301"/>
      <c r="O24" s="302"/>
      <c r="P24" s="303">
        <f>SUM(N24:O24)</f>
        <v>0</v>
      </c>
      <c r="Q24" s="304"/>
      <c r="R24" s="305">
        <f t="shared" si="0"/>
        <v>0</v>
      </c>
      <c r="S24" s="304"/>
      <c r="T24" s="306">
        <f t="shared" si="1"/>
        <v>0</v>
      </c>
    </row>
    <row r="25" spans="1:20" x14ac:dyDescent="0.2">
      <c r="A25" s="307" t="s">
        <v>46</v>
      </c>
      <c r="B25" s="293">
        <v>3</v>
      </c>
      <c r="C25" s="293"/>
      <c r="D25" s="309"/>
      <c r="E25" s="292"/>
      <c r="F25" s="293"/>
      <c r="G25" s="293"/>
      <c r="H25" s="310"/>
      <c r="I25" s="296"/>
      <c r="J25" s="297"/>
      <c r="K25" s="298"/>
      <c r="L25" s="299"/>
      <c r="M25" s="308"/>
      <c r="N25" s="301"/>
      <c r="O25" s="302"/>
      <c r="P25" s="303">
        <f>SUM(N25:O25)</f>
        <v>0</v>
      </c>
      <c r="Q25" s="304"/>
      <c r="R25" s="305">
        <f t="shared" si="0"/>
        <v>0</v>
      </c>
      <c r="S25" s="304"/>
      <c r="T25" s="306">
        <f t="shared" si="1"/>
        <v>0</v>
      </c>
    </row>
    <row r="26" spans="1:20" x14ac:dyDescent="0.2">
      <c r="A26" s="307" t="s">
        <v>47</v>
      </c>
      <c r="B26" s="293">
        <v>5</v>
      </c>
      <c r="C26" s="293"/>
      <c r="D26" s="293"/>
      <c r="E26" s="292"/>
      <c r="F26" s="293"/>
      <c r="G26" s="293"/>
      <c r="H26" s="293"/>
      <c r="I26" s="296"/>
      <c r="J26" s="297"/>
      <c r="K26" s="298"/>
      <c r="L26" s="299"/>
      <c r="M26" s="308"/>
      <c r="N26" s="301"/>
      <c r="O26" s="302"/>
      <c r="P26" s="303">
        <f>SUM(N26:O26)</f>
        <v>0</v>
      </c>
      <c r="Q26" s="304"/>
      <c r="R26" s="305">
        <f t="shared" si="0"/>
        <v>0</v>
      </c>
      <c r="S26" s="304"/>
      <c r="T26" s="306">
        <f t="shared" si="1"/>
        <v>0</v>
      </c>
    </row>
    <row r="27" spans="1:20" x14ac:dyDescent="0.2">
      <c r="A27" s="311" t="s">
        <v>48</v>
      </c>
      <c r="B27" s="293">
        <f>SUM(B20:B26)</f>
        <v>834</v>
      </c>
      <c r="C27" s="293"/>
      <c r="D27" s="293"/>
      <c r="E27" s="292"/>
      <c r="F27" s="293"/>
      <c r="G27" s="293"/>
      <c r="H27" s="293"/>
      <c r="I27" s="296"/>
      <c r="J27" s="297"/>
      <c r="K27" s="298"/>
      <c r="L27" s="299"/>
      <c r="M27" s="308"/>
      <c r="N27" s="301"/>
      <c r="O27" s="302"/>
      <c r="P27" s="303"/>
      <c r="Q27" s="304"/>
      <c r="R27" s="305">
        <f t="shared" si="0"/>
        <v>0</v>
      </c>
      <c r="S27" s="304"/>
      <c r="T27" s="306">
        <f t="shared" si="1"/>
        <v>0</v>
      </c>
    </row>
    <row r="28" spans="1:20" s="327" customFormat="1" x14ac:dyDescent="0.2">
      <c r="A28" s="312"/>
      <c r="B28" s="313"/>
      <c r="C28" s="313"/>
      <c r="D28" s="314"/>
      <c r="E28" s="315"/>
      <c r="F28" s="313"/>
      <c r="G28" s="313"/>
      <c r="H28" s="316"/>
      <c r="I28" s="317"/>
      <c r="J28" s="261"/>
      <c r="K28" s="318"/>
      <c r="L28" s="319"/>
      <c r="M28" s="320"/>
      <c r="N28" s="321"/>
      <c r="O28" s="322"/>
      <c r="P28" s="323"/>
      <c r="Q28" s="324"/>
      <c r="R28" s="325"/>
      <c r="S28" s="324"/>
      <c r="T28" s="326"/>
    </row>
    <row r="29" spans="1:20" x14ac:dyDescent="0.2">
      <c r="A29" s="346" t="s">
        <v>52</v>
      </c>
      <c r="B29" s="347">
        <v>12</v>
      </c>
      <c r="C29" s="347"/>
      <c r="D29" s="347"/>
      <c r="E29" s="346"/>
      <c r="F29" s="347"/>
      <c r="G29" s="347"/>
      <c r="H29" s="348"/>
      <c r="I29" s="349"/>
      <c r="J29" s="350"/>
      <c r="K29" s="351"/>
      <c r="L29" s="352">
        <f>B29</f>
        <v>12</v>
      </c>
      <c r="M29" s="353">
        <f>L29</f>
        <v>12</v>
      </c>
      <c r="N29" s="354">
        <f>M29/M$33</f>
        <v>5.185825410544512E-4</v>
      </c>
      <c r="O29" s="355">
        <f>IF(N29&gt;=2%,M29,0)</f>
        <v>0</v>
      </c>
      <c r="P29" s="356">
        <f>O$33/P$2</f>
        <v>4369</v>
      </c>
      <c r="Q29" s="357">
        <f>O29/P29</f>
        <v>0</v>
      </c>
      <c r="R29" s="358">
        <f t="shared" si="0"/>
        <v>0</v>
      </c>
      <c r="S29" s="357">
        <v>0</v>
      </c>
      <c r="T29" s="359">
        <f t="shared" si="1"/>
        <v>0</v>
      </c>
    </row>
    <row r="30" spans="1:20" x14ac:dyDescent="0.2">
      <c r="A30" s="344"/>
      <c r="B30" s="259"/>
      <c r="C30" s="259"/>
      <c r="D30" s="259"/>
      <c r="E30" s="344"/>
      <c r="F30" s="259"/>
      <c r="G30" s="259"/>
      <c r="H30" s="345"/>
      <c r="I30" s="260"/>
      <c r="J30" s="261"/>
      <c r="K30" s="262"/>
      <c r="L30" s="319"/>
      <c r="M30" s="320"/>
      <c r="N30" s="265"/>
      <c r="O30" s="266"/>
      <c r="P30" s="323"/>
      <c r="Q30" s="324"/>
      <c r="R30" s="325"/>
      <c r="S30" s="324"/>
      <c r="T30" s="326"/>
    </row>
    <row r="31" spans="1:20" x14ac:dyDescent="0.2">
      <c r="A31" s="360" t="s">
        <v>53</v>
      </c>
      <c r="B31" s="361">
        <v>1470</v>
      </c>
      <c r="C31" s="361"/>
      <c r="D31" s="361"/>
      <c r="E31" s="360"/>
      <c r="F31" s="361"/>
      <c r="G31" s="361"/>
      <c r="H31" s="362"/>
      <c r="I31" s="363"/>
      <c r="J31" s="364"/>
      <c r="K31" s="365"/>
      <c r="L31" s="366">
        <f>B31</f>
        <v>1470</v>
      </c>
      <c r="M31" s="367"/>
      <c r="N31" s="368">
        <v>0</v>
      </c>
      <c r="O31" s="369">
        <f>IF(N31&gt;=2%,M31,0)</f>
        <v>0</v>
      </c>
      <c r="P31" s="370"/>
      <c r="Q31" s="371"/>
      <c r="R31" s="372">
        <f t="shared" si="0"/>
        <v>0</v>
      </c>
      <c r="S31" s="371"/>
      <c r="T31" s="373">
        <f t="shared" si="1"/>
        <v>0</v>
      </c>
    </row>
    <row r="32" spans="1:20" x14ac:dyDescent="0.2">
      <c r="A32" s="344"/>
      <c r="B32" s="259"/>
      <c r="C32" s="259"/>
      <c r="D32" s="259"/>
      <c r="E32" s="344"/>
      <c r="F32" s="259"/>
      <c r="G32" s="259"/>
      <c r="H32" s="259"/>
      <c r="I32" s="260"/>
      <c r="J32" s="374"/>
      <c r="K32" s="262"/>
      <c r="L32" s="375"/>
      <c r="M32" s="264"/>
      <c r="N32" s="265"/>
      <c r="O32" s="266"/>
      <c r="P32" s="376"/>
      <c r="Q32" s="324"/>
      <c r="R32" s="377">
        <f t="shared" si="0"/>
        <v>0</v>
      </c>
      <c r="S32" s="324"/>
      <c r="T32" s="326">
        <f t="shared" si="1"/>
        <v>0</v>
      </c>
    </row>
    <row r="33" spans="1:20" x14ac:dyDescent="0.2">
      <c r="A33" s="344" t="s">
        <v>54</v>
      </c>
      <c r="B33" s="259">
        <f>SUM(B6:B32)-B27-B13</f>
        <v>24610</v>
      </c>
      <c r="C33" s="259"/>
      <c r="D33" s="259"/>
      <c r="E33" s="378"/>
      <c r="F33" s="259"/>
      <c r="G33" s="259">
        <f t="shared" ref="G33:S33" si="4">SUM(G6:G32)</f>
        <v>5</v>
      </c>
      <c r="H33" s="259">
        <f t="shared" si="4"/>
        <v>13507</v>
      </c>
      <c r="I33" s="379">
        <f t="shared" si="4"/>
        <v>1</v>
      </c>
      <c r="J33" s="380">
        <f t="shared" si="4"/>
        <v>9621</v>
      </c>
      <c r="K33" s="262">
        <f t="shared" si="4"/>
        <v>1</v>
      </c>
      <c r="L33" s="262">
        <f t="shared" si="4"/>
        <v>24610</v>
      </c>
      <c r="M33" s="262">
        <f t="shared" si="4"/>
        <v>23140</v>
      </c>
      <c r="N33" s="379">
        <f t="shared" si="4"/>
        <v>1.0000000000000002</v>
      </c>
      <c r="O33" s="266">
        <f>SUM(O6:O32)</f>
        <v>21845</v>
      </c>
      <c r="P33" s="376">
        <f t="shared" si="4"/>
        <v>43690</v>
      </c>
      <c r="Q33" s="376">
        <f t="shared" si="4"/>
        <v>5</v>
      </c>
      <c r="R33" s="381">
        <f t="shared" si="4"/>
        <v>3</v>
      </c>
      <c r="S33" s="382">
        <f t="shared" si="4"/>
        <v>2</v>
      </c>
      <c r="T33" s="383">
        <f t="shared" si="1"/>
        <v>5</v>
      </c>
    </row>
    <row r="34" spans="1:20" x14ac:dyDescent="0.2">
      <c r="K34" s="384"/>
      <c r="L34" s="223"/>
      <c r="M34" s="385"/>
      <c r="N34" s="386"/>
      <c r="O34" s="387"/>
      <c r="P34" s="388"/>
    </row>
    <row r="36" spans="1:20" x14ac:dyDescent="0.2">
      <c r="A36" s="389"/>
      <c r="B36" s="389"/>
      <c r="C36" s="389"/>
      <c r="D36" s="389"/>
      <c r="E36" s="389"/>
      <c r="F36" s="389"/>
      <c r="G36" s="389"/>
      <c r="H36" s="214"/>
      <c r="K36" s="214"/>
    </row>
  </sheetData>
  <mergeCells count="5">
    <mergeCell ref="R5:T5"/>
    <mergeCell ref="A1:T1"/>
    <mergeCell ref="B2:C2"/>
    <mergeCell ref="G2:I2"/>
    <mergeCell ref="M2:O2"/>
  </mergeCells>
  <printOptions horizontalCentered="1" verticalCentered="1"/>
  <pageMargins left="0.23622047244094491" right="0.23622047244094491" top="0.51181102362204722" bottom="0.51181102362204722" header="0" footer="0.23622047244094491"/>
  <pageSetup paperSize="226" scale="58" fitToHeight="0" pageOrder="overThenDown" orientation="landscape" r:id="rId1"/>
  <headerFooter alignWithMargins="0">
    <oddFooter>&amp;L&amp;"Calibri,Cursiva"&amp;9Aprobado en Sesión de Cómputo, dom 14-jun-2015.</oddFooter>
  </headerFooter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38"/>
  <sheetViews>
    <sheetView zoomScale="60" zoomScaleNormal="60" workbookViewId="0">
      <selection activeCell="G20" sqref="G20"/>
    </sheetView>
  </sheetViews>
  <sheetFormatPr baseColWidth="10" defaultRowHeight="12.75" x14ac:dyDescent="0.2"/>
  <cols>
    <col min="1" max="1" width="38.42578125" style="211" bestFit="1" customWidth="1"/>
    <col min="2" max="8" width="15.7109375" style="211" customWidth="1"/>
    <col min="9" max="9" width="15.7109375" style="212" customWidth="1"/>
    <col min="10" max="10" width="15.7109375" style="213" customWidth="1"/>
    <col min="11" max="12" width="15.7109375" style="211" customWidth="1"/>
    <col min="13" max="13" width="15.7109375" style="214" customWidth="1"/>
    <col min="14" max="14" width="15.7109375" style="212" customWidth="1"/>
    <col min="15" max="17" width="15.7109375" style="211" customWidth="1"/>
    <col min="18" max="18" width="7.140625" style="215" customWidth="1"/>
    <col min="19" max="19" width="6.5703125" style="211" customWidth="1"/>
    <col min="20" max="20" width="7.140625" style="211" customWidth="1"/>
    <col min="21" max="16384" width="11.42578125" style="211"/>
  </cols>
  <sheetData>
    <row r="1" spans="1:20" ht="20.25" x14ac:dyDescent="0.3">
      <c r="A1" s="981" t="s">
        <v>0</v>
      </c>
      <c r="B1" s="981"/>
      <c r="C1" s="981"/>
      <c r="D1" s="981"/>
      <c r="E1" s="981"/>
      <c r="F1" s="981"/>
      <c r="G1" s="981"/>
      <c r="H1" s="981"/>
      <c r="I1" s="981"/>
      <c r="J1" s="981"/>
      <c r="K1" s="981"/>
      <c r="L1" s="981"/>
      <c r="M1" s="981"/>
      <c r="N1" s="981"/>
      <c r="O1" s="981"/>
      <c r="P1" s="981"/>
      <c r="Q1" s="981"/>
      <c r="R1" s="981"/>
      <c r="S1" s="981"/>
      <c r="T1" s="981"/>
    </row>
    <row r="2" spans="1:20" ht="20.25" x14ac:dyDescent="0.3">
      <c r="A2" s="937" t="s">
        <v>1</v>
      </c>
      <c r="B2" s="983" t="s">
        <v>81</v>
      </c>
      <c r="C2" s="983"/>
      <c r="D2" s="983"/>
      <c r="E2" s="983"/>
      <c r="F2" s="983"/>
      <c r="G2" s="982" t="str">
        <f>B2</f>
        <v>SAN MARTIN CHALCHICUAUTLA</v>
      </c>
      <c r="H2" s="982"/>
      <c r="I2" s="982"/>
      <c r="J2" s="982"/>
      <c r="K2" s="982"/>
      <c r="L2" s="982"/>
      <c r="M2" s="984" t="s">
        <v>3</v>
      </c>
      <c r="N2" s="984"/>
      <c r="O2" s="984"/>
      <c r="P2" s="929">
        <v>5</v>
      </c>
      <c r="Q2" s="946"/>
      <c r="R2" s="947"/>
      <c r="S2" s="946"/>
      <c r="T2" s="946"/>
    </row>
    <row r="3" spans="1:20" ht="20.25" x14ac:dyDescent="0.3">
      <c r="A3" s="929">
        <v>2018</v>
      </c>
      <c r="B3" s="929"/>
      <c r="C3" s="929"/>
      <c r="D3" s="929"/>
      <c r="E3" s="929"/>
      <c r="F3" s="929"/>
      <c r="G3" s="929"/>
      <c r="H3" s="928"/>
      <c r="I3" s="948"/>
      <c r="J3" s="949"/>
      <c r="K3" s="929"/>
      <c r="L3" s="950"/>
      <c r="M3" s="951"/>
      <c r="N3" s="952"/>
      <c r="O3" s="937"/>
      <c r="P3" s="929"/>
      <c r="Q3" s="946"/>
      <c r="R3" s="947"/>
      <c r="S3" s="946"/>
      <c r="T3" s="946"/>
    </row>
    <row r="4" spans="1:20" ht="20.25" x14ac:dyDescent="0.3">
      <c r="A4" s="929"/>
      <c r="B4" s="929"/>
      <c r="C4" s="929"/>
      <c r="D4" s="929"/>
      <c r="E4" s="929"/>
      <c r="F4" s="929"/>
      <c r="G4" s="929"/>
      <c r="H4" s="928"/>
      <c r="I4" s="948"/>
      <c r="J4" s="949"/>
      <c r="K4" s="929"/>
      <c r="L4" s="950"/>
      <c r="M4" s="951"/>
      <c r="N4" s="952"/>
      <c r="O4" s="937"/>
      <c r="P4" s="929"/>
      <c r="Q4" s="946"/>
      <c r="R4" s="947"/>
      <c r="S4" s="946"/>
      <c r="T4" s="946"/>
    </row>
    <row r="5" spans="1:20" ht="89.25" x14ac:dyDescent="0.2">
      <c r="A5" s="936" t="s">
        <v>4</v>
      </c>
      <c r="B5" s="936" t="s">
        <v>5</v>
      </c>
      <c r="C5" s="936" t="s">
        <v>6</v>
      </c>
      <c r="D5" s="936" t="s">
        <v>7</v>
      </c>
      <c r="E5" s="936" t="s">
        <v>8</v>
      </c>
      <c r="F5" s="936" t="s">
        <v>9</v>
      </c>
      <c r="G5" s="936" t="s">
        <v>124</v>
      </c>
      <c r="H5" s="936" t="s">
        <v>11</v>
      </c>
      <c r="I5" s="931" t="s">
        <v>12</v>
      </c>
      <c r="J5" s="932" t="s">
        <v>13</v>
      </c>
      <c r="K5" s="936" t="s">
        <v>126</v>
      </c>
      <c r="L5" s="936" t="s">
        <v>15</v>
      </c>
      <c r="M5" s="933" t="s">
        <v>16</v>
      </c>
      <c r="N5" s="231" t="s">
        <v>17</v>
      </c>
      <c r="O5" s="936" t="s">
        <v>18</v>
      </c>
      <c r="P5" s="934" t="s">
        <v>19</v>
      </c>
      <c r="Q5" s="935" t="s">
        <v>20</v>
      </c>
      <c r="R5" s="980" t="s">
        <v>21</v>
      </c>
      <c r="S5" s="980"/>
      <c r="T5" s="980"/>
    </row>
    <row r="6" spans="1:20" s="468" customFormat="1" x14ac:dyDescent="0.2">
      <c r="A6" s="235" t="s">
        <v>38</v>
      </c>
      <c r="B6" s="236"/>
      <c r="C6" s="236"/>
      <c r="D6" s="236"/>
      <c r="E6" s="249"/>
      <c r="F6" s="236"/>
      <c r="G6" s="474"/>
      <c r="H6" s="236"/>
      <c r="I6" s="238">
        <v>0.96</v>
      </c>
      <c r="J6" s="239">
        <f>$B$8*I6</f>
        <v>4080.96</v>
      </c>
      <c r="K6" s="252">
        <v>1</v>
      </c>
      <c r="L6" s="473">
        <f>INT(J6)+K6</f>
        <v>4081</v>
      </c>
      <c r="M6" s="242">
        <f>L6</f>
        <v>4081</v>
      </c>
      <c r="N6" s="469">
        <f>M6/M$35</f>
        <v>0.37382064669781073</v>
      </c>
      <c r="O6" s="255">
        <f>IF(N6&gt;=2%,M6,0)</f>
        <v>4081</v>
      </c>
      <c r="P6" s="245">
        <f>O$35/P$2</f>
        <v>2092</v>
      </c>
      <c r="Q6" s="472">
        <f>O6/P6</f>
        <v>1.9507648183556405</v>
      </c>
      <c r="R6" s="247">
        <f>INT(Q6)</f>
        <v>1</v>
      </c>
      <c r="S6" s="248">
        <v>1</v>
      </c>
      <c r="T6" s="246">
        <f>SUM(R6:S6)</f>
        <v>2</v>
      </c>
    </row>
    <row r="7" spans="1:20" s="468" customFormat="1" x14ac:dyDescent="0.2">
      <c r="A7" s="235" t="s">
        <v>24</v>
      </c>
      <c r="B7" s="236"/>
      <c r="C7" s="236"/>
      <c r="D7" s="237"/>
      <c r="E7" s="249"/>
      <c r="F7" s="236"/>
      <c r="G7" s="236"/>
      <c r="H7" s="236"/>
      <c r="I7" s="238">
        <v>0.04</v>
      </c>
      <c r="J7" s="239">
        <f>$B$8*I7</f>
        <v>170.04</v>
      </c>
      <c r="K7" s="252">
        <v>0</v>
      </c>
      <c r="L7" s="473">
        <f>INT(J7)+K7</f>
        <v>170</v>
      </c>
      <c r="M7" s="242">
        <f>L7</f>
        <v>170</v>
      </c>
      <c r="N7" s="469">
        <f>M7/M$35</f>
        <v>1.5572043601722084E-2</v>
      </c>
      <c r="O7" s="255">
        <f>IF(N7&gt;=2%,M7,0)</f>
        <v>0</v>
      </c>
      <c r="P7" s="245">
        <f>O$35/P$2</f>
        <v>2092</v>
      </c>
      <c r="Q7" s="472">
        <f>O7/P7</f>
        <v>0</v>
      </c>
      <c r="R7" s="247">
        <f>INT(Q7)</f>
        <v>0</v>
      </c>
      <c r="S7" s="248">
        <v>0</v>
      </c>
      <c r="T7" s="246">
        <f>SUM(R7:S7)</f>
        <v>0</v>
      </c>
    </row>
    <row r="8" spans="1:20" s="468" customFormat="1" x14ac:dyDescent="0.2">
      <c r="A8" s="471" t="s">
        <v>59</v>
      </c>
      <c r="B8" s="236">
        <v>4251</v>
      </c>
      <c r="C8" s="470"/>
      <c r="D8" s="236"/>
      <c r="E8" s="235"/>
      <c r="F8" s="236"/>
      <c r="G8" s="236"/>
      <c r="H8" s="251"/>
      <c r="I8" s="238"/>
      <c r="J8" s="239"/>
      <c r="K8" s="252"/>
      <c r="L8" s="253"/>
      <c r="M8" s="254"/>
      <c r="N8" s="469"/>
      <c r="O8" s="255"/>
      <c r="P8" s="245">
        <f>SUM(N8:O8)</f>
        <v>0</v>
      </c>
      <c r="Q8" s="248"/>
      <c r="R8" s="247">
        <f>INT(Q8)</f>
        <v>0</v>
      </c>
      <c r="S8" s="248">
        <v>0</v>
      </c>
      <c r="T8" s="246">
        <f>SUM(R8:S8)</f>
        <v>0</v>
      </c>
    </row>
    <row r="9" spans="1:20" x14ac:dyDescent="0.2">
      <c r="A9" s="256"/>
      <c r="B9" s="257"/>
      <c r="C9" s="257"/>
      <c r="D9" s="258"/>
      <c r="E9" s="227"/>
      <c r="F9" s="259"/>
      <c r="G9" s="257"/>
      <c r="H9" s="259"/>
      <c r="I9" s="260"/>
      <c r="J9" s="261"/>
      <c r="K9" s="262"/>
      <c r="L9" s="263"/>
      <c r="M9" s="264"/>
      <c r="N9" s="265"/>
      <c r="O9" s="266"/>
      <c r="P9" s="662">
        <f>SUM(N9:O9)</f>
        <v>0</v>
      </c>
      <c r="Q9" s="698"/>
      <c r="R9" s="325">
        <f>INT(Q9)</f>
        <v>0</v>
      </c>
      <c r="S9" s="324">
        <v>0</v>
      </c>
      <c r="T9" s="326">
        <f>SUM(R9:S9)</f>
        <v>0</v>
      </c>
    </row>
    <row r="10" spans="1:20" x14ac:dyDescent="0.2">
      <c r="A10" s="287" t="s">
        <v>39</v>
      </c>
      <c r="B10" s="288">
        <v>989</v>
      </c>
      <c r="C10" s="288"/>
      <c r="D10" s="390"/>
      <c r="E10" s="391"/>
      <c r="F10" s="272"/>
      <c r="G10" s="288"/>
      <c r="H10" s="272"/>
      <c r="I10" s="275"/>
      <c r="J10" s="276"/>
      <c r="K10" s="277"/>
      <c r="L10" s="290">
        <f>B10</f>
        <v>989</v>
      </c>
      <c r="M10" s="291">
        <f>L10</f>
        <v>989</v>
      </c>
      <c r="N10" s="280">
        <f>M10/M$35</f>
        <v>9.0592653659430242E-2</v>
      </c>
      <c r="O10" s="281">
        <f>IF(N10&gt;=2%,M10,0)</f>
        <v>989</v>
      </c>
      <c r="P10" s="282">
        <f>O$35/P$2</f>
        <v>2092</v>
      </c>
      <c r="Q10" s="285">
        <f>O10/P10</f>
        <v>0.47275334608030595</v>
      </c>
      <c r="R10" s="284">
        <f t="shared" ref="R10:R22" si="0">INT(Q10)</f>
        <v>0</v>
      </c>
      <c r="S10" s="285">
        <v>0</v>
      </c>
      <c r="T10" s="286">
        <f t="shared" ref="T10:T22" si="1">SUM(R10:S10)</f>
        <v>0</v>
      </c>
    </row>
    <row r="11" spans="1:20" x14ac:dyDescent="0.2">
      <c r="A11" s="256"/>
      <c r="B11" s="257"/>
      <c r="C11" s="257"/>
      <c r="D11" s="258"/>
      <c r="E11" s="227"/>
      <c r="F11" s="259"/>
      <c r="G11" s="257"/>
      <c r="H11" s="259"/>
      <c r="I11" s="260"/>
      <c r="J11" s="261"/>
      <c r="K11" s="262"/>
      <c r="L11" s="263"/>
      <c r="M11" s="264"/>
      <c r="N11" s="265"/>
      <c r="O11" s="266"/>
      <c r="P11" s="662"/>
      <c r="Q11" s="698"/>
      <c r="R11" s="325">
        <f t="shared" si="0"/>
        <v>0</v>
      </c>
      <c r="S11" s="324">
        <v>0</v>
      </c>
      <c r="T11" s="326">
        <f t="shared" si="1"/>
        <v>0</v>
      </c>
    </row>
    <row r="12" spans="1:20" x14ac:dyDescent="0.2">
      <c r="A12" s="457" t="s">
        <v>23</v>
      </c>
      <c r="B12" s="454">
        <v>3596</v>
      </c>
      <c r="C12" s="454"/>
      <c r="D12" s="456"/>
      <c r="E12" s="455"/>
      <c r="F12" s="453"/>
      <c r="G12" s="454"/>
      <c r="H12" s="453"/>
      <c r="I12" s="452"/>
      <c r="J12" s="451"/>
      <c r="K12" s="450"/>
      <c r="L12" s="449">
        <f>B12</f>
        <v>3596</v>
      </c>
      <c r="M12" s="448">
        <f>L12</f>
        <v>3596</v>
      </c>
      <c r="N12" s="447">
        <f>M12/M$35</f>
        <v>0.32939452230466243</v>
      </c>
      <c r="O12" s="446">
        <f>IF(N12&gt;=2%,M12,0)</f>
        <v>3596</v>
      </c>
      <c r="P12" s="699">
        <f>O$35/P$2</f>
        <v>2092</v>
      </c>
      <c r="Q12" s="700">
        <f>O12/P12</f>
        <v>1.7189292543021033</v>
      </c>
      <c r="R12" s="701">
        <f t="shared" si="0"/>
        <v>1</v>
      </c>
      <c r="S12" s="700">
        <v>1</v>
      </c>
      <c r="T12" s="702">
        <f t="shared" si="1"/>
        <v>2</v>
      </c>
    </row>
    <row r="13" spans="1:20" x14ac:dyDescent="0.2">
      <c r="A13" s="256"/>
      <c r="B13" s="257"/>
      <c r="C13" s="257"/>
      <c r="D13" s="258"/>
      <c r="E13" s="227"/>
      <c r="F13" s="259"/>
      <c r="G13" s="257"/>
      <c r="H13" s="259"/>
      <c r="I13" s="260"/>
      <c r="J13" s="261"/>
      <c r="K13" s="262"/>
      <c r="L13" s="263"/>
      <c r="M13" s="264"/>
      <c r="N13" s="265"/>
      <c r="O13" s="266"/>
      <c r="P13" s="662"/>
      <c r="Q13" s="698"/>
      <c r="R13" s="325">
        <f t="shared" si="0"/>
        <v>0</v>
      </c>
      <c r="S13" s="324">
        <v>0</v>
      </c>
      <c r="T13" s="326">
        <f t="shared" si="1"/>
        <v>0</v>
      </c>
    </row>
    <row r="14" spans="1:20" x14ac:dyDescent="0.2">
      <c r="A14" s="292" t="s">
        <v>41</v>
      </c>
      <c r="B14" s="293">
        <v>97</v>
      </c>
      <c r="C14" s="293">
        <f>$B$17/3</f>
        <v>5.666666666666667</v>
      </c>
      <c r="D14" s="293">
        <f>B$18/2</f>
        <v>5</v>
      </c>
      <c r="E14" s="294">
        <f>B$19/2</f>
        <v>1</v>
      </c>
      <c r="F14" s="293"/>
      <c r="G14" s="295">
        <v>1</v>
      </c>
      <c r="H14" s="293">
        <f>B14+INT(C14)+INT(D14)+INT(E14)+INT(F14)+G14</f>
        <v>109</v>
      </c>
      <c r="I14" s="296"/>
      <c r="J14" s="297"/>
      <c r="K14" s="298"/>
      <c r="L14" s="299">
        <f>H14</f>
        <v>109</v>
      </c>
      <c r="M14" s="300">
        <f>L14</f>
        <v>109</v>
      </c>
      <c r="N14" s="301">
        <f>M14/M$35</f>
        <v>9.9844279563982771E-3</v>
      </c>
      <c r="O14" s="302">
        <f>IF(N14&gt;=2%,M14,0)</f>
        <v>0</v>
      </c>
      <c r="P14" s="303">
        <f>O$35/P$2</f>
        <v>2092</v>
      </c>
      <c r="Q14" s="304">
        <f>O14/P14</f>
        <v>0</v>
      </c>
      <c r="R14" s="305">
        <f t="shared" si="0"/>
        <v>0</v>
      </c>
      <c r="S14" s="304">
        <v>0</v>
      </c>
      <c r="T14" s="306">
        <f t="shared" si="1"/>
        <v>0</v>
      </c>
    </row>
    <row r="15" spans="1:20" x14ac:dyDescent="0.2">
      <c r="A15" s="292" t="s">
        <v>42</v>
      </c>
      <c r="B15" s="293">
        <v>404</v>
      </c>
      <c r="C15" s="293">
        <f>$B$17/3</f>
        <v>5.666666666666667</v>
      </c>
      <c r="D15" s="293">
        <f>B$18/2</f>
        <v>5</v>
      </c>
      <c r="E15" s="292"/>
      <c r="F15" s="293">
        <f>B$20/2</f>
        <v>2</v>
      </c>
      <c r="G15" s="293">
        <v>1</v>
      </c>
      <c r="H15" s="293">
        <f>B15+INT(C15)+INT(D15)+INT(E15)+INT(F15)+G15</f>
        <v>417</v>
      </c>
      <c r="I15" s="296"/>
      <c r="J15" s="297"/>
      <c r="K15" s="298"/>
      <c r="L15" s="299">
        <f>H15</f>
        <v>417</v>
      </c>
      <c r="M15" s="300">
        <f>L15</f>
        <v>417</v>
      </c>
      <c r="N15" s="301">
        <f>M15/M$35</f>
        <v>3.8197306952459466E-2</v>
      </c>
      <c r="O15" s="302">
        <f>IF(N15&gt;=2%,M15,0)</f>
        <v>417</v>
      </c>
      <c r="P15" s="303">
        <f>O$35/P$2</f>
        <v>2092</v>
      </c>
      <c r="Q15" s="304">
        <f>O15/P15</f>
        <v>0.19933078393881454</v>
      </c>
      <c r="R15" s="305">
        <f t="shared" si="0"/>
        <v>0</v>
      </c>
      <c r="S15" s="304">
        <v>0</v>
      </c>
      <c r="T15" s="306">
        <f t="shared" si="1"/>
        <v>0</v>
      </c>
    </row>
    <row r="16" spans="1:20" x14ac:dyDescent="0.2">
      <c r="A16" s="292" t="s">
        <v>43</v>
      </c>
      <c r="B16" s="293">
        <v>27</v>
      </c>
      <c r="C16" s="293">
        <f>$B$17/3</f>
        <v>5.666666666666667</v>
      </c>
      <c r="D16" s="293"/>
      <c r="E16" s="294">
        <f>B$19/2</f>
        <v>1</v>
      </c>
      <c r="F16" s="293">
        <f>B$20/2</f>
        <v>2</v>
      </c>
      <c r="G16" s="293">
        <v>0</v>
      </c>
      <c r="H16" s="293">
        <f>B16+INT(C16)+INT(D16)+INT(E16)+INT(F16)+G16</f>
        <v>35</v>
      </c>
      <c r="I16" s="296"/>
      <c r="J16" s="297"/>
      <c r="K16" s="298"/>
      <c r="L16" s="299">
        <f>H16</f>
        <v>35</v>
      </c>
      <c r="M16" s="300">
        <f>L16</f>
        <v>35</v>
      </c>
      <c r="N16" s="301">
        <f>M16/M$35</f>
        <v>3.2060089768251353E-3</v>
      </c>
      <c r="O16" s="302">
        <f>IF(N16&gt;=2%,M16,0)</f>
        <v>0</v>
      </c>
      <c r="P16" s="303">
        <f>O$35/P$2</f>
        <v>2092</v>
      </c>
      <c r="Q16" s="304">
        <f>O16/P16</f>
        <v>0</v>
      </c>
      <c r="R16" s="305">
        <f t="shared" si="0"/>
        <v>0</v>
      </c>
      <c r="S16" s="304">
        <v>0</v>
      </c>
      <c r="T16" s="306">
        <f t="shared" si="1"/>
        <v>0</v>
      </c>
    </row>
    <row r="17" spans="1:20" x14ac:dyDescent="0.2">
      <c r="A17" s="307" t="s">
        <v>44</v>
      </c>
      <c r="B17" s="293">
        <v>17</v>
      </c>
      <c r="C17" s="293"/>
      <c r="D17" s="293"/>
      <c r="E17" s="292"/>
      <c r="F17" s="293"/>
      <c r="G17" s="293"/>
      <c r="H17" s="293"/>
      <c r="I17" s="296"/>
      <c r="J17" s="297"/>
      <c r="K17" s="298"/>
      <c r="L17" s="299"/>
      <c r="M17" s="308"/>
      <c r="N17" s="301"/>
      <c r="O17" s="302"/>
      <c r="P17" s="303"/>
      <c r="Q17" s="304"/>
      <c r="R17" s="305">
        <f t="shared" si="0"/>
        <v>0</v>
      </c>
      <c r="S17" s="304">
        <v>0</v>
      </c>
      <c r="T17" s="306">
        <f t="shared" si="1"/>
        <v>0</v>
      </c>
    </row>
    <row r="18" spans="1:20" x14ac:dyDescent="0.2">
      <c r="A18" s="307" t="s">
        <v>45</v>
      </c>
      <c r="B18" s="293">
        <v>10</v>
      </c>
      <c r="C18" s="293"/>
      <c r="D18" s="293"/>
      <c r="E18" s="292"/>
      <c r="F18" s="293"/>
      <c r="G18" s="293"/>
      <c r="H18" s="293"/>
      <c r="I18" s="296"/>
      <c r="J18" s="297"/>
      <c r="K18" s="298"/>
      <c r="L18" s="299"/>
      <c r="M18" s="308"/>
      <c r="N18" s="301"/>
      <c r="O18" s="302"/>
      <c r="P18" s="303">
        <f>SUM(N18:O18)</f>
        <v>0</v>
      </c>
      <c r="Q18" s="304"/>
      <c r="R18" s="305">
        <f t="shared" si="0"/>
        <v>0</v>
      </c>
      <c r="S18" s="304"/>
      <c r="T18" s="306">
        <f t="shared" si="1"/>
        <v>0</v>
      </c>
    </row>
    <row r="19" spans="1:20" x14ac:dyDescent="0.2">
      <c r="A19" s="307" t="s">
        <v>46</v>
      </c>
      <c r="B19" s="293">
        <v>2</v>
      </c>
      <c r="C19" s="293"/>
      <c r="D19" s="309"/>
      <c r="E19" s="292"/>
      <c r="F19" s="293"/>
      <c r="G19" s="293"/>
      <c r="H19" s="310"/>
      <c r="I19" s="296"/>
      <c r="J19" s="297"/>
      <c r="K19" s="298"/>
      <c r="L19" s="299"/>
      <c r="M19" s="308"/>
      <c r="N19" s="301"/>
      <c r="O19" s="302"/>
      <c r="P19" s="303">
        <f>SUM(N19:O19)</f>
        <v>0</v>
      </c>
      <c r="Q19" s="304"/>
      <c r="R19" s="305">
        <f t="shared" si="0"/>
        <v>0</v>
      </c>
      <c r="S19" s="304"/>
      <c r="T19" s="306">
        <f t="shared" si="1"/>
        <v>0</v>
      </c>
    </row>
    <row r="20" spans="1:20" x14ac:dyDescent="0.2">
      <c r="A20" s="307" t="s">
        <v>47</v>
      </c>
      <c r="B20" s="293">
        <v>4</v>
      </c>
      <c r="C20" s="293"/>
      <c r="D20" s="293"/>
      <c r="E20" s="292"/>
      <c r="F20" s="293"/>
      <c r="G20" s="293"/>
      <c r="H20" s="293"/>
      <c r="I20" s="296"/>
      <c r="J20" s="297"/>
      <c r="K20" s="298"/>
      <c r="L20" s="299"/>
      <c r="M20" s="308"/>
      <c r="N20" s="301"/>
      <c r="O20" s="302"/>
      <c r="P20" s="303">
        <f>SUM(N20:O20)</f>
        <v>0</v>
      </c>
      <c r="Q20" s="304"/>
      <c r="R20" s="305">
        <f t="shared" si="0"/>
        <v>0</v>
      </c>
      <c r="S20" s="304"/>
      <c r="T20" s="306">
        <f t="shared" si="1"/>
        <v>0</v>
      </c>
    </row>
    <row r="21" spans="1:20" x14ac:dyDescent="0.2">
      <c r="A21" s="311" t="s">
        <v>48</v>
      </c>
      <c r="B21" s="293">
        <f>SUM(B14:B20)</f>
        <v>561</v>
      </c>
      <c r="C21" s="293"/>
      <c r="D21" s="293"/>
      <c r="E21" s="292"/>
      <c r="F21" s="293"/>
      <c r="G21" s="293"/>
      <c r="H21" s="293"/>
      <c r="I21" s="296"/>
      <c r="J21" s="297"/>
      <c r="K21" s="298"/>
      <c r="L21" s="299"/>
      <c r="M21" s="308"/>
      <c r="N21" s="301"/>
      <c r="O21" s="302"/>
      <c r="P21" s="303"/>
      <c r="Q21" s="304"/>
      <c r="R21" s="305">
        <f t="shared" si="0"/>
        <v>0</v>
      </c>
      <c r="S21" s="304"/>
      <c r="T21" s="306">
        <f t="shared" si="1"/>
        <v>0</v>
      </c>
    </row>
    <row r="22" spans="1:20" x14ac:dyDescent="0.2">
      <c r="A22" s="256"/>
      <c r="B22" s="313"/>
      <c r="C22" s="259"/>
      <c r="D22" s="259"/>
      <c r="E22" s="344"/>
      <c r="F22" s="259"/>
      <c r="G22" s="259"/>
      <c r="H22" s="259"/>
      <c r="I22" s="260"/>
      <c r="J22" s="261"/>
      <c r="K22" s="262"/>
      <c r="L22" s="263"/>
      <c r="M22" s="264"/>
      <c r="N22" s="265"/>
      <c r="O22" s="266"/>
      <c r="P22" s="267"/>
      <c r="Q22" s="327"/>
      <c r="R22" s="268">
        <f t="shared" si="0"/>
        <v>0</v>
      </c>
      <c r="S22" s="269"/>
      <c r="T22" s="270">
        <f t="shared" si="1"/>
        <v>0</v>
      </c>
    </row>
    <row r="23" spans="1:20" x14ac:dyDescent="0.2">
      <c r="A23" s="724" t="s">
        <v>34</v>
      </c>
      <c r="B23" s="723">
        <v>86</v>
      </c>
      <c r="C23" s="723"/>
      <c r="D23" s="723"/>
      <c r="E23" s="724"/>
      <c r="F23" s="723"/>
      <c r="G23" s="723"/>
      <c r="H23" s="723"/>
      <c r="I23" s="725"/>
      <c r="J23" s="726"/>
      <c r="K23" s="727"/>
      <c r="L23" s="728">
        <f>B23</f>
        <v>86</v>
      </c>
      <c r="M23" s="729">
        <f>L23</f>
        <v>86</v>
      </c>
      <c r="N23" s="730">
        <f>M23/M$35</f>
        <v>7.8776220573417606E-3</v>
      </c>
      <c r="O23" s="731">
        <f>IF(N23&gt;=2%,M23,0)</f>
        <v>0</v>
      </c>
      <c r="P23" s="732">
        <f>O$35/P$2</f>
        <v>2092</v>
      </c>
      <c r="Q23" s="733">
        <f>O23/P23</f>
        <v>0</v>
      </c>
      <c r="R23" s="734">
        <f>INT(Q23)</f>
        <v>0</v>
      </c>
      <c r="S23" s="735">
        <v>0</v>
      </c>
      <c r="T23" s="736">
        <f>SUM(R23:S23)</f>
        <v>0</v>
      </c>
    </row>
    <row r="24" spans="1:20" s="327" customFormat="1" x14ac:dyDescent="0.2">
      <c r="A24" s="315"/>
      <c r="B24" s="313"/>
      <c r="C24" s="313"/>
      <c r="D24" s="313"/>
      <c r="E24" s="315"/>
      <c r="F24" s="313"/>
      <c r="G24" s="313"/>
      <c r="H24" s="313"/>
      <c r="I24" s="317"/>
      <c r="J24" s="261"/>
      <c r="K24" s="318"/>
      <c r="L24" s="319"/>
      <c r="M24" s="412"/>
      <c r="N24" s="321"/>
      <c r="O24" s="322"/>
      <c r="P24" s="413"/>
      <c r="R24" s="268"/>
      <c r="S24" s="269"/>
      <c r="T24" s="270">
        <f>SUM(R24:S24)</f>
        <v>0</v>
      </c>
    </row>
    <row r="25" spans="1:20" x14ac:dyDescent="0.2">
      <c r="A25" s="414" t="s">
        <v>35</v>
      </c>
      <c r="B25" s="415">
        <v>56</v>
      </c>
      <c r="C25" s="415"/>
      <c r="D25" s="415"/>
      <c r="E25" s="414"/>
      <c r="F25" s="415"/>
      <c r="G25" s="415"/>
      <c r="H25" s="415"/>
      <c r="I25" s="416"/>
      <c r="J25" s="417"/>
      <c r="K25" s="418"/>
      <c r="L25" s="419">
        <f>B25</f>
        <v>56</v>
      </c>
      <c r="M25" s="420">
        <f>L25</f>
        <v>56</v>
      </c>
      <c r="N25" s="421">
        <f>M25/M$35</f>
        <v>5.1296143629202158E-3</v>
      </c>
      <c r="O25" s="422">
        <f>IF(N25&gt;=2%,M25,0)</f>
        <v>0</v>
      </c>
      <c r="P25" s="423">
        <f>O$35/P$2</f>
        <v>2092</v>
      </c>
      <c r="Q25" s="424">
        <f>O25/P25</f>
        <v>0</v>
      </c>
      <c r="R25" s="425">
        <f>INT(Q25)</f>
        <v>0</v>
      </c>
      <c r="S25" s="426">
        <v>0</v>
      </c>
      <c r="T25" s="427">
        <f>SUM(R25:S25)</f>
        <v>0</v>
      </c>
    </row>
    <row r="26" spans="1:20" s="327" customFormat="1" x14ac:dyDescent="0.2">
      <c r="A26" s="312"/>
      <c r="B26" s="313" t="s">
        <v>51</v>
      </c>
      <c r="C26" s="313"/>
      <c r="D26" s="314"/>
      <c r="E26" s="315"/>
      <c r="F26" s="313"/>
      <c r="G26" s="313"/>
      <c r="H26" s="316"/>
      <c r="I26" s="317"/>
      <c r="J26" s="261"/>
      <c r="K26" s="318"/>
      <c r="L26" s="319"/>
      <c r="M26" s="320"/>
      <c r="N26" s="321"/>
      <c r="O26" s="322"/>
      <c r="P26" s="323"/>
      <c r="Q26" s="324"/>
      <c r="R26" s="325">
        <f>INT(Q26)</f>
        <v>0</v>
      </c>
      <c r="S26" s="324"/>
      <c r="T26" s="326">
        <f>SUM(R26:S26)</f>
        <v>0</v>
      </c>
    </row>
    <row r="27" spans="1:20" x14ac:dyDescent="0.2">
      <c r="A27" s="556" t="s">
        <v>36</v>
      </c>
      <c r="B27" s="508">
        <v>1377</v>
      </c>
      <c r="C27" s="508"/>
      <c r="D27" s="508"/>
      <c r="E27" s="556"/>
      <c r="F27" s="508"/>
      <c r="G27" s="508"/>
      <c r="H27" s="508"/>
      <c r="I27" s="507"/>
      <c r="J27" s="506"/>
      <c r="K27" s="505"/>
      <c r="L27" s="504">
        <f>B27</f>
        <v>1377</v>
      </c>
      <c r="M27" s="503">
        <f>L27</f>
        <v>1377</v>
      </c>
      <c r="N27" s="502">
        <f>M27/M$35</f>
        <v>0.12613355317394889</v>
      </c>
      <c r="O27" s="501">
        <f>IF(N27&gt;=2%,M27,0)</f>
        <v>1377</v>
      </c>
      <c r="P27" s="500">
        <f>O$35/P$2</f>
        <v>2092</v>
      </c>
      <c r="Q27" s="496">
        <f>O27/P27</f>
        <v>0.65822179732313579</v>
      </c>
      <c r="R27" s="499">
        <f>INT(Q27)</f>
        <v>0</v>
      </c>
      <c r="S27" s="498">
        <v>1</v>
      </c>
      <c r="T27" s="497">
        <f>SUM(R27:S27)</f>
        <v>1</v>
      </c>
    </row>
    <row r="28" spans="1:20" s="327" customFormat="1" x14ac:dyDescent="0.2">
      <c r="A28" s="312"/>
      <c r="B28" s="313"/>
      <c r="C28" s="313"/>
      <c r="D28" s="314"/>
      <c r="E28" s="315"/>
      <c r="F28" s="313"/>
      <c r="G28" s="313"/>
      <c r="H28" s="316"/>
      <c r="I28" s="317"/>
      <c r="J28" s="261"/>
      <c r="K28" s="318"/>
      <c r="L28" s="319"/>
      <c r="M28" s="320"/>
      <c r="N28" s="321"/>
      <c r="O28" s="322"/>
      <c r="P28" s="323"/>
      <c r="Q28" s="324"/>
      <c r="R28" s="325"/>
      <c r="S28" s="324"/>
      <c r="T28" s="326"/>
    </row>
    <row r="29" spans="1:20" s="327" customFormat="1" x14ac:dyDescent="0.2">
      <c r="A29" s="328" t="s">
        <v>50</v>
      </c>
      <c r="B29" s="329">
        <v>0</v>
      </c>
      <c r="C29" s="329"/>
      <c r="D29" s="330"/>
      <c r="E29" s="331"/>
      <c r="F29" s="329"/>
      <c r="G29" s="329"/>
      <c r="H29" s="332"/>
      <c r="I29" s="333"/>
      <c r="J29" s="334"/>
      <c r="K29" s="335"/>
      <c r="L29" s="336">
        <f>B29</f>
        <v>0</v>
      </c>
      <c r="M29" s="337">
        <f>L29</f>
        <v>0</v>
      </c>
      <c r="N29" s="338">
        <f>M29/M$35</f>
        <v>0</v>
      </c>
      <c r="O29" s="339">
        <f>IF(N29&gt;=2%,M29,0)</f>
        <v>0</v>
      </c>
      <c r="P29" s="340">
        <f>O$35/P$2</f>
        <v>2092</v>
      </c>
      <c r="Q29" s="341">
        <f>O29/P29</f>
        <v>0</v>
      </c>
      <c r="R29" s="342">
        <f>INT(Q29)</f>
        <v>0</v>
      </c>
      <c r="S29" s="341">
        <v>0</v>
      </c>
      <c r="T29" s="343">
        <f>SUM(R29:S29)</f>
        <v>0</v>
      </c>
    </row>
    <row r="30" spans="1:20" x14ac:dyDescent="0.2">
      <c r="A30" s="344"/>
      <c r="B30" s="259"/>
      <c r="C30" s="259"/>
      <c r="D30" s="258"/>
      <c r="E30" s="344"/>
      <c r="F30" s="259"/>
      <c r="G30" s="259"/>
      <c r="H30" s="345" t="s">
        <v>51</v>
      </c>
      <c r="I30" s="260"/>
      <c r="J30" s="261"/>
      <c r="K30" s="262"/>
      <c r="L30" s="319"/>
      <c r="M30" s="320"/>
      <c r="N30" s="265"/>
      <c r="O30" s="266"/>
      <c r="P30" s="323"/>
      <c r="Q30" s="324"/>
      <c r="R30" s="325">
        <f>INT(Q30)</f>
        <v>0</v>
      </c>
      <c r="S30" s="324"/>
      <c r="T30" s="326">
        <f>SUM(R30:S30)</f>
        <v>0</v>
      </c>
    </row>
    <row r="31" spans="1:20" x14ac:dyDescent="0.2">
      <c r="A31" s="346" t="s">
        <v>52</v>
      </c>
      <c r="B31" s="347">
        <v>1</v>
      </c>
      <c r="C31" s="347"/>
      <c r="D31" s="347"/>
      <c r="E31" s="346"/>
      <c r="F31" s="347"/>
      <c r="G31" s="347"/>
      <c r="H31" s="348"/>
      <c r="I31" s="349"/>
      <c r="J31" s="350"/>
      <c r="K31" s="351"/>
      <c r="L31" s="352">
        <f>B31</f>
        <v>1</v>
      </c>
      <c r="M31" s="353">
        <f>L31</f>
        <v>1</v>
      </c>
      <c r="N31" s="354">
        <f>M31/M$35</f>
        <v>9.1600256480718151E-5</v>
      </c>
      <c r="O31" s="355">
        <f>IF(N31&gt;=2%,M31,0)</f>
        <v>0</v>
      </c>
      <c r="P31" s="356">
        <f>O$35/P$2</f>
        <v>2092</v>
      </c>
      <c r="Q31" s="357">
        <f>O31/P31</f>
        <v>0</v>
      </c>
      <c r="R31" s="358">
        <f>INT(Q31)</f>
        <v>0</v>
      </c>
      <c r="S31" s="357">
        <v>0</v>
      </c>
      <c r="T31" s="359">
        <f>SUM(R31:S31)</f>
        <v>0</v>
      </c>
    </row>
    <row r="32" spans="1:20" x14ac:dyDescent="0.2">
      <c r="A32" s="344"/>
      <c r="B32" s="259"/>
      <c r="C32" s="259"/>
      <c r="D32" s="259"/>
      <c r="E32" s="344"/>
      <c r="F32" s="259"/>
      <c r="G32" s="259"/>
      <c r="H32" s="345"/>
      <c r="I32" s="260"/>
      <c r="J32" s="261"/>
      <c r="K32" s="262"/>
      <c r="L32" s="319"/>
      <c r="M32" s="320"/>
      <c r="N32" s="265"/>
      <c r="O32" s="266"/>
      <c r="P32" s="323"/>
      <c r="Q32" s="324"/>
      <c r="R32" s="325"/>
      <c r="S32" s="324"/>
      <c r="T32" s="326"/>
    </row>
    <row r="33" spans="1:20" x14ac:dyDescent="0.2">
      <c r="A33" s="360" t="s">
        <v>53</v>
      </c>
      <c r="B33" s="361">
        <v>579</v>
      </c>
      <c r="C33" s="361"/>
      <c r="D33" s="361"/>
      <c r="E33" s="360"/>
      <c r="F33" s="361"/>
      <c r="G33" s="361"/>
      <c r="H33" s="362"/>
      <c r="I33" s="363"/>
      <c r="J33" s="364"/>
      <c r="K33" s="365"/>
      <c r="L33" s="366">
        <f>B33</f>
        <v>579</v>
      </c>
      <c r="M33" s="367"/>
      <c r="N33" s="368">
        <v>0</v>
      </c>
      <c r="O33" s="369">
        <f>IF(N33&gt;=2%,M33,0)</f>
        <v>0</v>
      </c>
      <c r="P33" s="370"/>
      <c r="Q33" s="371"/>
      <c r="R33" s="372">
        <f>INT(Q33)</f>
        <v>0</v>
      </c>
      <c r="S33" s="371"/>
      <c r="T33" s="373">
        <f>SUM(R33:S33)</f>
        <v>0</v>
      </c>
    </row>
    <row r="34" spans="1:20" x14ac:dyDescent="0.2">
      <c r="A34" s="344"/>
      <c r="B34" s="259"/>
      <c r="C34" s="259"/>
      <c r="D34" s="259"/>
      <c r="E34" s="344"/>
      <c r="F34" s="259"/>
      <c r="G34" s="259"/>
      <c r="H34" s="259"/>
      <c r="I34" s="260"/>
      <c r="J34" s="374"/>
      <c r="K34" s="262"/>
      <c r="L34" s="375"/>
      <c r="M34" s="264"/>
      <c r="N34" s="265"/>
      <c r="O34" s="266"/>
      <c r="P34" s="376"/>
      <c r="Q34" s="324"/>
      <c r="R34" s="377">
        <f>INT(Q34)</f>
        <v>0</v>
      </c>
      <c r="S34" s="324"/>
      <c r="T34" s="326">
        <f>SUM(R34:S34)</f>
        <v>0</v>
      </c>
    </row>
    <row r="35" spans="1:20" x14ac:dyDescent="0.2">
      <c r="A35" s="344" t="s">
        <v>54</v>
      </c>
      <c r="B35" s="259">
        <f>SUM(B6:B34)-B21</f>
        <v>11496</v>
      </c>
      <c r="C35" s="259"/>
      <c r="D35" s="259"/>
      <c r="E35" s="378"/>
      <c r="F35" s="259"/>
      <c r="G35" s="259">
        <f t="shared" ref="G35:S35" si="2">SUM(G6:G34)</f>
        <v>2</v>
      </c>
      <c r="H35" s="259">
        <f t="shared" si="2"/>
        <v>561</v>
      </c>
      <c r="I35" s="379">
        <f t="shared" si="2"/>
        <v>1</v>
      </c>
      <c r="J35" s="380">
        <f t="shared" si="2"/>
        <v>4251</v>
      </c>
      <c r="K35" s="262">
        <f t="shared" si="2"/>
        <v>1</v>
      </c>
      <c r="L35" s="262">
        <f t="shared" si="2"/>
        <v>11496</v>
      </c>
      <c r="M35" s="262">
        <f t="shared" si="2"/>
        <v>10917</v>
      </c>
      <c r="N35" s="379">
        <f t="shared" si="2"/>
        <v>1.0000000000000002</v>
      </c>
      <c r="O35" s="266">
        <f t="shared" si="2"/>
        <v>10460</v>
      </c>
      <c r="P35" s="376">
        <f t="shared" si="2"/>
        <v>25104</v>
      </c>
      <c r="Q35" s="376">
        <f t="shared" si="2"/>
        <v>4.9999999999999991</v>
      </c>
      <c r="R35" s="381">
        <f t="shared" si="2"/>
        <v>2</v>
      </c>
      <c r="S35" s="382">
        <f t="shared" si="2"/>
        <v>3</v>
      </c>
      <c r="T35" s="383">
        <f>SUM(R35:S35)</f>
        <v>5</v>
      </c>
    </row>
    <row r="36" spans="1:20" x14ac:dyDescent="0.2">
      <c r="K36" s="384"/>
      <c r="L36" s="223"/>
      <c r="M36" s="385"/>
      <c r="N36" s="386"/>
      <c r="O36" s="387"/>
      <c r="P36" s="388"/>
    </row>
    <row r="37" spans="1:20" x14ac:dyDescent="0.2">
      <c r="B37" s="478"/>
    </row>
    <row r="38" spans="1:20" x14ac:dyDescent="0.2">
      <c r="A38" s="389"/>
      <c r="B38" s="389"/>
      <c r="C38" s="389"/>
      <c r="D38" s="389"/>
      <c r="E38" s="389"/>
      <c r="F38" s="389"/>
      <c r="G38" s="389"/>
      <c r="H38" s="214"/>
      <c r="K38" s="214"/>
    </row>
  </sheetData>
  <mergeCells count="5">
    <mergeCell ref="R5:T5"/>
    <mergeCell ref="A1:T1"/>
    <mergeCell ref="B2:F2"/>
    <mergeCell ref="G2:L2"/>
    <mergeCell ref="M2:O2"/>
  </mergeCells>
  <printOptions horizontalCentered="1" verticalCentered="1"/>
  <pageMargins left="0.23622047244094491" right="0.23622047244094491" top="0.51181102362204722" bottom="0.51181102362204722" header="0" footer="0.23622047244094491"/>
  <pageSetup paperSize="226" scale="60" fitToHeight="0" pageOrder="overThenDown" orientation="landscape" r:id="rId1"/>
  <headerFooter alignWithMargins="0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33"/>
  <sheetViews>
    <sheetView zoomScale="64" zoomScaleNormal="64" workbookViewId="0">
      <selection activeCell="L5" sqref="L5"/>
    </sheetView>
  </sheetViews>
  <sheetFormatPr baseColWidth="10" defaultRowHeight="12.75" x14ac:dyDescent="0.2"/>
  <cols>
    <col min="1" max="1" width="33.140625" customWidth="1"/>
    <col min="2" max="8" width="15.7109375" customWidth="1"/>
    <col min="9" max="9" width="15.7109375" style="1" customWidth="1"/>
    <col min="10" max="10" width="15.7109375" style="2" customWidth="1"/>
    <col min="11" max="12" width="15.7109375" customWidth="1"/>
    <col min="13" max="13" width="15.7109375" style="3" customWidth="1"/>
    <col min="14" max="14" width="15.7109375" style="1" customWidth="1"/>
    <col min="15" max="17" width="15.7109375" customWidth="1"/>
    <col min="18" max="18" width="7.140625" style="4" customWidth="1"/>
    <col min="19" max="19" width="6.5703125" customWidth="1"/>
    <col min="20" max="20" width="7.140625" customWidth="1"/>
  </cols>
  <sheetData>
    <row r="1" spans="1:20" ht="20.25" x14ac:dyDescent="0.3">
      <c r="A1" s="976" t="s">
        <v>0</v>
      </c>
      <c r="B1" s="976"/>
      <c r="C1" s="976"/>
      <c r="D1" s="976"/>
      <c r="E1" s="976"/>
      <c r="F1" s="976"/>
      <c r="G1" s="976"/>
      <c r="H1" s="976"/>
      <c r="I1" s="976"/>
      <c r="J1" s="976"/>
      <c r="K1" s="976"/>
      <c r="L1" s="976"/>
      <c r="M1" s="976"/>
      <c r="N1" s="976"/>
      <c r="O1" s="976"/>
      <c r="P1" s="976"/>
      <c r="Q1" s="976"/>
      <c r="R1" s="976"/>
      <c r="S1" s="976"/>
      <c r="T1" s="976"/>
    </row>
    <row r="2" spans="1:20" ht="20.25" x14ac:dyDescent="0.3">
      <c r="A2" s="924" t="s">
        <v>1</v>
      </c>
      <c r="B2" s="978" t="s">
        <v>110</v>
      </c>
      <c r="C2" s="978"/>
      <c r="D2" s="978"/>
      <c r="E2" s="978"/>
      <c r="F2" s="978"/>
      <c r="G2" s="977" t="str">
        <f>B2</f>
        <v>SAN CIRO DE ACOSTA</v>
      </c>
      <c r="H2" s="977"/>
      <c r="I2" s="977"/>
      <c r="J2" s="977"/>
      <c r="K2" s="977"/>
      <c r="L2" s="969"/>
      <c r="M2" s="979" t="s">
        <v>3</v>
      </c>
      <c r="N2" s="979"/>
      <c r="O2" s="979"/>
      <c r="P2" s="921">
        <v>5</v>
      </c>
      <c r="Q2" s="969"/>
      <c r="R2" s="970"/>
      <c r="S2" s="969"/>
      <c r="T2" s="969"/>
    </row>
    <row r="3" spans="1:20" ht="20.25" x14ac:dyDescent="0.3">
      <c r="A3" s="921">
        <v>2018</v>
      </c>
      <c r="B3" s="921"/>
      <c r="C3" s="921"/>
      <c r="D3" s="921"/>
      <c r="E3" s="921"/>
      <c r="F3" s="921"/>
      <c r="G3" s="921"/>
      <c r="H3" s="923"/>
      <c r="I3" s="968"/>
      <c r="J3" s="971"/>
      <c r="K3" s="921"/>
      <c r="L3" s="972"/>
      <c r="M3" s="973"/>
      <c r="N3" s="974"/>
      <c r="O3" s="924"/>
      <c r="P3" s="921"/>
      <c r="Q3" s="969"/>
      <c r="R3" s="970"/>
      <c r="S3" s="969"/>
      <c r="T3" s="969"/>
    </row>
    <row r="4" spans="1:20" ht="20.25" x14ac:dyDescent="0.3">
      <c r="A4" s="921"/>
      <c r="B4" s="921"/>
      <c r="C4" s="921"/>
      <c r="D4" s="921"/>
      <c r="E4" s="921"/>
      <c r="F4" s="921"/>
      <c r="G4" s="921"/>
      <c r="H4" s="923"/>
      <c r="I4" s="968"/>
      <c r="J4" s="971"/>
      <c r="K4" s="921"/>
      <c r="L4" s="972"/>
      <c r="M4" s="973"/>
      <c r="N4" s="974"/>
      <c r="O4" s="924"/>
      <c r="P4" s="921"/>
      <c r="Q4" s="969"/>
      <c r="R4" s="970"/>
      <c r="S4" s="969"/>
      <c r="T4" s="969"/>
    </row>
    <row r="5" spans="1:20" ht="89.25" x14ac:dyDescent="0.2">
      <c r="A5" s="919" t="s">
        <v>4</v>
      </c>
      <c r="B5" s="919" t="s">
        <v>5</v>
      </c>
      <c r="C5" s="919" t="s">
        <v>6</v>
      </c>
      <c r="D5" s="919" t="s">
        <v>7</v>
      </c>
      <c r="E5" s="919" t="s">
        <v>8</v>
      </c>
      <c r="F5" s="919" t="s">
        <v>9</v>
      </c>
      <c r="G5" s="919" t="s">
        <v>124</v>
      </c>
      <c r="H5" s="919" t="s">
        <v>11</v>
      </c>
      <c r="I5" s="914" t="s">
        <v>12</v>
      </c>
      <c r="J5" s="915" t="s">
        <v>13</v>
      </c>
      <c r="K5" s="919" t="s">
        <v>126</v>
      </c>
      <c r="L5" s="919" t="s">
        <v>15</v>
      </c>
      <c r="M5" s="916" t="s">
        <v>16</v>
      </c>
      <c r="N5" s="17" t="s">
        <v>17</v>
      </c>
      <c r="O5" s="919" t="s">
        <v>18</v>
      </c>
      <c r="P5" s="917" t="s">
        <v>19</v>
      </c>
      <c r="Q5" s="918" t="s">
        <v>20</v>
      </c>
      <c r="R5" s="975" t="s">
        <v>21</v>
      </c>
      <c r="S5" s="975"/>
      <c r="T5" s="975"/>
    </row>
    <row r="6" spans="1:20" x14ac:dyDescent="0.2">
      <c r="A6" s="21" t="s">
        <v>22</v>
      </c>
      <c r="B6" s="22">
        <v>1600</v>
      </c>
      <c r="C6" s="22">
        <f>$B$9/3</f>
        <v>57.666666666666664</v>
      </c>
      <c r="D6" s="23">
        <f>B10/2</f>
        <v>13</v>
      </c>
      <c r="E6" s="22">
        <f>B$11/2</f>
        <v>18</v>
      </c>
      <c r="F6" s="22"/>
      <c r="G6" s="22">
        <v>1</v>
      </c>
      <c r="H6" s="22">
        <f>B6+INT(C6)+INT(D6)+INT(E6)+INT(F6)+INT(G6)</f>
        <v>1689</v>
      </c>
      <c r="I6" s="24"/>
      <c r="J6" s="25"/>
      <c r="K6" s="26"/>
      <c r="L6" s="27">
        <f>H6</f>
        <v>1689</v>
      </c>
      <c r="M6" s="28">
        <f>L6</f>
        <v>1689</v>
      </c>
      <c r="N6" s="29">
        <f>M6/M$30</f>
        <v>0.32487016733987306</v>
      </c>
      <c r="O6" s="30">
        <f>IF(N6&gt;=2%,M6,0)</f>
        <v>1689</v>
      </c>
      <c r="P6" s="31">
        <f>O$30/P$2</f>
        <v>1037.5999999999999</v>
      </c>
      <c r="Q6" s="32">
        <f>O6/P6</f>
        <v>1.6277949113338475</v>
      </c>
      <c r="R6" s="33">
        <f>INT(Q6)</f>
        <v>1</v>
      </c>
      <c r="S6" s="34">
        <v>1</v>
      </c>
      <c r="T6" s="32">
        <f>SUM(R6:S6)</f>
        <v>2</v>
      </c>
    </row>
    <row r="7" spans="1:20" x14ac:dyDescent="0.2">
      <c r="A7" s="21" t="s">
        <v>23</v>
      </c>
      <c r="B7" s="22">
        <v>45</v>
      </c>
      <c r="C7" s="22">
        <f>$B$9/3</f>
        <v>57.666666666666664</v>
      </c>
      <c r="D7" s="23">
        <f>B10/2</f>
        <v>13</v>
      </c>
      <c r="E7" s="22"/>
      <c r="F7" s="22">
        <f>B$12/2</f>
        <v>1.5</v>
      </c>
      <c r="G7" s="22">
        <v>0</v>
      </c>
      <c r="H7" s="22">
        <f>B7+INT(C7)+INT(D7)+INT(E7)+INT(F7)+INT(G7)</f>
        <v>116</v>
      </c>
      <c r="I7" s="24"/>
      <c r="J7" s="25"/>
      <c r="K7" s="26"/>
      <c r="L7" s="27">
        <f>H7</f>
        <v>116</v>
      </c>
      <c r="M7" s="28">
        <f>L7</f>
        <v>116</v>
      </c>
      <c r="N7" s="29">
        <f>M7/M$30</f>
        <v>2.2311983073668013E-2</v>
      </c>
      <c r="O7" s="30">
        <f>IF(N7&gt;=2%,M7,0)</f>
        <v>116</v>
      </c>
      <c r="P7" s="31">
        <f>O$30/P$2</f>
        <v>1037.5999999999999</v>
      </c>
      <c r="Q7" s="32">
        <f>O7/P7</f>
        <v>0.11179645335389361</v>
      </c>
      <c r="R7" s="33">
        <f>INT(Q7)</f>
        <v>0</v>
      </c>
      <c r="S7" s="34">
        <v>0</v>
      </c>
      <c r="T7" s="32">
        <f>SUM(R7:S7)</f>
        <v>0</v>
      </c>
    </row>
    <row r="8" spans="1:20" x14ac:dyDescent="0.2">
      <c r="A8" s="21" t="s">
        <v>24</v>
      </c>
      <c r="B8" s="22">
        <v>78</v>
      </c>
      <c r="C8" s="22">
        <f>$B$9/3</f>
        <v>57.666666666666664</v>
      </c>
      <c r="D8" s="23"/>
      <c r="E8" s="22">
        <f>B$11/2</f>
        <v>18</v>
      </c>
      <c r="F8" s="22">
        <f>B$12/2</f>
        <v>1.5</v>
      </c>
      <c r="G8" s="22">
        <v>2</v>
      </c>
      <c r="H8" s="22">
        <f>B8+INT(C8)+INT(D8)+INT(E8)+INT(F8)+INT(G8)</f>
        <v>156</v>
      </c>
      <c r="I8" s="24"/>
      <c r="J8" s="25"/>
      <c r="K8" s="26"/>
      <c r="L8" s="27">
        <f>H8</f>
        <v>156</v>
      </c>
      <c r="M8" s="28">
        <f>L8</f>
        <v>156</v>
      </c>
      <c r="N8" s="29">
        <f>M8/M$30</f>
        <v>3.0005770340450086E-2</v>
      </c>
      <c r="O8" s="30">
        <f>IF(N8&gt;=2%,M8,0)</f>
        <v>156</v>
      </c>
      <c r="P8" s="31">
        <f>O$30/P$2</f>
        <v>1037.5999999999999</v>
      </c>
      <c r="Q8" s="32">
        <f>O8/P8</f>
        <v>0.15034695451040864</v>
      </c>
      <c r="R8" s="33">
        <f>INT(Q8)</f>
        <v>0</v>
      </c>
      <c r="S8" s="34">
        <v>0</v>
      </c>
      <c r="T8" s="32">
        <f>SUM(R8:S8)</f>
        <v>0</v>
      </c>
    </row>
    <row r="9" spans="1:20" x14ac:dyDescent="0.2">
      <c r="A9" s="21" t="s">
        <v>25</v>
      </c>
      <c r="B9" s="22">
        <v>173</v>
      </c>
      <c r="C9" s="22"/>
      <c r="D9" s="23"/>
      <c r="E9" s="22"/>
      <c r="F9" s="22"/>
      <c r="G9" s="22"/>
      <c r="H9" s="22"/>
      <c r="I9" s="24"/>
      <c r="J9" s="25"/>
      <c r="K9" s="26"/>
      <c r="L9" s="27"/>
      <c r="M9" s="28"/>
      <c r="N9" s="29"/>
      <c r="O9" s="30"/>
      <c r="P9" s="31"/>
      <c r="Q9" s="32"/>
      <c r="R9" s="33"/>
      <c r="S9" s="34">
        <v>0</v>
      </c>
      <c r="T9" s="32"/>
    </row>
    <row r="10" spans="1:20" x14ac:dyDescent="0.2">
      <c r="A10" s="21" t="s">
        <v>26</v>
      </c>
      <c r="B10" s="22">
        <v>26</v>
      </c>
      <c r="C10" s="22"/>
      <c r="D10" s="23"/>
      <c r="E10" s="22"/>
      <c r="F10" s="22"/>
      <c r="G10" s="22"/>
      <c r="H10" s="22"/>
      <c r="I10" s="24"/>
      <c r="J10" s="25"/>
      <c r="K10" s="26"/>
      <c r="L10" s="27"/>
      <c r="M10" s="28"/>
      <c r="N10" s="29"/>
      <c r="O10" s="30"/>
      <c r="P10" s="31"/>
      <c r="Q10" s="32"/>
      <c r="R10" s="33"/>
      <c r="S10" s="34">
        <v>0</v>
      </c>
      <c r="T10" s="32"/>
    </row>
    <row r="11" spans="1:20" x14ac:dyDescent="0.2">
      <c r="A11" s="21" t="s">
        <v>27</v>
      </c>
      <c r="B11" s="22">
        <v>36</v>
      </c>
      <c r="C11" s="22"/>
      <c r="D11" s="23"/>
      <c r="E11" s="22"/>
      <c r="F11" s="22"/>
      <c r="G11" s="22"/>
      <c r="H11" s="22"/>
      <c r="I11" s="24"/>
      <c r="J11" s="25"/>
      <c r="K11" s="26"/>
      <c r="L11" s="27"/>
      <c r="M11" s="28"/>
      <c r="N11" s="29"/>
      <c r="O11" s="30"/>
      <c r="P11" s="31"/>
      <c r="Q11" s="32"/>
      <c r="R11" s="33"/>
      <c r="S11" s="34">
        <v>0</v>
      </c>
      <c r="T11" s="32"/>
    </row>
    <row r="12" spans="1:20" x14ac:dyDescent="0.2">
      <c r="A12" s="21" t="s">
        <v>28</v>
      </c>
      <c r="B12" s="22">
        <v>3</v>
      </c>
      <c r="C12" s="22"/>
      <c r="D12" s="23"/>
      <c r="E12" s="35"/>
      <c r="F12" s="22"/>
      <c r="G12" s="22"/>
      <c r="H12" s="22"/>
      <c r="I12" s="24"/>
      <c r="J12" s="25"/>
      <c r="K12" s="26"/>
      <c r="L12" s="27"/>
      <c r="M12" s="28"/>
      <c r="N12" s="29"/>
      <c r="O12" s="30"/>
      <c r="P12" s="31"/>
      <c r="Q12" s="32"/>
      <c r="R12" s="33"/>
      <c r="S12" s="34">
        <v>0</v>
      </c>
      <c r="T12" s="32"/>
    </row>
    <row r="13" spans="1:20" x14ac:dyDescent="0.2">
      <c r="A13" s="36" t="s">
        <v>29</v>
      </c>
      <c r="B13" s="22">
        <f>SUM(B6:B12)</f>
        <v>1961</v>
      </c>
      <c r="C13" s="22"/>
      <c r="D13" s="23"/>
      <c r="E13" s="21"/>
      <c r="F13" s="22"/>
      <c r="G13" s="22"/>
      <c r="H13" s="37"/>
      <c r="I13" s="24"/>
      <c r="J13" s="25"/>
      <c r="K13" s="38"/>
      <c r="L13" s="39"/>
      <c r="M13" s="40"/>
      <c r="N13" s="29"/>
      <c r="O13" s="41"/>
      <c r="P13" s="31">
        <f>SUM(N13:O13)</f>
        <v>0</v>
      </c>
      <c r="Q13" s="34"/>
      <c r="R13" s="33">
        <f t="shared" ref="R13:R20" si="0">INT(Q13)</f>
        <v>0</v>
      </c>
      <c r="S13" s="34">
        <v>0</v>
      </c>
      <c r="T13" s="32">
        <f t="shared" ref="T13:T20" si="1">SUM(R13:S13)</f>
        <v>0</v>
      </c>
    </row>
    <row r="14" spans="1:20" x14ac:dyDescent="0.2">
      <c r="A14" s="42"/>
      <c r="B14" s="80"/>
      <c r="C14" s="80"/>
      <c r="D14" s="44"/>
      <c r="E14" s="13"/>
      <c r="F14" s="43"/>
      <c r="G14" s="80"/>
      <c r="H14" s="43"/>
      <c r="I14" s="46"/>
      <c r="J14" s="47"/>
      <c r="K14" s="48"/>
      <c r="L14" s="49"/>
      <c r="M14" s="50"/>
      <c r="N14" s="51"/>
      <c r="O14" s="52"/>
      <c r="P14" s="53">
        <f>SUM(N14:O14)</f>
        <v>0</v>
      </c>
      <c r="R14" s="81">
        <f t="shared" si="0"/>
        <v>0</v>
      </c>
      <c r="S14" s="82">
        <v>0</v>
      </c>
      <c r="T14" s="83">
        <f t="shared" si="1"/>
        <v>0</v>
      </c>
    </row>
    <row r="15" spans="1:20" x14ac:dyDescent="0.2">
      <c r="A15" s="58" t="s">
        <v>33</v>
      </c>
      <c r="B15" s="59"/>
      <c r="C15" s="59"/>
      <c r="D15" s="59"/>
      <c r="E15" s="60"/>
      <c r="F15" s="59"/>
      <c r="G15" s="61"/>
      <c r="H15" s="59"/>
      <c r="I15" s="62">
        <v>0.81</v>
      </c>
      <c r="J15" s="63">
        <f>B$18*I15</f>
        <v>729</v>
      </c>
      <c r="K15" s="64">
        <v>0</v>
      </c>
      <c r="L15" s="65">
        <f>INT(J15)+K15</f>
        <v>729</v>
      </c>
      <c r="M15" s="66">
        <f>L15</f>
        <v>729</v>
      </c>
      <c r="N15" s="67">
        <f>M15/M$30</f>
        <v>0.14021927293710329</v>
      </c>
      <c r="O15" s="68">
        <f>IF(N15&gt;=2%,M15,0)</f>
        <v>729</v>
      </c>
      <c r="P15" s="69">
        <f>O$30/P$2</f>
        <v>1037.5999999999999</v>
      </c>
      <c r="Q15" s="70">
        <f>O15/P15</f>
        <v>0.70258288357748655</v>
      </c>
      <c r="R15" s="71">
        <f t="shared" si="0"/>
        <v>0</v>
      </c>
      <c r="S15" s="72">
        <v>1</v>
      </c>
      <c r="T15" s="73">
        <f t="shared" si="1"/>
        <v>1</v>
      </c>
    </row>
    <row r="16" spans="1:20" x14ac:dyDescent="0.2">
      <c r="A16" s="58" t="s">
        <v>34</v>
      </c>
      <c r="B16" s="59"/>
      <c r="C16" s="59"/>
      <c r="D16" s="59"/>
      <c r="E16" s="60"/>
      <c r="F16" s="59"/>
      <c r="G16" s="61"/>
      <c r="H16" s="59"/>
      <c r="I16" s="62">
        <v>0.01</v>
      </c>
      <c r="J16" s="63">
        <f t="shared" ref="J16:J17" si="2">B$18*I16</f>
        <v>9</v>
      </c>
      <c r="K16" s="64">
        <v>0</v>
      </c>
      <c r="L16" s="65">
        <f>INT(J16)+K16</f>
        <v>9</v>
      </c>
      <c r="M16" s="66">
        <f>L16</f>
        <v>9</v>
      </c>
      <c r="N16" s="67">
        <f>M16/M$30</f>
        <v>1.7311021350259665E-3</v>
      </c>
      <c r="O16" s="68">
        <f>IF(N16&gt;=2%,M16,0)</f>
        <v>0</v>
      </c>
      <c r="P16" s="69">
        <f>O$30/P$2</f>
        <v>1037.5999999999999</v>
      </c>
      <c r="Q16" s="70">
        <f>O16/P16</f>
        <v>0</v>
      </c>
      <c r="R16" s="71">
        <f t="shared" si="0"/>
        <v>0</v>
      </c>
      <c r="S16" s="72">
        <v>0</v>
      </c>
      <c r="T16" s="73">
        <f t="shared" si="1"/>
        <v>0</v>
      </c>
    </row>
    <row r="17" spans="1:20" x14ac:dyDescent="0.2">
      <c r="A17" s="58" t="s">
        <v>36</v>
      </c>
      <c r="B17" s="59"/>
      <c r="C17" s="59"/>
      <c r="D17" s="74"/>
      <c r="E17" s="60"/>
      <c r="F17" s="59"/>
      <c r="G17" s="59"/>
      <c r="H17" s="59"/>
      <c r="I17" s="62">
        <v>0.18</v>
      </c>
      <c r="J17" s="63">
        <f t="shared" si="2"/>
        <v>162</v>
      </c>
      <c r="K17" s="64">
        <v>0</v>
      </c>
      <c r="L17" s="65">
        <f>INT(J17)+K17</f>
        <v>162</v>
      </c>
      <c r="M17" s="66">
        <f>L17</f>
        <v>162</v>
      </c>
      <c r="N17" s="67">
        <f>M17/M$30</f>
        <v>3.1159838430467397E-2</v>
      </c>
      <c r="O17" s="68">
        <f>IF(N17&gt;=2%,M17,0)</f>
        <v>162</v>
      </c>
      <c r="P17" s="69">
        <f>O$30/P$2</f>
        <v>1037.5999999999999</v>
      </c>
      <c r="Q17" s="70">
        <f>O17/P17</f>
        <v>0.15612952968388591</v>
      </c>
      <c r="R17" s="71">
        <f t="shared" si="0"/>
        <v>0</v>
      </c>
      <c r="S17" s="72">
        <v>0</v>
      </c>
      <c r="T17" s="73">
        <f t="shared" si="1"/>
        <v>0</v>
      </c>
    </row>
    <row r="18" spans="1:20" x14ac:dyDescent="0.2">
      <c r="A18" s="620" t="s">
        <v>63</v>
      </c>
      <c r="B18" s="59">
        <v>900</v>
      </c>
      <c r="C18" s="76"/>
      <c r="D18" s="59"/>
      <c r="E18" s="58"/>
      <c r="F18" s="59"/>
      <c r="G18" s="59"/>
      <c r="H18" s="77"/>
      <c r="I18" s="62"/>
      <c r="J18" s="63"/>
      <c r="K18" s="64"/>
      <c r="L18" s="78"/>
      <c r="M18" s="79"/>
      <c r="N18" s="67"/>
      <c r="O18" s="68"/>
      <c r="P18" s="69"/>
      <c r="Q18" s="72"/>
      <c r="R18" s="71">
        <f t="shared" si="0"/>
        <v>0</v>
      </c>
      <c r="S18" s="72">
        <v>0</v>
      </c>
      <c r="T18" s="73">
        <f t="shared" si="1"/>
        <v>0</v>
      </c>
    </row>
    <row r="19" spans="1:20" x14ac:dyDescent="0.2">
      <c r="A19" s="42"/>
      <c r="B19" s="80"/>
      <c r="C19" s="80"/>
      <c r="D19" s="44"/>
      <c r="E19" s="13"/>
      <c r="F19" s="43"/>
      <c r="G19" s="80"/>
      <c r="H19" s="43"/>
      <c r="I19" s="46"/>
      <c r="J19" s="47"/>
      <c r="K19" s="48"/>
      <c r="L19" s="49"/>
      <c r="M19" s="50"/>
      <c r="N19" s="51"/>
      <c r="O19" s="52"/>
      <c r="P19" s="53"/>
      <c r="R19" s="81">
        <f t="shared" si="0"/>
        <v>0</v>
      </c>
      <c r="S19" s="82">
        <v>0</v>
      </c>
      <c r="T19" s="83">
        <f t="shared" si="1"/>
        <v>0</v>
      </c>
    </row>
    <row r="20" spans="1:20" x14ac:dyDescent="0.2">
      <c r="A20" s="826" t="s">
        <v>40</v>
      </c>
      <c r="B20" s="827">
        <v>1387</v>
      </c>
      <c r="C20" s="827"/>
      <c r="D20" s="828"/>
      <c r="E20" s="829"/>
      <c r="F20" s="830"/>
      <c r="G20" s="827"/>
      <c r="H20" s="830"/>
      <c r="I20" s="831"/>
      <c r="J20" s="832"/>
      <c r="K20" s="833"/>
      <c r="L20" s="834">
        <f>B20</f>
        <v>1387</v>
      </c>
      <c r="M20" s="835">
        <f>L20</f>
        <v>1387</v>
      </c>
      <c r="N20" s="836">
        <f>M20/M$30</f>
        <v>0.2667820734756684</v>
      </c>
      <c r="O20" s="837">
        <f>IF(N20&gt;=2%,M20,0)</f>
        <v>1387</v>
      </c>
      <c r="P20" s="838">
        <f>O$30/P$2</f>
        <v>1037.5999999999999</v>
      </c>
      <c r="Q20" s="839">
        <f>O20/P20</f>
        <v>1.3367386276021589</v>
      </c>
      <c r="R20" s="840">
        <f t="shared" si="0"/>
        <v>1</v>
      </c>
      <c r="S20" s="841">
        <v>0</v>
      </c>
      <c r="T20" s="842">
        <f t="shared" si="1"/>
        <v>1</v>
      </c>
    </row>
    <row r="21" spans="1:20" s="54" customFormat="1" x14ac:dyDescent="0.2">
      <c r="A21" s="113"/>
      <c r="B21" s="104"/>
      <c r="C21" s="104"/>
      <c r="D21" s="114"/>
      <c r="E21" s="105"/>
      <c r="F21" s="104"/>
      <c r="G21" s="104"/>
      <c r="H21" s="115"/>
      <c r="I21" s="106"/>
      <c r="J21" s="47"/>
      <c r="K21" s="107"/>
      <c r="L21" s="108"/>
      <c r="M21" s="116"/>
      <c r="N21" s="110"/>
      <c r="O21" s="111"/>
      <c r="P21" s="117"/>
      <c r="Q21" s="118"/>
      <c r="R21" s="119"/>
      <c r="S21" s="118"/>
      <c r="T21" s="120"/>
    </row>
    <row r="22" spans="1:20" s="54" customFormat="1" x14ac:dyDescent="0.2">
      <c r="A22" s="113" t="s">
        <v>42</v>
      </c>
      <c r="B22" s="104">
        <v>496</v>
      </c>
      <c r="C22" s="104"/>
      <c r="D22" s="114"/>
      <c r="E22" s="105"/>
      <c r="F22" s="104"/>
      <c r="G22" s="104"/>
      <c r="H22" s="115"/>
      <c r="I22" s="106"/>
      <c r="J22" s="47"/>
      <c r="K22" s="107"/>
      <c r="L22" s="108">
        <f>B22</f>
        <v>496</v>
      </c>
      <c r="M22" s="116">
        <f>L22</f>
        <v>496</v>
      </c>
      <c r="N22" s="110">
        <f>M22/M$30</f>
        <v>9.5402962108097705E-2</v>
      </c>
      <c r="O22" s="111">
        <f>IF(N22&gt;=2%,M22,0)</f>
        <v>496</v>
      </c>
      <c r="P22" s="117">
        <f>O$30/P$2</f>
        <v>1037.5999999999999</v>
      </c>
      <c r="Q22" s="118">
        <f>O22/P22</f>
        <v>0.47802621434078646</v>
      </c>
      <c r="R22" s="119">
        <f>INT(Q22)</f>
        <v>0</v>
      </c>
      <c r="S22" s="118">
        <v>1</v>
      </c>
      <c r="T22" s="120"/>
    </row>
    <row r="23" spans="1:20" s="54" customFormat="1" x14ac:dyDescent="0.2">
      <c r="A23" s="113"/>
      <c r="B23" s="104"/>
      <c r="C23" s="104"/>
      <c r="D23" s="114"/>
      <c r="E23" s="105"/>
      <c r="F23" s="104"/>
      <c r="G23" s="104"/>
      <c r="H23" s="115"/>
      <c r="I23" s="106"/>
      <c r="J23" s="47"/>
      <c r="K23" s="107"/>
      <c r="L23" s="108"/>
      <c r="M23" s="116"/>
      <c r="N23" s="110"/>
      <c r="O23" s="111"/>
      <c r="P23" s="117"/>
      <c r="Q23" s="118"/>
      <c r="R23" s="119"/>
      <c r="S23" s="118"/>
      <c r="T23" s="120"/>
    </row>
    <row r="24" spans="1:20" s="54" customFormat="1" x14ac:dyDescent="0.2">
      <c r="A24" s="149" t="s">
        <v>50</v>
      </c>
      <c r="B24" s="150">
        <v>453</v>
      </c>
      <c r="C24" s="150"/>
      <c r="D24" s="151"/>
      <c r="E24" s="152"/>
      <c r="F24" s="150"/>
      <c r="G24" s="150"/>
      <c r="H24" s="153"/>
      <c r="I24" s="154"/>
      <c r="J24" s="155"/>
      <c r="K24" s="156"/>
      <c r="L24" s="157">
        <f>B24</f>
        <v>453</v>
      </c>
      <c r="M24" s="158">
        <f>L24</f>
        <v>453</v>
      </c>
      <c r="N24" s="159">
        <f>M24/M$30</f>
        <v>8.7132140796306976E-2</v>
      </c>
      <c r="O24" s="160">
        <f>IF(N24&gt;=2%,M24,0)</f>
        <v>453</v>
      </c>
      <c r="P24" s="161">
        <f>O$30/P$2</f>
        <v>1037.5999999999999</v>
      </c>
      <c r="Q24" s="162">
        <f>O24/P24</f>
        <v>0.4365844255975328</v>
      </c>
      <c r="R24" s="163">
        <f>INT(Q24)</f>
        <v>0</v>
      </c>
      <c r="S24" s="162">
        <v>0</v>
      </c>
      <c r="T24" s="164">
        <f>SUM(R24:S24)</f>
        <v>0</v>
      </c>
    </row>
    <row r="25" spans="1:20" x14ac:dyDescent="0.2">
      <c r="A25" s="45"/>
      <c r="B25" s="43"/>
      <c r="C25" s="43"/>
      <c r="D25" s="44"/>
      <c r="E25" s="45"/>
      <c r="F25" s="43"/>
      <c r="G25" s="43"/>
      <c r="H25" s="165" t="s">
        <v>51</v>
      </c>
      <c r="I25" s="46"/>
      <c r="J25" s="47"/>
      <c r="K25" s="48"/>
      <c r="L25" s="108"/>
      <c r="M25" s="116"/>
      <c r="N25" s="51"/>
      <c r="O25" s="52"/>
      <c r="P25" s="117"/>
      <c r="Q25" s="118"/>
      <c r="R25" s="119">
        <f>INT(Q25)</f>
        <v>0</v>
      </c>
      <c r="S25" s="118"/>
      <c r="T25" s="120">
        <f>SUM(R25:S25)</f>
        <v>0</v>
      </c>
    </row>
    <row r="26" spans="1:20" x14ac:dyDescent="0.2">
      <c r="A26" s="166" t="s">
        <v>52</v>
      </c>
      <c r="B26" s="167">
        <v>2</v>
      </c>
      <c r="C26" s="167"/>
      <c r="D26" s="167"/>
      <c r="E26" s="166"/>
      <c r="F26" s="167"/>
      <c r="G26" s="167"/>
      <c r="H26" s="168"/>
      <c r="I26" s="169"/>
      <c r="J26" s="170"/>
      <c r="K26" s="171"/>
      <c r="L26" s="172">
        <f>B26</f>
        <v>2</v>
      </c>
      <c r="M26" s="173">
        <f>L26</f>
        <v>2</v>
      </c>
      <c r="N26" s="174">
        <f>M26/M$30</f>
        <v>3.8468936333910367E-4</v>
      </c>
      <c r="O26" s="175">
        <f>IF(N26&gt;=2%,M26,0)</f>
        <v>0</v>
      </c>
      <c r="P26" s="176">
        <f>O$30/P$2</f>
        <v>1037.5999999999999</v>
      </c>
      <c r="Q26" s="177">
        <f>O26/P26</f>
        <v>0</v>
      </c>
      <c r="R26" s="178">
        <f>INT(Q26)</f>
        <v>0</v>
      </c>
      <c r="S26" s="177">
        <v>0</v>
      </c>
      <c r="T26" s="179">
        <f>SUM(R26:S26)</f>
        <v>0</v>
      </c>
    </row>
    <row r="27" spans="1:20" x14ac:dyDescent="0.2">
      <c r="A27" s="45"/>
      <c r="B27" s="43"/>
      <c r="C27" s="43"/>
      <c r="D27" s="43"/>
      <c r="E27" s="45"/>
      <c r="F27" s="43"/>
      <c r="G27" s="43"/>
      <c r="H27" s="165"/>
      <c r="I27" s="46"/>
      <c r="J27" s="47"/>
      <c r="K27" s="48"/>
      <c r="L27" s="108"/>
      <c r="M27" s="116"/>
      <c r="N27" s="51"/>
      <c r="O27" s="52"/>
      <c r="P27" s="117"/>
      <c r="Q27" s="118"/>
      <c r="R27" s="119"/>
      <c r="S27" s="118"/>
      <c r="T27" s="120"/>
    </row>
    <row r="28" spans="1:20" x14ac:dyDescent="0.2">
      <c r="A28" s="180" t="s">
        <v>53</v>
      </c>
      <c r="B28" s="181">
        <v>214</v>
      </c>
      <c r="C28" s="181"/>
      <c r="D28" s="181"/>
      <c r="E28" s="180"/>
      <c r="F28" s="181"/>
      <c r="G28" s="181"/>
      <c r="H28" s="182"/>
      <c r="I28" s="183"/>
      <c r="J28" s="184"/>
      <c r="K28" s="185"/>
      <c r="L28" s="186">
        <f>B28</f>
        <v>214</v>
      </c>
      <c r="M28" s="187"/>
      <c r="N28" s="188">
        <v>0</v>
      </c>
      <c r="O28" s="189">
        <f>IF(N28&gt;=2%,M28,0)</f>
        <v>0</v>
      </c>
      <c r="P28" s="190"/>
      <c r="Q28" s="191"/>
      <c r="R28" s="192">
        <f>INT(Q28)</f>
        <v>0</v>
      </c>
      <c r="S28" s="191"/>
      <c r="T28" s="193">
        <f>SUM(R28:S28)</f>
        <v>0</v>
      </c>
    </row>
    <row r="29" spans="1:20" x14ac:dyDescent="0.2">
      <c r="A29" s="45"/>
      <c r="B29" s="43"/>
      <c r="C29" s="43"/>
      <c r="D29" s="43"/>
      <c r="E29" s="45"/>
      <c r="F29" s="43"/>
      <c r="G29" s="43"/>
      <c r="H29" s="43"/>
      <c r="I29" s="46"/>
      <c r="J29" s="194"/>
      <c r="K29" s="48"/>
      <c r="L29" s="195"/>
      <c r="M29" s="50"/>
      <c r="N29" s="51"/>
      <c r="O29" s="52"/>
      <c r="P29" s="196"/>
      <c r="Q29" s="118"/>
      <c r="R29" s="197">
        <f>INT(Q29)</f>
        <v>0</v>
      </c>
      <c r="S29" s="118"/>
      <c r="T29" s="120">
        <f>SUM(R29:S29)</f>
        <v>0</v>
      </c>
    </row>
    <row r="30" spans="1:20" x14ac:dyDescent="0.2">
      <c r="A30" s="45" t="s">
        <v>54</v>
      </c>
      <c r="B30" s="43">
        <f>SUM(B6:B29)-B13</f>
        <v>5413</v>
      </c>
      <c r="C30" s="43"/>
      <c r="D30" s="43"/>
      <c r="E30" s="198"/>
      <c r="F30" s="43"/>
      <c r="G30" s="43">
        <f t="shared" ref="G30:S30" si="3">SUM(G6:G29)</f>
        <v>3</v>
      </c>
      <c r="H30" s="43">
        <f t="shared" si="3"/>
        <v>1961</v>
      </c>
      <c r="I30" s="199">
        <f t="shared" si="3"/>
        <v>1</v>
      </c>
      <c r="J30" s="200">
        <f t="shared" si="3"/>
        <v>900</v>
      </c>
      <c r="K30" s="48">
        <f t="shared" si="3"/>
        <v>0</v>
      </c>
      <c r="L30" s="48">
        <f t="shared" si="3"/>
        <v>5413</v>
      </c>
      <c r="M30" s="48">
        <f t="shared" si="3"/>
        <v>5199</v>
      </c>
      <c r="N30" s="199">
        <f t="shared" si="3"/>
        <v>1</v>
      </c>
      <c r="O30" s="52">
        <f t="shared" si="3"/>
        <v>5188</v>
      </c>
      <c r="P30" s="196">
        <f t="shared" si="3"/>
        <v>10376.000000000002</v>
      </c>
      <c r="Q30" s="196">
        <f t="shared" si="3"/>
        <v>5.0000000000000009</v>
      </c>
      <c r="R30" s="201">
        <f t="shared" si="3"/>
        <v>2</v>
      </c>
      <c r="S30" s="202">
        <f t="shared" si="3"/>
        <v>3</v>
      </c>
      <c r="T30" s="203">
        <f>SUM(R30:S30)</f>
        <v>5</v>
      </c>
    </row>
    <row r="31" spans="1:20" x14ac:dyDescent="0.2">
      <c r="K31" s="204"/>
      <c r="L31" s="10"/>
      <c r="M31" s="205"/>
      <c r="N31" s="206"/>
      <c r="O31" s="207"/>
      <c r="P31" s="208"/>
    </row>
    <row r="33" spans="1:11" x14ac:dyDescent="0.2">
      <c r="A33" s="210"/>
      <c r="B33" s="210"/>
      <c r="C33" s="210"/>
      <c r="D33" s="210"/>
      <c r="E33" s="210"/>
      <c r="F33" s="210"/>
      <c r="G33" s="210"/>
      <c r="H33" s="3"/>
      <c r="K33" s="3"/>
    </row>
  </sheetData>
  <mergeCells count="5">
    <mergeCell ref="R5:T5"/>
    <mergeCell ref="A1:T1"/>
    <mergeCell ref="B2:F2"/>
    <mergeCell ref="G2:K2"/>
    <mergeCell ref="M2:O2"/>
  </mergeCells>
  <printOptions horizontalCentered="1" verticalCentered="1"/>
  <pageMargins left="0.23622047244094491" right="0.23622047244094491" top="0.51181102362204722" bottom="0.51181102362204722" header="0" footer="0.23622047244094491"/>
  <pageSetup paperSize="226" scale="60" fitToHeight="0" pageOrder="overThenDown" orientation="landscape" r:id="rId1"/>
  <headerFooter alignWithMargins="0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U39"/>
  <sheetViews>
    <sheetView zoomScale="60" zoomScaleNormal="60" workbookViewId="0">
      <selection activeCell="L5" sqref="L5"/>
    </sheetView>
  </sheetViews>
  <sheetFormatPr baseColWidth="10" defaultRowHeight="12.75" x14ac:dyDescent="0.2"/>
  <cols>
    <col min="1" max="1" width="38.85546875" bestFit="1" customWidth="1"/>
    <col min="2" max="8" width="15.7109375" customWidth="1"/>
    <col min="9" max="9" width="15.7109375" style="1" customWidth="1"/>
    <col min="10" max="10" width="15.7109375" style="2" customWidth="1"/>
    <col min="11" max="12" width="15.7109375" customWidth="1"/>
    <col min="13" max="13" width="15.7109375" style="3" customWidth="1"/>
    <col min="14" max="14" width="15.7109375" style="1" customWidth="1"/>
    <col min="15" max="17" width="15.7109375" customWidth="1"/>
    <col min="18" max="18" width="7.140625" style="4" customWidth="1"/>
    <col min="19" max="19" width="6.5703125" customWidth="1"/>
    <col min="20" max="20" width="7.140625" customWidth="1"/>
  </cols>
  <sheetData>
    <row r="1" spans="1:21" ht="20.25" x14ac:dyDescent="0.3">
      <c r="A1" s="976" t="s">
        <v>0</v>
      </c>
      <c r="B1" s="976"/>
      <c r="C1" s="976"/>
      <c r="D1" s="976"/>
      <c r="E1" s="976"/>
      <c r="F1" s="976"/>
      <c r="G1" s="976"/>
      <c r="H1" s="976"/>
      <c r="I1" s="976"/>
      <c r="J1" s="976"/>
      <c r="K1" s="976"/>
      <c r="L1" s="976"/>
      <c r="M1" s="976"/>
      <c r="N1" s="976"/>
      <c r="O1" s="976"/>
      <c r="P1" s="976"/>
      <c r="Q1" s="976"/>
      <c r="R1" s="976"/>
      <c r="S1" s="976"/>
      <c r="T1" s="976"/>
    </row>
    <row r="2" spans="1:21" ht="20.25" x14ac:dyDescent="0.3">
      <c r="A2" s="924" t="s">
        <v>1</v>
      </c>
      <c r="B2" s="978" t="s">
        <v>82</v>
      </c>
      <c r="C2" s="978"/>
      <c r="D2" s="978"/>
      <c r="E2" s="978"/>
      <c r="F2" s="978"/>
      <c r="G2" s="977" t="str">
        <f>B2</f>
        <v>SAN NICOLAS TOLENTINO</v>
      </c>
      <c r="H2" s="977"/>
      <c r="I2" s="977"/>
      <c r="J2" s="977"/>
      <c r="K2" s="977"/>
      <c r="L2" s="977"/>
      <c r="M2" s="979" t="s">
        <v>3</v>
      </c>
      <c r="N2" s="979"/>
      <c r="O2" s="979"/>
      <c r="P2" s="921">
        <v>5</v>
      </c>
      <c r="Q2" s="969"/>
      <c r="R2" s="970"/>
      <c r="S2" s="969"/>
      <c r="T2" s="969"/>
    </row>
    <row r="3" spans="1:21" ht="20.25" x14ac:dyDescent="0.3">
      <c r="A3" s="921">
        <v>2018</v>
      </c>
      <c r="B3" s="921"/>
      <c r="C3" s="921"/>
      <c r="D3" s="921"/>
      <c r="E3" s="921"/>
      <c r="F3" s="921"/>
      <c r="G3" s="921"/>
      <c r="H3" s="923"/>
      <c r="I3" s="968"/>
      <c r="J3" s="971"/>
      <c r="K3" s="921"/>
      <c r="L3" s="972"/>
      <c r="M3" s="973"/>
      <c r="N3" s="974"/>
      <c r="O3" s="924"/>
      <c r="P3" s="921"/>
      <c r="Q3" s="969"/>
      <c r="R3" s="970"/>
      <c r="S3" s="969"/>
      <c r="T3" s="969"/>
    </row>
    <row r="4" spans="1:21" ht="20.25" x14ac:dyDescent="0.3">
      <c r="A4" s="921"/>
      <c r="B4" s="921"/>
      <c r="C4" s="921"/>
      <c r="D4" s="921"/>
      <c r="E4" s="921"/>
      <c r="F4" s="921"/>
      <c r="G4" s="921"/>
      <c r="H4" s="923"/>
      <c r="I4" s="968"/>
      <c r="J4" s="971"/>
      <c r="K4" s="921"/>
      <c r="L4" s="972"/>
      <c r="M4" s="973"/>
      <c r="N4" s="974"/>
      <c r="O4" s="924"/>
      <c r="P4" s="921"/>
      <c r="Q4" s="969"/>
      <c r="R4" s="970"/>
      <c r="S4" s="969"/>
      <c r="T4" s="969"/>
    </row>
    <row r="5" spans="1:21" ht="89.25" x14ac:dyDescent="0.2">
      <c r="A5" s="919" t="s">
        <v>4</v>
      </c>
      <c r="B5" s="919" t="s">
        <v>5</v>
      </c>
      <c r="C5" s="919" t="s">
        <v>6</v>
      </c>
      <c r="D5" s="919" t="s">
        <v>7</v>
      </c>
      <c r="E5" s="919" t="s">
        <v>8</v>
      </c>
      <c r="F5" s="919" t="s">
        <v>9</v>
      </c>
      <c r="G5" s="919" t="s">
        <v>124</v>
      </c>
      <c r="H5" s="919" t="s">
        <v>11</v>
      </c>
      <c r="I5" s="914" t="s">
        <v>12</v>
      </c>
      <c r="J5" s="915" t="s">
        <v>13</v>
      </c>
      <c r="K5" s="919" t="s">
        <v>126</v>
      </c>
      <c r="L5" s="919" t="s">
        <v>15</v>
      </c>
      <c r="M5" s="916" t="s">
        <v>16</v>
      </c>
      <c r="N5" s="17" t="s">
        <v>17</v>
      </c>
      <c r="O5" s="919" t="s">
        <v>18</v>
      </c>
      <c r="P5" s="917" t="s">
        <v>19</v>
      </c>
      <c r="Q5" s="918" t="s">
        <v>20</v>
      </c>
      <c r="R5" s="975" t="s">
        <v>21</v>
      </c>
      <c r="S5" s="975"/>
      <c r="T5" s="975"/>
    </row>
    <row r="6" spans="1:21" x14ac:dyDescent="0.2">
      <c r="A6" s="21" t="s">
        <v>22</v>
      </c>
      <c r="B6" s="22">
        <v>107</v>
      </c>
      <c r="C6" s="22">
        <f>$B$9/3</f>
        <v>0.66666666666666663</v>
      </c>
      <c r="D6" s="23">
        <f>B10/2</f>
        <v>1.5</v>
      </c>
      <c r="E6" s="22">
        <f>B$11/2</f>
        <v>2.5</v>
      </c>
      <c r="F6" s="22"/>
      <c r="G6" s="22">
        <v>3</v>
      </c>
      <c r="H6" s="22">
        <f>B6+INT(C6)+INT(D6)+INT(E6)+INT(F6)+INT(G6)</f>
        <v>113</v>
      </c>
      <c r="I6" s="24"/>
      <c r="J6" s="25"/>
      <c r="K6" s="26"/>
      <c r="L6" s="27">
        <f>H6</f>
        <v>113</v>
      </c>
      <c r="M6" s="28">
        <f>L6</f>
        <v>113</v>
      </c>
      <c r="N6" s="29">
        <f>M6/M$36</f>
        <v>3.561298455720139E-2</v>
      </c>
      <c r="O6" s="30">
        <f>IF(N6&gt;=2%,M6,0)</f>
        <v>113</v>
      </c>
      <c r="P6" s="31">
        <f>O$36/P$2</f>
        <v>623.20000000000005</v>
      </c>
      <c r="Q6" s="32">
        <f>O6/P6</f>
        <v>0.18132220795892168</v>
      </c>
      <c r="R6" s="33">
        <f>INT(Q6)</f>
        <v>0</v>
      </c>
      <c r="S6" s="34">
        <v>0</v>
      </c>
      <c r="T6" s="32">
        <f>SUM(R6:S6)</f>
        <v>0</v>
      </c>
    </row>
    <row r="7" spans="1:21" x14ac:dyDescent="0.2">
      <c r="A7" s="21" t="s">
        <v>23</v>
      </c>
      <c r="B7" s="22">
        <v>12</v>
      </c>
      <c r="C7" s="22">
        <f>$B$9/3</f>
        <v>0.66666666666666663</v>
      </c>
      <c r="D7" s="23">
        <f>B10/2</f>
        <v>1.5</v>
      </c>
      <c r="E7" s="22"/>
      <c r="F7" s="22">
        <f>B$12/2</f>
        <v>0</v>
      </c>
      <c r="G7" s="22">
        <v>1</v>
      </c>
      <c r="H7" s="22">
        <f>B7+INT(C7)+INT(D7)+INT(E7)+INT(F7)+INT(G7)</f>
        <v>14</v>
      </c>
      <c r="I7" s="24"/>
      <c r="J7" s="25"/>
      <c r="K7" s="26"/>
      <c r="L7" s="27">
        <f>H7</f>
        <v>14</v>
      </c>
      <c r="M7" s="28">
        <f>L7</f>
        <v>14</v>
      </c>
      <c r="N7" s="29">
        <f>M7/M$36</f>
        <v>4.4122281752284904E-3</v>
      </c>
      <c r="O7" s="30">
        <f>IF(N7&gt;=2%,M7,0)</f>
        <v>0</v>
      </c>
      <c r="P7" s="31">
        <f>O$36/P$2</f>
        <v>623.20000000000005</v>
      </c>
      <c r="Q7" s="32">
        <f>O7/P7</f>
        <v>0</v>
      </c>
      <c r="R7" s="33">
        <f>INT(Q7)</f>
        <v>0</v>
      </c>
      <c r="S7" s="34">
        <v>0</v>
      </c>
      <c r="T7" s="32">
        <f>SUM(R7:S7)</f>
        <v>0</v>
      </c>
    </row>
    <row r="8" spans="1:21" x14ac:dyDescent="0.2">
      <c r="A8" s="21" t="s">
        <v>24</v>
      </c>
      <c r="B8" s="22">
        <v>15</v>
      </c>
      <c r="C8" s="22">
        <f>$B$9/3</f>
        <v>0.66666666666666663</v>
      </c>
      <c r="D8" s="23"/>
      <c r="E8" s="22">
        <f>B$11/2</f>
        <v>2.5</v>
      </c>
      <c r="F8" s="22">
        <f>B$12/2</f>
        <v>0</v>
      </c>
      <c r="G8" s="22">
        <v>0</v>
      </c>
      <c r="H8" s="22">
        <f>B8+INT(C8)+INT(D8)+INT(E8)+INT(F8)+INT(G8)</f>
        <v>17</v>
      </c>
      <c r="I8" s="24"/>
      <c r="J8" s="25"/>
      <c r="K8" s="26"/>
      <c r="L8" s="27">
        <f>H8</f>
        <v>17</v>
      </c>
      <c r="M8" s="28">
        <f>L8</f>
        <v>17</v>
      </c>
      <c r="N8" s="29">
        <f>M8/M$36</f>
        <v>5.3577056413488811E-3</v>
      </c>
      <c r="O8" s="30">
        <f>IF(N8&gt;=2%,M8,0)</f>
        <v>0</v>
      </c>
      <c r="P8" s="31">
        <f>O$36/P$2</f>
        <v>623.20000000000005</v>
      </c>
      <c r="Q8" s="32">
        <f>O8/P8</f>
        <v>0</v>
      </c>
      <c r="R8" s="33">
        <f>INT(Q8)</f>
        <v>0</v>
      </c>
      <c r="S8" s="34">
        <v>0</v>
      </c>
      <c r="T8" s="32">
        <f>SUM(R8:S8)</f>
        <v>0</v>
      </c>
    </row>
    <row r="9" spans="1:21" x14ac:dyDescent="0.2">
      <c r="A9" s="21" t="s">
        <v>25</v>
      </c>
      <c r="B9" s="22">
        <v>2</v>
      </c>
      <c r="C9" s="22"/>
      <c r="D9" s="23"/>
      <c r="E9" s="22"/>
      <c r="F9" s="22"/>
      <c r="G9" s="22"/>
      <c r="H9" s="22"/>
      <c r="I9" s="24"/>
      <c r="J9" s="25"/>
      <c r="K9" s="26"/>
      <c r="L9" s="27"/>
      <c r="M9" s="28"/>
      <c r="N9" s="29"/>
      <c r="O9" s="30"/>
      <c r="P9" s="31"/>
      <c r="Q9" s="32"/>
      <c r="R9" s="33"/>
      <c r="S9" s="34">
        <v>0</v>
      </c>
      <c r="T9" s="32"/>
    </row>
    <row r="10" spans="1:21" x14ac:dyDescent="0.2">
      <c r="A10" s="21" t="s">
        <v>26</v>
      </c>
      <c r="B10" s="22">
        <v>3</v>
      </c>
      <c r="C10" s="22"/>
      <c r="D10" s="23"/>
      <c r="E10" s="22"/>
      <c r="F10" s="22"/>
      <c r="G10" s="22"/>
      <c r="H10" s="22"/>
      <c r="I10" s="24"/>
      <c r="J10" s="25"/>
      <c r="K10" s="26"/>
      <c r="L10" s="27"/>
      <c r="M10" s="28"/>
      <c r="N10" s="29"/>
      <c r="O10" s="30"/>
      <c r="P10" s="31"/>
      <c r="Q10" s="32"/>
      <c r="R10" s="33"/>
      <c r="S10" s="34">
        <v>0</v>
      </c>
      <c r="T10" s="32"/>
    </row>
    <row r="11" spans="1:21" x14ac:dyDescent="0.2">
      <c r="A11" s="21" t="s">
        <v>27</v>
      </c>
      <c r="B11" s="22">
        <v>5</v>
      </c>
      <c r="C11" s="22"/>
      <c r="D11" s="23"/>
      <c r="E11" s="22"/>
      <c r="F11" s="22"/>
      <c r="G11" s="22"/>
      <c r="H11" s="22"/>
      <c r="I11" s="24"/>
      <c r="J11" s="25"/>
      <c r="K11" s="26"/>
      <c r="L11" s="27"/>
      <c r="M11" s="28"/>
      <c r="N11" s="29"/>
      <c r="O11" s="30"/>
      <c r="P11" s="31"/>
      <c r="Q11" s="32"/>
      <c r="R11" s="33"/>
      <c r="S11" s="34">
        <v>0</v>
      </c>
      <c r="T11" s="32"/>
    </row>
    <row r="12" spans="1:21" x14ac:dyDescent="0.2">
      <c r="A12" s="21" t="s">
        <v>28</v>
      </c>
      <c r="B12" s="22">
        <v>0</v>
      </c>
      <c r="C12" s="22"/>
      <c r="D12" s="23"/>
      <c r="E12" s="35"/>
      <c r="F12" s="22"/>
      <c r="G12" s="22"/>
      <c r="H12" s="22"/>
      <c r="I12" s="24"/>
      <c r="J12" s="25"/>
      <c r="K12" s="26"/>
      <c r="L12" s="27"/>
      <c r="M12" s="28"/>
      <c r="N12" s="29"/>
      <c r="O12" s="30"/>
      <c r="P12" s="31"/>
      <c r="Q12" s="32"/>
      <c r="R12" s="33"/>
      <c r="S12" s="34">
        <v>0</v>
      </c>
      <c r="T12" s="32"/>
    </row>
    <row r="13" spans="1:21" x14ac:dyDescent="0.2">
      <c r="A13" s="36" t="s">
        <v>29</v>
      </c>
      <c r="B13" s="22">
        <f>SUM(B6:B12)</f>
        <v>144</v>
      </c>
      <c r="C13" s="22"/>
      <c r="D13" s="23"/>
      <c r="E13" s="21"/>
      <c r="F13" s="22"/>
      <c r="G13" s="22"/>
      <c r="H13" s="37"/>
      <c r="I13" s="24"/>
      <c r="J13" s="25"/>
      <c r="K13" s="38"/>
      <c r="L13" s="39"/>
      <c r="M13" s="40"/>
      <c r="N13" s="29"/>
      <c r="O13" s="41"/>
      <c r="P13" s="31">
        <f>SUM(N13:O13)</f>
        <v>0</v>
      </c>
      <c r="Q13" s="34"/>
      <c r="R13" s="33">
        <f t="shared" ref="R13:R26" si="0">INT(Q13)</f>
        <v>0</v>
      </c>
      <c r="S13" s="34">
        <v>0</v>
      </c>
      <c r="T13" s="32">
        <f t="shared" ref="T13:T32" si="1">SUM(R13:S13)</f>
        <v>0</v>
      </c>
    </row>
    <row r="14" spans="1:21" x14ac:dyDescent="0.2">
      <c r="A14" s="42"/>
      <c r="B14" s="43"/>
      <c r="C14" s="43"/>
      <c r="D14" s="44"/>
      <c r="E14" s="45"/>
      <c r="F14" s="43"/>
      <c r="G14" s="43"/>
      <c r="H14" s="43"/>
      <c r="I14" s="46"/>
      <c r="J14" s="47"/>
      <c r="K14" s="48"/>
      <c r="L14" s="49"/>
      <c r="M14" s="50"/>
      <c r="N14" s="51"/>
      <c r="O14" s="52"/>
      <c r="P14" s="647">
        <f>SUM(N14:O14)</f>
        <v>0</v>
      </c>
      <c r="Q14" s="118"/>
      <c r="R14" s="119">
        <f t="shared" si="0"/>
        <v>0</v>
      </c>
      <c r="S14" s="118">
        <v>0</v>
      </c>
      <c r="T14" s="120">
        <f t="shared" si="1"/>
        <v>0</v>
      </c>
      <c r="U14" s="54"/>
    </row>
    <row r="15" spans="1:21" x14ac:dyDescent="0.2">
      <c r="A15" s="620" t="s">
        <v>39</v>
      </c>
      <c r="B15" s="76">
        <v>624</v>
      </c>
      <c r="C15" s="76"/>
      <c r="D15" s="74"/>
      <c r="E15" s="820"/>
      <c r="F15" s="59"/>
      <c r="G15" s="76"/>
      <c r="H15" s="59"/>
      <c r="I15" s="62"/>
      <c r="J15" s="63"/>
      <c r="K15" s="64"/>
      <c r="L15" s="78">
        <f>B15</f>
        <v>624</v>
      </c>
      <c r="M15" s="79">
        <f>L15</f>
        <v>624</v>
      </c>
      <c r="N15" s="67">
        <f>M15/M$36</f>
        <v>0.19665931295304129</v>
      </c>
      <c r="O15" s="68">
        <f>IF(N15&gt;=2%,M15,0)</f>
        <v>624</v>
      </c>
      <c r="P15" s="69">
        <f>O$36/P$2</f>
        <v>623.20000000000005</v>
      </c>
      <c r="Q15" s="72">
        <f>O15/P15</f>
        <v>1.0012836970474968</v>
      </c>
      <c r="R15" s="71">
        <f t="shared" si="0"/>
        <v>1</v>
      </c>
      <c r="S15" s="72">
        <v>0</v>
      </c>
      <c r="T15" s="73">
        <f t="shared" si="1"/>
        <v>1</v>
      </c>
    </row>
    <row r="16" spans="1:21" x14ac:dyDescent="0.2">
      <c r="A16" s="42"/>
      <c r="B16" s="80"/>
      <c r="C16" s="80"/>
      <c r="D16" s="44"/>
      <c r="E16" s="13"/>
      <c r="F16" s="43"/>
      <c r="G16" s="80"/>
      <c r="H16" s="43"/>
      <c r="I16" s="46"/>
      <c r="J16" s="47"/>
      <c r="K16" s="48"/>
      <c r="L16" s="49"/>
      <c r="M16" s="50"/>
      <c r="N16" s="51"/>
      <c r="O16" s="52"/>
      <c r="P16" s="647"/>
      <c r="Q16" s="648"/>
      <c r="R16" s="119">
        <f t="shared" si="0"/>
        <v>0</v>
      </c>
      <c r="S16" s="118">
        <v>0</v>
      </c>
      <c r="T16" s="120">
        <f t="shared" si="1"/>
        <v>0</v>
      </c>
    </row>
    <row r="17" spans="1:20" x14ac:dyDescent="0.2">
      <c r="A17" s="84" t="s">
        <v>41</v>
      </c>
      <c r="B17" s="85">
        <v>176</v>
      </c>
      <c r="C17" s="85">
        <f>$B$20/3</f>
        <v>42.666666666666664</v>
      </c>
      <c r="D17" s="85">
        <f>B$21/2</f>
        <v>24</v>
      </c>
      <c r="E17" s="86">
        <f>B$22/2</f>
        <v>4.5</v>
      </c>
      <c r="F17" s="85"/>
      <c r="G17" s="87">
        <v>2</v>
      </c>
      <c r="H17" s="85">
        <f>B17+INT(C17)+INT(D17)+INT(E17)+INT(F17)+G17</f>
        <v>248</v>
      </c>
      <c r="I17" s="88"/>
      <c r="J17" s="89"/>
      <c r="K17" s="90"/>
      <c r="L17" s="91">
        <f>H17</f>
        <v>248</v>
      </c>
      <c r="M17" s="92">
        <f>L17</f>
        <v>248</v>
      </c>
      <c r="N17" s="93">
        <f>M17/M$36</f>
        <v>7.8159470532618971E-2</v>
      </c>
      <c r="O17" s="94">
        <f>IF(N17&gt;=2%,M17,0)</f>
        <v>248</v>
      </c>
      <c r="P17" s="95">
        <f>O$36/P$2</f>
        <v>623.20000000000005</v>
      </c>
      <c r="Q17" s="96">
        <f>O17/P17</f>
        <v>0.39794608472400511</v>
      </c>
      <c r="R17" s="97">
        <f t="shared" si="0"/>
        <v>0</v>
      </c>
      <c r="S17" s="96">
        <v>0</v>
      </c>
      <c r="T17" s="98">
        <f t="shared" si="1"/>
        <v>0</v>
      </c>
    </row>
    <row r="18" spans="1:20" x14ac:dyDescent="0.2">
      <c r="A18" s="84" t="s">
        <v>42</v>
      </c>
      <c r="B18" s="85">
        <v>850</v>
      </c>
      <c r="C18" s="85">
        <f>$B$20/3</f>
        <v>42.666666666666664</v>
      </c>
      <c r="D18" s="85">
        <f>B$21/2</f>
        <v>24</v>
      </c>
      <c r="E18" s="84"/>
      <c r="F18" s="85">
        <f>B$23/2</f>
        <v>13.5</v>
      </c>
      <c r="G18" s="85">
        <v>2</v>
      </c>
      <c r="H18" s="85">
        <f>B18+INT(C18)+INT(D18)+INT(E18)+INT(F18)+G18</f>
        <v>931</v>
      </c>
      <c r="I18" s="88"/>
      <c r="J18" s="89"/>
      <c r="K18" s="90"/>
      <c r="L18" s="91">
        <f>H18</f>
        <v>931</v>
      </c>
      <c r="M18" s="92">
        <f>L18</f>
        <v>931</v>
      </c>
      <c r="N18" s="93">
        <f>M18/M$36</f>
        <v>0.29341317365269459</v>
      </c>
      <c r="O18" s="94">
        <f>IF(N18&gt;=2%,M18,0)</f>
        <v>931</v>
      </c>
      <c r="P18" s="95">
        <f>O$36/P$2</f>
        <v>623.20000000000005</v>
      </c>
      <c r="Q18" s="96">
        <f>O18/P18</f>
        <v>1.4939024390243902</v>
      </c>
      <c r="R18" s="97">
        <f t="shared" si="0"/>
        <v>1</v>
      </c>
      <c r="S18" s="96">
        <v>1</v>
      </c>
      <c r="T18" s="98">
        <f t="shared" si="1"/>
        <v>2</v>
      </c>
    </row>
    <row r="19" spans="1:20" x14ac:dyDescent="0.2">
      <c r="A19" s="84" t="s">
        <v>43</v>
      </c>
      <c r="B19" s="85">
        <v>40</v>
      </c>
      <c r="C19" s="85">
        <f>$B$20/3</f>
        <v>42.666666666666664</v>
      </c>
      <c r="D19" s="85"/>
      <c r="E19" s="86">
        <f>B$22/2</f>
        <v>4.5</v>
      </c>
      <c r="F19" s="85">
        <f>B$23/2</f>
        <v>13.5</v>
      </c>
      <c r="G19" s="85">
        <v>0</v>
      </c>
      <c r="H19" s="85">
        <f>B19+INT(C19)+INT(D19)+INT(E19)+INT(F19)+G19</f>
        <v>99</v>
      </c>
      <c r="I19" s="88"/>
      <c r="J19" s="89"/>
      <c r="K19" s="90"/>
      <c r="L19" s="91">
        <f>H19</f>
        <v>99</v>
      </c>
      <c r="M19" s="92">
        <f>L19</f>
        <v>99</v>
      </c>
      <c r="N19" s="93">
        <f>M19/M$36</f>
        <v>3.1200756381972897E-2</v>
      </c>
      <c r="O19" s="94">
        <f>IF(N19&gt;=2%,M19,0)</f>
        <v>99</v>
      </c>
      <c r="P19" s="95">
        <f>O$36/P$2</f>
        <v>623.20000000000005</v>
      </c>
      <c r="Q19" s="96">
        <f>O19/P19</f>
        <v>0.15885750962772785</v>
      </c>
      <c r="R19" s="97">
        <f t="shared" si="0"/>
        <v>0</v>
      </c>
      <c r="S19" s="96">
        <v>0</v>
      </c>
      <c r="T19" s="98">
        <f t="shared" si="1"/>
        <v>0</v>
      </c>
    </row>
    <row r="20" spans="1:20" x14ac:dyDescent="0.2">
      <c r="A20" s="99" t="s">
        <v>44</v>
      </c>
      <c r="B20" s="85">
        <v>128</v>
      </c>
      <c r="C20" s="85"/>
      <c r="D20" s="85"/>
      <c r="E20" s="84"/>
      <c r="F20" s="85"/>
      <c r="G20" s="85"/>
      <c r="H20" s="85"/>
      <c r="I20" s="88"/>
      <c r="J20" s="89"/>
      <c r="K20" s="90"/>
      <c r="L20" s="91"/>
      <c r="M20" s="100"/>
      <c r="N20" s="93"/>
      <c r="O20" s="94"/>
      <c r="P20" s="95"/>
      <c r="Q20" s="96"/>
      <c r="R20" s="97">
        <f t="shared" si="0"/>
        <v>0</v>
      </c>
      <c r="S20" s="96">
        <v>0</v>
      </c>
      <c r="T20" s="98">
        <f t="shared" si="1"/>
        <v>0</v>
      </c>
    </row>
    <row r="21" spans="1:20" x14ac:dyDescent="0.2">
      <c r="A21" s="99" t="s">
        <v>45</v>
      </c>
      <c r="B21" s="85">
        <v>48</v>
      </c>
      <c r="C21" s="85"/>
      <c r="D21" s="85"/>
      <c r="E21" s="84"/>
      <c r="F21" s="85"/>
      <c r="G21" s="85"/>
      <c r="H21" s="85"/>
      <c r="I21" s="88"/>
      <c r="J21" s="89"/>
      <c r="K21" s="90"/>
      <c r="L21" s="91"/>
      <c r="M21" s="100"/>
      <c r="N21" s="93"/>
      <c r="O21" s="94"/>
      <c r="P21" s="95">
        <f>SUM(N21:O21)</f>
        <v>0</v>
      </c>
      <c r="Q21" s="96"/>
      <c r="R21" s="97">
        <f t="shared" si="0"/>
        <v>0</v>
      </c>
      <c r="S21" s="96"/>
      <c r="T21" s="98">
        <f t="shared" si="1"/>
        <v>0</v>
      </c>
    </row>
    <row r="22" spans="1:20" x14ac:dyDescent="0.2">
      <c r="A22" s="99" t="s">
        <v>46</v>
      </c>
      <c r="B22" s="85">
        <v>9</v>
      </c>
      <c r="C22" s="85"/>
      <c r="D22" s="101"/>
      <c r="E22" s="84"/>
      <c r="F22" s="85"/>
      <c r="G22" s="85"/>
      <c r="H22" s="102"/>
      <c r="I22" s="88"/>
      <c r="J22" s="89"/>
      <c r="K22" s="90"/>
      <c r="L22" s="91"/>
      <c r="M22" s="100"/>
      <c r="N22" s="93"/>
      <c r="O22" s="94"/>
      <c r="P22" s="95">
        <f>SUM(N22:O22)</f>
        <v>0</v>
      </c>
      <c r="Q22" s="96"/>
      <c r="R22" s="97">
        <f t="shared" si="0"/>
        <v>0</v>
      </c>
      <c r="S22" s="96"/>
      <c r="T22" s="98">
        <f t="shared" si="1"/>
        <v>0</v>
      </c>
    </row>
    <row r="23" spans="1:20" x14ac:dyDescent="0.2">
      <c r="A23" s="99" t="s">
        <v>47</v>
      </c>
      <c r="B23" s="85">
        <v>27</v>
      </c>
      <c r="C23" s="85"/>
      <c r="D23" s="85"/>
      <c r="E23" s="84"/>
      <c r="F23" s="85"/>
      <c r="G23" s="85"/>
      <c r="H23" s="85"/>
      <c r="I23" s="88"/>
      <c r="J23" s="89"/>
      <c r="K23" s="90"/>
      <c r="L23" s="91"/>
      <c r="M23" s="100"/>
      <c r="N23" s="93"/>
      <c r="O23" s="94"/>
      <c r="P23" s="95">
        <f>SUM(N23:O23)</f>
        <v>0</v>
      </c>
      <c r="Q23" s="96"/>
      <c r="R23" s="97">
        <f t="shared" si="0"/>
        <v>0</v>
      </c>
      <c r="S23" s="96"/>
      <c r="T23" s="98">
        <f t="shared" si="1"/>
        <v>0</v>
      </c>
    </row>
    <row r="24" spans="1:20" x14ac:dyDescent="0.2">
      <c r="A24" s="103" t="s">
        <v>48</v>
      </c>
      <c r="B24" s="85">
        <f>SUM(B17:B23)</f>
        <v>1278</v>
      </c>
      <c r="C24" s="85"/>
      <c r="D24" s="85"/>
      <c r="E24" s="84"/>
      <c r="F24" s="85"/>
      <c r="G24" s="85"/>
      <c r="H24" s="85"/>
      <c r="I24" s="88"/>
      <c r="J24" s="89"/>
      <c r="K24" s="90"/>
      <c r="L24" s="91"/>
      <c r="M24" s="100"/>
      <c r="N24" s="93"/>
      <c r="O24" s="94"/>
      <c r="P24" s="95"/>
      <c r="Q24" s="96"/>
      <c r="R24" s="97">
        <f t="shared" si="0"/>
        <v>0</v>
      </c>
      <c r="S24" s="96"/>
      <c r="T24" s="98">
        <f t="shared" si="1"/>
        <v>0</v>
      </c>
    </row>
    <row r="25" spans="1:20" x14ac:dyDescent="0.2">
      <c r="A25" s="42"/>
      <c r="B25" s="104"/>
      <c r="C25" s="43"/>
      <c r="D25" s="43"/>
      <c r="E25" s="45"/>
      <c r="F25" s="43"/>
      <c r="G25" s="43"/>
      <c r="H25" s="43"/>
      <c r="I25" s="46"/>
      <c r="J25" s="47"/>
      <c r="K25" s="48"/>
      <c r="L25" s="49"/>
      <c r="M25" s="50"/>
      <c r="N25" s="51"/>
      <c r="O25" s="52"/>
      <c r="P25" s="647"/>
      <c r="Q25" s="118"/>
      <c r="R25" s="119">
        <f t="shared" si="0"/>
        <v>0</v>
      </c>
      <c r="S25" s="118"/>
      <c r="T25" s="120">
        <f t="shared" si="1"/>
        <v>0</v>
      </c>
    </row>
    <row r="26" spans="1:20" x14ac:dyDescent="0.2">
      <c r="A26" s="122" t="s">
        <v>34</v>
      </c>
      <c r="B26" s="121">
        <v>11</v>
      </c>
      <c r="C26" s="121"/>
      <c r="D26" s="121"/>
      <c r="E26" s="122"/>
      <c r="F26" s="121"/>
      <c r="G26" s="121"/>
      <c r="H26" s="121"/>
      <c r="I26" s="123"/>
      <c r="J26" s="124"/>
      <c r="K26" s="125"/>
      <c r="L26" s="126">
        <f>B26</f>
        <v>11</v>
      </c>
      <c r="M26" s="852">
        <f>L26</f>
        <v>11</v>
      </c>
      <c r="N26" s="127">
        <f>M26/M$36</f>
        <v>3.4667507091080997E-3</v>
      </c>
      <c r="O26" s="128">
        <f>IF(N26&gt;=2%,M26,0)</f>
        <v>0</v>
      </c>
      <c r="P26" s="129">
        <f>O$36/P$2</f>
        <v>623.20000000000005</v>
      </c>
      <c r="Q26" s="130">
        <f>O26/P26</f>
        <v>0</v>
      </c>
      <c r="R26" s="131">
        <f t="shared" si="0"/>
        <v>0</v>
      </c>
      <c r="S26" s="130">
        <v>0</v>
      </c>
      <c r="T26" s="132">
        <f t="shared" si="1"/>
        <v>0</v>
      </c>
    </row>
    <row r="27" spans="1:20" s="54" customFormat="1" x14ac:dyDescent="0.2">
      <c r="A27" s="105"/>
      <c r="B27" s="104"/>
      <c r="C27" s="104"/>
      <c r="D27" s="104"/>
      <c r="E27" s="105"/>
      <c r="F27" s="104"/>
      <c r="G27" s="104"/>
      <c r="H27" s="104"/>
      <c r="I27" s="106"/>
      <c r="J27" s="47"/>
      <c r="K27" s="107"/>
      <c r="L27" s="108"/>
      <c r="M27" s="109"/>
      <c r="N27" s="110"/>
      <c r="O27" s="111"/>
      <c r="P27" s="117"/>
      <c r="Q27" s="118"/>
      <c r="R27" s="119"/>
      <c r="S27" s="118"/>
      <c r="T27" s="120">
        <f t="shared" si="1"/>
        <v>0</v>
      </c>
    </row>
    <row r="28" spans="1:20" x14ac:dyDescent="0.2">
      <c r="A28" s="637" t="s">
        <v>35</v>
      </c>
      <c r="B28" s="638">
        <v>1101</v>
      </c>
      <c r="C28" s="638"/>
      <c r="D28" s="638"/>
      <c r="E28" s="637"/>
      <c r="F28" s="638"/>
      <c r="G28" s="638"/>
      <c r="H28" s="638"/>
      <c r="I28" s="639"/>
      <c r="J28" s="640"/>
      <c r="K28" s="641"/>
      <c r="L28" s="642">
        <f>B28</f>
        <v>1101</v>
      </c>
      <c r="M28" s="643">
        <f>L28</f>
        <v>1101</v>
      </c>
      <c r="N28" s="644">
        <f>M28/M$36</f>
        <v>0.3469902300661834</v>
      </c>
      <c r="O28" s="645">
        <f>IF(N28&gt;=2%,M28,0)</f>
        <v>1101</v>
      </c>
      <c r="P28" s="657">
        <f>O$36/P$2</f>
        <v>623.20000000000005</v>
      </c>
      <c r="Q28" s="658">
        <f>O28/P28</f>
        <v>1.7666880616174581</v>
      </c>
      <c r="R28" s="659">
        <f>INT(Q28)</f>
        <v>1</v>
      </c>
      <c r="S28" s="658">
        <v>1</v>
      </c>
      <c r="T28" s="660">
        <f t="shared" si="1"/>
        <v>2</v>
      </c>
    </row>
    <row r="29" spans="1:20" s="54" customFormat="1" x14ac:dyDescent="0.2">
      <c r="A29" s="113"/>
      <c r="B29" s="104"/>
      <c r="C29" s="104"/>
      <c r="D29" s="114"/>
      <c r="E29" s="105"/>
      <c r="F29" s="104"/>
      <c r="G29" s="104"/>
      <c r="H29" s="115"/>
      <c r="I29" s="106"/>
      <c r="J29" s="47"/>
      <c r="K29" s="107"/>
      <c r="L29" s="108"/>
      <c r="M29" s="116"/>
      <c r="N29" s="110"/>
      <c r="O29" s="111"/>
      <c r="P29" s="117"/>
      <c r="Q29" s="118"/>
      <c r="R29" s="119">
        <f>INT(Q29)</f>
        <v>0</v>
      </c>
      <c r="S29" s="118"/>
      <c r="T29" s="120">
        <f t="shared" si="1"/>
        <v>0</v>
      </c>
    </row>
    <row r="30" spans="1:20" s="54" customFormat="1" x14ac:dyDescent="0.2">
      <c r="A30" s="149" t="s">
        <v>50</v>
      </c>
      <c r="B30" s="150">
        <v>15</v>
      </c>
      <c r="C30" s="150"/>
      <c r="D30" s="151"/>
      <c r="E30" s="152"/>
      <c r="F30" s="150"/>
      <c r="G30" s="150"/>
      <c r="H30" s="153"/>
      <c r="I30" s="154"/>
      <c r="J30" s="155"/>
      <c r="K30" s="156"/>
      <c r="L30" s="157">
        <f>B30</f>
        <v>15</v>
      </c>
      <c r="M30" s="158">
        <f>L30</f>
        <v>15</v>
      </c>
      <c r="N30" s="159">
        <f>M30/M$36</f>
        <v>4.7273873306019542E-3</v>
      </c>
      <c r="O30" s="160">
        <f>IF(N30&gt;=2%,M30,0)</f>
        <v>0</v>
      </c>
      <c r="P30" s="161">
        <f>O$36/P$2</f>
        <v>623.20000000000005</v>
      </c>
      <c r="Q30" s="162">
        <f>O30/P30</f>
        <v>0</v>
      </c>
      <c r="R30" s="163">
        <f>INT(Q30)</f>
        <v>0</v>
      </c>
      <c r="S30" s="162">
        <v>0</v>
      </c>
      <c r="T30" s="164">
        <f t="shared" si="1"/>
        <v>0</v>
      </c>
    </row>
    <row r="31" spans="1:20" x14ac:dyDescent="0.2">
      <c r="A31" s="45"/>
      <c r="B31" s="43"/>
      <c r="C31" s="43"/>
      <c r="D31" s="44"/>
      <c r="E31" s="45"/>
      <c r="F31" s="43"/>
      <c r="G31" s="43"/>
      <c r="H31" s="165" t="s">
        <v>51</v>
      </c>
      <c r="I31" s="46"/>
      <c r="J31" s="47"/>
      <c r="K31" s="48"/>
      <c r="L31" s="108"/>
      <c r="M31" s="116"/>
      <c r="N31" s="51"/>
      <c r="O31" s="52"/>
      <c r="P31" s="117"/>
      <c r="Q31" s="118"/>
      <c r="R31" s="119">
        <f>INT(Q31)</f>
        <v>0</v>
      </c>
      <c r="S31" s="118"/>
      <c r="T31" s="120">
        <f t="shared" si="1"/>
        <v>0</v>
      </c>
    </row>
    <row r="32" spans="1:20" x14ac:dyDescent="0.2">
      <c r="A32" s="166" t="s">
        <v>52</v>
      </c>
      <c r="B32" s="167">
        <v>0</v>
      </c>
      <c r="C32" s="167"/>
      <c r="D32" s="167"/>
      <c r="E32" s="166"/>
      <c r="F32" s="167"/>
      <c r="G32" s="167"/>
      <c r="H32" s="168"/>
      <c r="I32" s="169"/>
      <c r="J32" s="170"/>
      <c r="K32" s="171"/>
      <c r="L32" s="172">
        <f>B32</f>
        <v>0</v>
      </c>
      <c r="M32" s="173">
        <f>L32</f>
        <v>0</v>
      </c>
      <c r="N32" s="174">
        <f>M32/M$36</f>
        <v>0</v>
      </c>
      <c r="O32" s="175">
        <f>IF(N32&gt;=2%,M32,0)</f>
        <v>0</v>
      </c>
      <c r="P32" s="176">
        <f>O$36/P$2</f>
        <v>623.20000000000005</v>
      </c>
      <c r="Q32" s="177">
        <f>O32/P32</f>
        <v>0</v>
      </c>
      <c r="R32" s="178">
        <f>INT(Q32)</f>
        <v>0</v>
      </c>
      <c r="S32" s="177">
        <v>0</v>
      </c>
      <c r="T32" s="179">
        <f t="shared" si="1"/>
        <v>0</v>
      </c>
    </row>
    <row r="33" spans="1:20" x14ac:dyDescent="0.2">
      <c r="A33" s="45"/>
      <c r="B33" s="43"/>
      <c r="C33" s="43"/>
      <c r="D33" s="43"/>
      <c r="E33" s="45"/>
      <c r="F33" s="43"/>
      <c r="G33" s="43"/>
      <c r="H33" s="165"/>
      <c r="I33" s="46"/>
      <c r="J33" s="47"/>
      <c r="K33" s="48"/>
      <c r="L33" s="108"/>
      <c r="M33" s="116"/>
      <c r="N33" s="51"/>
      <c r="O33" s="52"/>
      <c r="P33" s="117"/>
      <c r="Q33" s="118"/>
      <c r="R33" s="119"/>
      <c r="S33" s="118"/>
      <c r="T33" s="120"/>
    </row>
    <row r="34" spans="1:20" x14ac:dyDescent="0.2">
      <c r="A34" s="180" t="s">
        <v>53</v>
      </c>
      <c r="B34" s="181">
        <v>133</v>
      </c>
      <c r="C34" s="181"/>
      <c r="D34" s="181"/>
      <c r="E34" s="180"/>
      <c r="F34" s="181"/>
      <c r="G34" s="181"/>
      <c r="H34" s="182"/>
      <c r="I34" s="183"/>
      <c r="J34" s="184"/>
      <c r="K34" s="185"/>
      <c r="L34" s="186">
        <f>B34</f>
        <v>133</v>
      </c>
      <c r="M34" s="187"/>
      <c r="N34" s="188">
        <v>0</v>
      </c>
      <c r="O34" s="189">
        <f>IF(N34&gt;=2%,M34,0)</f>
        <v>0</v>
      </c>
      <c r="P34" s="190"/>
      <c r="Q34" s="191"/>
      <c r="R34" s="192">
        <f>INT(Q34)</f>
        <v>0</v>
      </c>
      <c r="S34" s="191"/>
      <c r="T34" s="193">
        <f>SUM(R34:S34)</f>
        <v>0</v>
      </c>
    </row>
    <row r="35" spans="1:20" x14ac:dyDescent="0.2">
      <c r="A35" s="45"/>
      <c r="B35" s="43"/>
      <c r="C35" s="43"/>
      <c r="D35" s="43"/>
      <c r="E35" s="45"/>
      <c r="F35" s="43"/>
      <c r="G35" s="43"/>
      <c r="H35" s="43"/>
      <c r="I35" s="46"/>
      <c r="J35" s="194"/>
      <c r="K35" s="48"/>
      <c r="L35" s="195"/>
      <c r="M35" s="50"/>
      <c r="N35" s="51"/>
      <c r="O35" s="52"/>
      <c r="P35" s="196"/>
      <c r="Q35" s="118"/>
      <c r="R35" s="197">
        <f>INT(Q35)</f>
        <v>0</v>
      </c>
      <c r="S35" s="118"/>
      <c r="T35" s="120">
        <f>SUM(R35:S35)</f>
        <v>0</v>
      </c>
    </row>
    <row r="36" spans="1:20" x14ac:dyDescent="0.2">
      <c r="A36" s="45" t="s">
        <v>54</v>
      </c>
      <c r="B36" s="43">
        <f>SUM(B6:B35)-B13-B24</f>
        <v>3306</v>
      </c>
      <c r="C36" s="43"/>
      <c r="D36" s="43"/>
      <c r="E36" s="198"/>
      <c r="F36" s="43"/>
      <c r="G36" s="43">
        <f t="shared" ref="G36:S36" si="2">SUM(G6:G35)</f>
        <v>8</v>
      </c>
      <c r="H36" s="43">
        <f t="shared" si="2"/>
        <v>1422</v>
      </c>
      <c r="I36" s="199">
        <f t="shared" si="2"/>
        <v>0</v>
      </c>
      <c r="J36" s="200">
        <f t="shared" si="2"/>
        <v>0</v>
      </c>
      <c r="K36" s="48">
        <f t="shared" si="2"/>
        <v>0</v>
      </c>
      <c r="L36" s="48">
        <f t="shared" si="2"/>
        <v>3306</v>
      </c>
      <c r="M36" s="48">
        <f t="shared" si="2"/>
        <v>3173</v>
      </c>
      <c r="N36" s="199">
        <f t="shared" si="2"/>
        <v>1</v>
      </c>
      <c r="O36" s="52">
        <f t="shared" si="2"/>
        <v>3116</v>
      </c>
      <c r="P36" s="196">
        <f t="shared" si="2"/>
        <v>6855.1999999999989</v>
      </c>
      <c r="Q36" s="196">
        <f t="shared" si="2"/>
        <v>5</v>
      </c>
      <c r="R36" s="201">
        <f t="shared" si="2"/>
        <v>3</v>
      </c>
      <c r="S36" s="202">
        <f t="shared" si="2"/>
        <v>2</v>
      </c>
      <c r="T36" s="203">
        <f>SUM(R36:S36)</f>
        <v>5</v>
      </c>
    </row>
    <row r="37" spans="1:20" x14ac:dyDescent="0.2">
      <c r="K37" s="204"/>
      <c r="L37" s="10"/>
      <c r="M37" s="205"/>
      <c r="N37" s="206"/>
      <c r="O37" s="207"/>
      <c r="P37" s="208"/>
    </row>
    <row r="38" spans="1:20" x14ac:dyDescent="0.2">
      <c r="B38" s="209"/>
    </row>
    <row r="39" spans="1:20" x14ac:dyDescent="0.2">
      <c r="A39" s="210"/>
      <c r="B39" s="210"/>
      <c r="C39" s="210"/>
      <c r="D39" s="210"/>
      <c r="E39" s="210"/>
      <c r="F39" s="210"/>
      <c r="G39" s="210"/>
      <c r="H39" s="3"/>
      <c r="K39" s="3"/>
    </row>
  </sheetData>
  <mergeCells count="5">
    <mergeCell ref="R5:T5"/>
    <mergeCell ref="A1:T1"/>
    <mergeCell ref="B2:F2"/>
    <mergeCell ref="G2:L2"/>
    <mergeCell ref="M2:O2"/>
  </mergeCells>
  <printOptions horizontalCentered="1" verticalCentered="1"/>
  <pageMargins left="0.23622047244094491" right="0.23622047244094491" top="0.51181102362204722" bottom="0.51181102362204722" header="0" footer="0.23622047244094491"/>
  <pageSetup paperSize="226" scale="60" fitToHeight="0" pageOrder="overThenDown" orientation="landscape" r:id="rId1"/>
  <headerFooter alignWithMargins="0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U35"/>
  <sheetViews>
    <sheetView zoomScale="60" zoomScaleNormal="60" workbookViewId="0">
      <selection activeCell="N25" sqref="N25"/>
    </sheetView>
  </sheetViews>
  <sheetFormatPr baseColWidth="10" defaultRowHeight="12.75" x14ac:dyDescent="0.2"/>
  <cols>
    <col min="1" max="1" width="38.85546875" bestFit="1" customWidth="1"/>
    <col min="2" max="8" width="15.7109375" customWidth="1"/>
    <col min="9" max="9" width="15.7109375" style="1" customWidth="1"/>
    <col min="10" max="10" width="15.7109375" style="2" customWidth="1"/>
    <col min="11" max="12" width="15.7109375" customWidth="1"/>
    <col min="13" max="13" width="15.7109375" style="3" customWidth="1"/>
    <col min="14" max="14" width="15.7109375" style="1" customWidth="1"/>
    <col min="15" max="17" width="15.7109375" customWidth="1"/>
    <col min="18" max="18" width="7.140625" style="4" customWidth="1"/>
    <col min="19" max="19" width="6.5703125" customWidth="1"/>
    <col min="20" max="20" width="7.140625" customWidth="1"/>
  </cols>
  <sheetData>
    <row r="1" spans="1:21" ht="20.25" x14ac:dyDescent="0.3">
      <c r="A1" s="976" t="s">
        <v>0</v>
      </c>
      <c r="B1" s="976"/>
      <c r="C1" s="976"/>
      <c r="D1" s="976"/>
      <c r="E1" s="976"/>
      <c r="F1" s="976"/>
      <c r="G1" s="976"/>
      <c r="H1" s="976"/>
      <c r="I1" s="976"/>
      <c r="J1" s="976"/>
      <c r="K1" s="976"/>
      <c r="L1" s="976"/>
      <c r="M1" s="976"/>
      <c r="N1" s="976"/>
      <c r="O1" s="976"/>
      <c r="P1" s="976"/>
      <c r="Q1" s="976"/>
      <c r="R1" s="976"/>
      <c r="S1" s="976"/>
      <c r="T1" s="976"/>
    </row>
    <row r="2" spans="1:21" ht="20.25" x14ac:dyDescent="0.3">
      <c r="A2" s="924" t="s">
        <v>1</v>
      </c>
      <c r="B2" s="978" t="s">
        <v>112</v>
      </c>
      <c r="C2" s="978"/>
      <c r="D2" s="978"/>
      <c r="E2" s="978"/>
      <c r="F2" s="978"/>
      <c r="G2" s="977" t="str">
        <f>B2</f>
        <v>SAN VICENTE TANCUAYALAB</v>
      </c>
      <c r="H2" s="977"/>
      <c r="I2" s="977"/>
      <c r="J2" s="977"/>
      <c r="K2" s="977"/>
      <c r="L2" s="977"/>
      <c r="M2" s="979" t="s">
        <v>3</v>
      </c>
      <c r="N2" s="979"/>
      <c r="O2" s="979"/>
      <c r="P2" s="921">
        <v>5</v>
      </c>
      <c r="Q2" s="969"/>
      <c r="R2" s="970"/>
      <c r="S2" s="969"/>
      <c r="T2" s="969"/>
    </row>
    <row r="3" spans="1:21" ht="20.25" x14ac:dyDescent="0.3">
      <c r="A3" s="921">
        <v>2018</v>
      </c>
      <c r="B3" s="921"/>
      <c r="C3" s="921"/>
      <c r="D3" s="921"/>
      <c r="E3" s="921"/>
      <c r="F3" s="921"/>
      <c r="G3" s="921"/>
      <c r="H3" s="923"/>
      <c r="I3" s="968"/>
      <c r="J3" s="971"/>
      <c r="K3" s="921"/>
      <c r="L3" s="972"/>
      <c r="M3" s="973"/>
      <c r="N3" s="974"/>
      <c r="O3" s="924"/>
      <c r="P3" s="921"/>
      <c r="Q3" s="969"/>
      <c r="R3" s="970"/>
      <c r="S3" s="969"/>
      <c r="T3" s="969"/>
    </row>
    <row r="4" spans="1:21" ht="20.25" x14ac:dyDescent="0.3">
      <c r="A4" s="921"/>
      <c r="B4" s="921"/>
      <c r="C4" s="921"/>
      <c r="D4" s="921"/>
      <c r="E4" s="921"/>
      <c r="F4" s="921"/>
      <c r="G4" s="921"/>
      <c r="H4" s="923"/>
      <c r="I4" s="968"/>
      <c r="J4" s="971"/>
      <c r="K4" s="921"/>
      <c r="L4" s="972"/>
      <c r="M4" s="973"/>
      <c r="N4" s="974"/>
      <c r="O4" s="924"/>
      <c r="P4" s="921"/>
      <c r="Q4" s="969"/>
      <c r="R4" s="970"/>
      <c r="S4" s="969"/>
      <c r="T4" s="969"/>
    </row>
    <row r="5" spans="1:21" ht="127.5" x14ac:dyDescent="0.2">
      <c r="A5" s="919" t="s">
        <v>4</v>
      </c>
      <c r="B5" s="919" t="s">
        <v>5</v>
      </c>
      <c r="C5" s="919" t="s">
        <v>6</v>
      </c>
      <c r="D5" s="919" t="s">
        <v>7</v>
      </c>
      <c r="E5" s="919" t="s">
        <v>8</v>
      </c>
      <c r="F5" s="919" t="s">
        <v>9</v>
      </c>
      <c r="G5" s="919" t="s">
        <v>10</v>
      </c>
      <c r="H5" s="919" t="s">
        <v>11</v>
      </c>
      <c r="I5" s="914" t="s">
        <v>12</v>
      </c>
      <c r="J5" s="915" t="s">
        <v>13</v>
      </c>
      <c r="K5" s="919" t="s">
        <v>14</v>
      </c>
      <c r="L5" s="919" t="s">
        <v>15</v>
      </c>
      <c r="M5" s="916" t="s">
        <v>16</v>
      </c>
      <c r="N5" s="17" t="s">
        <v>17</v>
      </c>
      <c r="O5" s="919" t="s">
        <v>18</v>
      </c>
      <c r="P5" s="917" t="s">
        <v>19</v>
      </c>
      <c r="Q5" s="918" t="s">
        <v>20</v>
      </c>
      <c r="R5" s="975" t="s">
        <v>21</v>
      </c>
      <c r="S5" s="975"/>
      <c r="T5" s="975"/>
    </row>
    <row r="6" spans="1:21" x14ac:dyDescent="0.2">
      <c r="A6" s="746" t="s">
        <v>38</v>
      </c>
      <c r="B6" s="747">
        <v>3396</v>
      </c>
      <c r="C6" s="747"/>
      <c r="D6" s="748"/>
      <c r="E6" s="749"/>
      <c r="F6" s="750"/>
      <c r="G6" s="747"/>
      <c r="H6" s="750"/>
      <c r="I6" s="751"/>
      <c r="J6" s="752"/>
      <c r="K6" s="753"/>
      <c r="L6" s="754">
        <f>B6</f>
        <v>3396</v>
      </c>
      <c r="M6" s="853">
        <f>L6</f>
        <v>3396</v>
      </c>
      <c r="N6" s="756">
        <f>M6/M$32</f>
        <v>0.38020600089565609</v>
      </c>
      <c r="O6" s="757">
        <f>IF(N6&gt;=2%,M6,0)</f>
        <v>3396</v>
      </c>
      <c r="P6" s="822">
        <f>O$32/P$2</f>
        <v>1709.8</v>
      </c>
      <c r="Q6" s="823">
        <f>O6/P6</f>
        <v>1.9861972160486607</v>
      </c>
      <c r="R6" s="824">
        <f>INT(Q6)</f>
        <v>1</v>
      </c>
      <c r="S6" s="823">
        <v>1</v>
      </c>
      <c r="T6" s="825">
        <f>SUM(R6:S6)</f>
        <v>2</v>
      </c>
      <c r="U6" s="54"/>
    </row>
    <row r="7" spans="1:21" x14ac:dyDescent="0.2">
      <c r="N7" s="858"/>
      <c r="O7" s="648"/>
      <c r="P7" s="648"/>
      <c r="Q7" s="648"/>
      <c r="R7" s="859"/>
      <c r="S7" s="648"/>
      <c r="T7" s="648"/>
    </row>
    <row r="8" spans="1:21" x14ac:dyDescent="0.2">
      <c r="A8" s="58" t="s">
        <v>33</v>
      </c>
      <c r="B8" s="59"/>
      <c r="C8" s="59"/>
      <c r="D8" s="59"/>
      <c r="E8" s="60"/>
      <c r="F8" s="59"/>
      <c r="G8" s="61"/>
      <c r="H8" s="59"/>
      <c r="I8" s="62">
        <v>0.75</v>
      </c>
      <c r="J8" s="63">
        <f>B$11*I8</f>
        <v>3069</v>
      </c>
      <c r="K8" s="64">
        <v>0</v>
      </c>
      <c r="L8" s="65">
        <f>INT(J8)+K8</f>
        <v>3069</v>
      </c>
      <c r="M8" s="854">
        <f>L8</f>
        <v>3069</v>
      </c>
      <c r="N8" s="67">
        <f>M8/M$32</f>
        <v>0.34359605911330049</v>
      </c>
      <c r="O8" s="68">
        <f>IF(N8&gt;=2%,M8,0)</f>
        <v>3069</v>
      </c>
      <c r="P8" s="69">
        <f>O$32/P$2</f>
        <v>1709.8</v>
      </c>
      <c r="Q8" s="70">
        <f>O8/P8</f>
        <v>1.7949467774008656</v>
      </c>
      <c r="R8" s="71">
        <f t="shared" ref="R8:R11" si="0">INT(Q8)</f>
        <v>1</v>
      </c>
      <c r="S8" s="72">
        <v>1</v>
      </c>
      <c r="T8" s="73">
        <f t="shared" ref="T8:T11" si="1">SUM(R8:S8)</f>
        <v>2</v>
      </c>
    </row>
    <row r="9" spans="1:21" x14ac:dyDescent="0.2">
      <c r="A9" s="58" t="s">
        <v>35</v>
      </c>
      <c r="B9" s="59"/>
      <c r="C9" s="59"/>
      <c r="D9" s="59"/>
      <c r="E9" s="60"/>
      <c r="F9" s="59"/>
      <c r="G9" s="61"/>
      <c r="H9" s="59"/>
      <c r="I9" s="62">
        <v>0.01</v>
      </c>
      <c r="J9" s="63">
        <f t="shared" ref="J9:J10" si="2">B$11*I9</f>
        <v>40.92</v>
      </c>
      <c r="K9" s="64">
        <v>1</v>
      </c>
      <c r="L9" s="65">
        <f t="shared" ref="L9:L10" si="3">INT(J9)+K9</f>
        <v>41</v>
      </c>
      <c r="M9" s="854">
        <f t="shared" ref="M9:M10" si="4">L9</f>
        <v>41</v>
      </c>
      <c r="N9" s="67">
        <f>M9/M$32</f>
        <v>4.5902373488580384E-3</v>
      </c>
      <c r="O9" s="68">
        <f>IF(N9&gt;=2%,M9,0)</f>
        <v>0</v>
      </c>
      <c r="P9" s="69">
        <f>O$32/P$2</f>
        <v>1709.8</v>
      </c>
      <c r="Q9" s="70">
        <f>O9/P9</f>
        <v>0</v>
      </c>
      <c r="R9" s="71">
        <f t="shared" si="0"/>
        <v>0</v>
      </c>
      <c r="S9" s="72">
        <v>0</v>
      </c>
      <c r="T9" s="73">
        <f t="shared" si="1"/>
        <v>0</v>
      </c>
    </row>
    <row r="10" spans="1:21" x14ac:dyDescent="0.2">
      <c r="A10" s="58" t="s">
        <v>36</v>
      </c>
      <c r="B10" s="59"/>
      <c r="C10" s="59"/>
      <c r="D10" s="59"/>
      <c r="E10" s="60"/>
      <c r="F10" s="59"/>
      <c r="G10" s="59"/>
      <c r="H10" s="59"/>
      <c r="I10" s="62">
        <v>0.24</v>
      </c>
      <c r="J10" s="63">
        <f t="shared" si="2"/>
        <v>982.07999999999993</v>
      </c>
      <c r="K10" s="64">
        <v>0</v>
      </c>
      <c r="L10" s="65">
        <f t="shared" si="3"/>
        <v>982</v>
      </c>
      <c r="M10" s="854">
        <f t="shared" si="4"/>
        <v>982</v>
      </c>
      <c r="N10" s="67">
        <f>M10/M$32</f>
        <v>0.10994178235557546</v>
      </c>
      <c r="O10" s="68">
        <f>IF(N10&gt;=2%,M10,0)</f>
        <v>982</v>
      </c>
      <c r="P10" s="69">
        <f>O$32/P$2</f>
        <v>1709.8</v>
      </c>
      <c r="Q10" s="70">
        <f>O10/P10</f>
        <v>0.57433617967013684</v>
      </c>
      <c r="R10" s="71">
        <f t="shared" si="0"/>
        <v>0</v>
      </c>
      <c r="S10" s="72">
        <v>0</v>
      </c>
      <c r="T10" s="73">
        <f t="shared" si="1"/>
        <v>0</v>
      </c>
    </row>
    <row r="11" spans="1:21" x14ac:dyDescent="0.2">
      <c r="A11" s="620" t="s">
        <v>37</v>
      </c>
      <c r="B11" s="59">
        <v>4092</v>
      </c>
      <c r="C11" s="76"/>
      <c r="D11" s="59"/>
      <c r="E11" s="58"/>
      <c r="F11" s="59"/>
      <c r="G11" s="59"/>
      <c r="H11" s="77"/>
      <c r="I11" s="62"/>
      <c r="J11" s="63"/>
      <c r="K11" s="64"/>
      <c r="L11" s="78"/>
      <c r="M11" s="855"/>
      <c r="N11" s="67">
        <f>M11/M$32</f>
        <v>0</v>
      </c>
      <c r="O11" s="68">
        <f>IF(N11&gt;=2%,M11,0)</f>
        <v>0</v>
      </c>
      <c r="P11" s="69"/>
      <c r="Q11" s="72"/>
      <c r="R11" s="71">
        <f t="shared" si="0"/>
        <v>0</v>
      </c>
      <c r="S11" s="72">
        <v>0</v>
      </c>
      <c r="T11" s="73">
        <f t="shared" si="1"/>
        <v>0</v>
      </c>
    </row>
    <row r="12" spans="1:21" x14ac:dyDescent="0.2">
      <c r="A12" s="42"/>
      <c r="B12" s="80"/>
      <c r="C12" s="80"/>
      <c r="D12" s="44"/>
      <c r="E12" s="13"/>
      <c r="F12" s="43"/>
      <c r="G12" s="80"/>
      <c r="H12" s="43"/>
      <c r="I12" s="46"/>
      <c r="J12" s="47"/>
      <c r="K12" s="48"/>
      <c r="L12" s="49"/>
      <c r="M12" s="856"/>
      <c r="N12" s="51"/>
      <c r="O12" s="52"/>
      <c r="P12" s="647"/>
      <c r="Q12" s="648"/>
      <c r="R12" s="119">
        <f t="shared" ref="R12:R22" si="5">INT(Q12)</f>
        <v>0</v>
      </c>
      <c r="S12" s="118">
        <v>0</v>
      </c>
      <c r="T12" s="120">
        <f t="shared" ref="T12:T22" si="6">SUM(R12:S12)</f>
        <v>0</v>
      </c>
    </row>
    <row r="13" spans="1:21" x14ac:dyDescent="0.2">
      <c r="A13" s="625" t="s">
        <v>23</v>
      </c>
      <c r="B13" s="626">
        <v>1102</v>
      </c>
      <c r="C13" s="626"/>
      <c r="D13" s="627"/>
      <c r="E13" s="628"/>
      <c r="F13" s="629"/>
      <c r="G13" s="626"/>
      <c r="H13" s="629"/>
      <c r="I13" s="630"/>
      <c r="J13" s="631"/>
      <c r="K13" s="632"/>
      <c r="L13" s="633">
        <f>B13</f>
        <v>1102</v>
      </c>
      <c r="M13" s="634">
        <f>L13</f>
        <v>1102</v>
      </c>
      <c r="N13" s="857">
        <f>M13/M$32</f>
        <v>0.12337662337662338</v>
      </c>
      <c r="O13" s="636">
        <f>IF(N13&gt;=2%,M13,0)</f>
        <v>1102</v>
      </c>
      <c r="P13" s="653">
        <f>O$32/P$2</f>
        <v>1709.8</v>
      </c>
      <c r="Q13" s="654">
        <f>O13/P13</f>
        <v>0.64451982688033693</v>
      </c>
      <c r="R13" s="655">
        <f t="shared" si="5"/>
        <v>0</v>
      </c>
      <c r="S13" s="654">
        <v>1</v>
      </c>
      <c r="T13" s="656">
        <f t="shared" si="6"/>
        <v>1</v>
      </c>
    </row>
    <row r="14" spans="1:21" x14ac:dyDescent="0.2">
      <c r="A14" s="42"/>
      <c r="B14" s="80"/>
      <c r="C14" s="80"/>
      <c r="D14" s="44"/>
      <c r="E14" s="13"/>
      <c r="F14" s="43"/>
      <c r="G14" s="80"/>
      <c r="H14" s="43"/>
      <c r="I14" s="46"/>
      <c r="J14" s="47"/>
      <c r="K14" s="48"/>
      <c r="L14" s="49"/>
      <c r="M14" s="50"/>
      <c r="N14" s="51"/>
      <c r="O14" s="52"/>
      <c r="P14" s="647"/>
      <c r="Q14" s="648"/>
      <c r="R14" s="119">
        <f t="shared" si="5"/>
        <v>0</v>
      </c>
      <c r="S14" s="118">
        <v>0</v>
      </c>
      <c r="T14" s="120">
        <f t="shared" si="6"/>
        <v>0</v>
      </c>
    </row>
    <row r="15" spans="1:21" x14ac:dyDescent="0.2">
      <c r="A15" s="84" t="s">
        <v>41</v>
      </c>
      <c r="B15" s="85">
        <v>87</v>
      </c>
      <c r="C15" s="85">
        <f>$B$18/3</f>
        <v>6</v>
      </c>
      <c r="D15" s="85">
        <f>B$19/2</f>
        <v>1</v>
      </c>
      <c r="E15" s="86">
        <f>B$20/2</f>
        <v>1</v>
      </c>
      <c r="F15" s="85"/>
      <c r="G15" s="87">
        <v>0</v>
      </c>
      <c r="H15" s="85">
        <f>B15+INT(C15)+INT(D15)+INT(E15)+INT(F15)+G15</f>
        <v>95</v>
      </c>
      <c r="I15" s="88"/>
      <c r="J15" s="89"/>
      <c r="K15" s="90"/>
      <c r="L15" s="91">
        <f>H15</f>
        <v>95</v>
      </c>
      <c r="M15" s="92">
        <f>L15</f>
        <v>95</v>
      </c>
      <c r="N15" s="93">
        <f>M15/M$32</f>
        <v>1.0635915808329602E-2</v>
      </c>
      <c r="O15" s="94">
        <f>IF(N15&gt;=2%,M15,0)</f>
        <v>0</v>
      </c>
      <c r="P15" s="95">
        <f>O$32/P$2</f>
        <v>1709.8</v>
      </c>
      <c r="Q15" s="96">
        <f>O15/P15</f>
        <v>0</v>
      </c>
      <c r="R15" s="97">
        <f t="shared" si="5"/>
        <v>0</v>
      </c>
      <c r="S15" s="96">
        <v>0</v>
      </c>
      <c r="T15" s="98">
        <f t="shared" si="6"/>
        <v>0</v>
      </c>
    </row>
    <row r="16" spans="1:21" x14ac:dyDescent="0.2">
      <c r="A16" s="84" t="s">
        <v>42</v>
      </c>
      <c r="B16" s="85">
        <v>134</v>
      </c>
      <c r="C16" s="85">
        <f>$B$18/3</f>
        <v>6</v>
      </c>
      <c r="D16" s="85">
        <f>B$19/2</f>
        <v>1</v>
      </c>
      <c r="E16" s="84"/>
      <c r="F16" s="85">
        <f>B$21/2</f>
        <v>1</v>
      </c>
      <c r="G16" s="85">
        <v>0</v>
      </c>
      <c r="H16" s="85">
        <f>B16+INT(C16)+INT(D16)+INT(E16)+INT(F16)+G16</f>
        <v>142</v>
      </c>
      <c r="I16" s="88"/>
      <c r="J16" s="89"/>
      <c r="K16" s="90"/>
      <c r="L16" s="91">
        <f>H16</f>
        <v>142</v>
      </c>
      <c r="M16" s="92">
        <f>L16</f>
        <v>142</v>
      </c>
      <c r="N16" s="93">
        <f>M16/M$32</f>
        <v>1.5897895208240035E-2</v>
      </c>
      <c r="O16" s="94">
        <f>IF(N16&gt;=2%,M16,0)</f>
        <v>0</v>
      </c>
      <c r="P16" s="95">
        <f>O$32/P$2</f>
        <v>1709.8</v>
      </c>
      <c r="Q16" s="96">
        <f>O16/P16</f>
        <v>0</v>
      </c>
      <c r="R16" s="97">
        <f t="shared" si="5"/>
        <v>0</v>
      </c>
      <c r="S16" s="96">
        <v>0</v>
      </c>
      <c r="T16" s="98">
        <f t="shared" si="6"/>
        <v>0</v>
      </c>
    </row>
    <row r="17" spans="1:20" x14ac:dyDescent="0.2">
      <c r="A17" s="84" t="s">
        <v>43</v>
      </c>
      <c r="B17" s="85">
        <v>22</v>
      </c>
      <c r="C17" s="85">
        <f>$B$18/3</f>
        <v>6</v>
      </c>
      <c r="D17" s="85"/>
      <c r="E17" s="86">
        <f>B$20/2</f>
        <v>1</v>
      </c>
      <c r="F17" s="85">
        <f>B$21/2</f>
        <v>1</v>
      </c>
      <c r="G17" s="85">
        <v>0</v>
      </c>
      <c r="H17" s="85">
        <f>B17+INT(C17)+INT(D17)+INT(E17)+INT(F17)+G17</f>
        <v>30</v>
      </c>
      <c r="I17" s="88"/>
      <c r="J17" s="89"/>
      <c r="K17" s="90"/>
      <c r="L17" s="91">
        <f>H17</f>
        <v>30</v>
      </c>
      <c r="M17" s="92">
        <f>L17</f>
        <v>30</v>
      </c>
      <c r="N17" s="93">
        <f>M17/M$32</f>
        <v>3.3587102552619795E-3</v>
      </c>
      <c r="O17" s="94">
        <f>IF(N17&gt;=2%,M17,0)</f>
        <v>0</v>
      </c>
      <c r="P17" s="95">
        <f>O$32/P$2</f>
        <v>1709.8</v>
      </c>
      <c r="Q17" s="96">
        <f>O17/P17</f>
        <v>0</v>
      </c>
      <c r="R17" s="97">
        <f t="shared" si="5"/>
        <v>0</v>
      </c>
      <c r="S17" s="96">
        <v>0</v>
      </c>
      <c r="T17" s="98">
        <f t="shared" si="6"/>
        <v>0</v>
      </c>
    </row>
    <row r="18" spans="1:20" x14ac:dyDescent="0.2">
      <c r="A18" s="99" t="s">
        <v>44</v>
      </c>
      <c r="B18" s="85">
        <v>18</v>
      </c>
      <c r="C18" s="85"/>
      <c r="D18" s="85"/>
      <c r="E18" s="84"/>
      <c r="F18" s="85"/>
      <c r="G18" s="85"/>
      <c r="H18" s="85"/>
      <c r="I18" s="88"/>
      <c r="J18" s="89"/>
      <c r="K18" s="90"/>
      <c r="L18" s="91"/>
      <c r="M18" s="100"/>
      <c r="N18" s="93"/>
      <c r="O18" s="94"/>
      <c r="P18" s="95"/>
      <c r="Q18" s="96"/>
      <c r="R18" s="97">
        <f t="shared" si="5"/>
        <v>0</v>
      </c>
      <c r="S18" s="96">
        <v>0</v>
      </c>
      <c r="T18" s="98">
        <f t="shared" si="6"/>
        <v>0</v>
      </c>
    </row>
    <row r="19" spans="1:20" x14ac:dyDescent="0.2">
      <c r="A19" s="99" t="s">
        <v>45</v>
      </c>
      <c r="B19" s="85">
        <v>2</v>
      </c>
      <c r="C19" s="85"/>
      <c r="D19" s="85"/>
      <c r="E19" s="84"/>
      <c r="F19" s="85"/>
      <c r="G19" s="85"/>
      <c r="H19" s="85"/>
      <c r="I19" s="88"/>
      <c r="J19" s="89"/>
      <c r="K19" s="90"/>
      <c r="L19" s="91"/>
      <c r="M19" s="100"/>
      <c r="N19" s="93"/>
      <c r="O19" s="94"/>
      <c r="P19" s="95">
        <f>SUM(N19:O19)</f>
        <v>0</v>
      </c>
      <c r="Q19" s="96"/>
      <c r="R19" s="97">
        <f t="shared" si="5"/>
        <v>0</v>
      </c>
      <c r="S19" s="96"/>
      <c r="T19" s="98">
        <f t="shared" si="6"/>
        <v>0</v>
      </c>
    </row>
    <row r="20" spans="1:20" x14ac:dyDescent="0.2">
      <c r="A20" s="99" t="s">
        <v>46</v>
      </c>
      <c r="B20" s="85">
        <v>2</v>
      </c>
      <c r="C20" s="85"/>
      <c r="D20" s="101"/>
      <c r="E20" s="84"/>
      <c r="F20" s="85"/>
      <c r="G20" s="85"/>
      <c r="H20" s="102"/>
      <c r="I20" s="88"/>
      <c r="J20" s="89"/>
      <c r="K20" s="90"/>
      <c r="L20" s="91"/>
      <c r="M20" s="100"/>
      <c r="N20" s="93"/>
      <c r="O20" s="94"/>
      <c r="P20" s="95">
        <f>SUM(N20:O20)</f>
        <v>0</v>
      </c>
      <c r="Q20" s="96"/>
      <c r="R20" s="97">
        <f t="shared" si="5"/>
        <v>0</v>
      </c>
      <c r="S20" s="96"/>
      <c r="T20" s="98">
        <f t="shared" si="6"/>
        <v>0</v>
      </c>
    </row>
    <row r="21" spans="1:20" x14ac:dyDescent="0.2">
      <c r="A21" s="99" t="s">
        <v>47</v>
      </c>
      <c r="B21" s="85">
        <v>2</v>
      </c>
      <c r="C21" s="85"/>
      <c r="D21" s="85"/>
      <c r="E21" s="84"/>
      <c r="F21" s="85"/>
      <c r="G21" s="85"/>
      <c r="H21" s="85"/>
      <c r="I21" s="88"/>
      <c r="J21" s="89"/>
      <c r="K21" s="90"/>
      <c r="L21" s="91"/>
      <c r="M21" s="100"/>
      <c r="N21" s="93"/>
      <c r="O21" s="94"/>
      <c r="P21" s="95">
        <f>SUM(N21:O21)</f>
        <v>0</v>
      </c>
      <c r="Q21" s="96"/>
      <c r="R21" s="97">
        <f t="shared" si="5"/>
        <v>0</v>
      </c>
      <c r="S21" s="96"/>
      <c r="T21" s="98">
        <f t="shared" si="6"/>
        <v>0</v>
      </c>
    </row>
    <row r="22" spans="1:20" x14ac:dyDescent="0.2">
      <c r="A22" s="103" t="s">
        <v>48</v>
      </c>
      <c r="B22" s="85">
        <f>SUM(B15:B21)</f>
        <v>267</v>
      </c>
      <c r="C22" s="85"/>
      <c r="D22" s="85"/>
      <c r="E22" s="84"/>
      <c r="F22" s="85"/>
      <c r="G22" s="85"/>
      <c r="H22" s="85"/>
      <c r="I22" s="88"/>
      <c r="J22" s="89"/>
      <c r="K22" s="90"/>
      <c r="L22" s="91"/>
      <c r="M22" s="100"/>
      <c r="N22" s="93"/>
      <c r="O22" s="94"/>
      <c r="P22" s="95"/>
      <c r="Q22" s="96"/>
      <c r="R22" s="97">
        <f t="shared" si="5"/>
        <v>0</v>
      </c>
      <c r="S22" s="96"/>
      <c r="T22" s="98">
        <f t="shared" si="6"/>
        <v>0</v>
      </c>
    </row>
    <row r="23" spans="1:20" x14ac:dyDescent="0.2">
      <c r="A23" s="42"/>
      <c r="B23" s="104"/>
      <c r="C23" s="43"/>
      <c r="D23" s="43"/>
      <c r="E23" s="45"/>
      <c r="F23" s="43"/>
      <c r="G23" s="43"/>
      <c r="H23" s="43"/>
      <c r="I23" s="46"/>
      <c r="J23" s="47"/>
      <c r="K23" s="48"/>
      <c r="L23" s="49"/>
      <c r="M23" s="50"/>
      <c r="N23" s="51"/>
      <c r="O23" s="52"/>
      <c r="P23" s="647"/>
      <c r="Q23" s="118"/>
      <c r="R23" s="119"/>
      <c r="S23" s="118"/>
      <c r="T23" s="120"/>
    </row>
    <row r="24" spans="1:20" x14ac:dyDescent="0.2">
      <c r="A24" s="605" t="s">
        <v>34</v>
      </c>
      <c r="B24" s="606">
        <v>74</v>
      </c>
      <c r="C24" s="606"/>
      <c r="D24" s="606"/>
      <c r="E24" s="605"/>
      <c r="F24" s="606"/>
      <c r="G24" s="606"/>
      <c r="H24" s="606"/>
      <c r="I24" s="607"/>
      <c r="J24" s="608"/>
      <c r="K24" s="609"/>
      <c r="L24" s="610">
        <f>B24</f>
        <v>74</v>
      </c>
      <c r="M24" s="611">
        <f>L24</f>
        <v>74</v>
      </c>
      <c r="N24" s="612">
        <f>M24/M$32</f>
        <v>8.2848186296462165E-3</v>
      </c>
      <c r="O24" s="613">
        <f>IF(N24&gt;=2%,M24,0)</f>
        <v>0</v>
      </c>
      <c r="P24" s="649">
        <f>O$32/P$2</f>
        <v>1709.8</v>
      </c>
      <c r="Q24" s="650">
        <f>O24/P24</f>
        <v>0</v>
      </c>
      <c r="R24" s="651">
        <f>INT(Q24)</f>
        <v>0</v>
      </c>
      <c r="S24" s="650">
        <v>0</v>
      </c>
      <c r="T24" s="652">
        <f>SUM(R24:S24)</f>
        <v>0</v>
      </c>
    </row>
    <row r="25" spans="1:20" s="54" customFormat="1" x14ac:dyDescent="0.2">
      <c r="A25" s="105"/>
      <c r="B25" s="104"/>
      <c r="C25" s="104"/>
      <c r="D25" s="104"/>
      <c r="E25" s="105"/>
      <c r="F25" s="104"/>
      <c r="G25" s="104"/>
      <c r="H25" s="104"/>
      <c r="I25" s="106"/>
      <c r="J25" s="47"/>
      <c r="K25" s="107"/>
      <c r="L25" s="108"/>
      <c r="M25" s="109"/>
      <c r="N25" s="110"/>
      <c r="O25" s="111"/>
      <c r="P25" s="117"/>
      <c r="Q25" s="118"/>
      <c r="R25" s="119"/>
      <c r="S25" s="118"/>
      <c r="T25" s="120">
        <f>SUM(R25:S25)</f>
        <v>0</v>
      </c>
    </row>
    <row r="26" spans="1:20" s="54" customFormat="1" x14ac:dyDescent="0.2">
      <c r="A26" s="149" t="s">
        <v>50</v>
      </c>
      <c r="B26" s="150"/>
      <c r="C26" s="150"/>
      <c r="D26" s="151"/>
      <c r="E26" s="152"/>
      <c r="F26" s="150"/>
      <c r="G26" s="150"/>
      <c r="H26" s="153"/>
      <c r="I26" s="154"/>
      <c r="J26" s="155"/>
      <c r="K26" s="156"/>
      <c r="L26" s="157">
        <f>B26</f>
        <v>0</v>
      </c>
      <c r="M26" s="158">
        <f>L26</f>
        <v>0</v>
      </c>
      <c r="N26" s="159">
        <f>M26/M$32</f>
        <v>0</v>
      </c>
      <c r="O26" s="160">
        <f>IF(N26&gt;=2%,M26,0)</f>
        <v>0</v>
      </c>
      <c r="P26" s="161">
        <f>O$32/P$2</f>
        <v>1709.8</v>
      </c>
      <c r="Q26" s="162">
        <f>O26/P26</f>
        <v>0</v>
      </c>
      <c r="R26" s="163">
        <f>INT(Q26)</f>
        <v>0</v>
      </c>
      <c r="S26" s="162">
        <v>0</v>
      </c>
      <c r="T26" s="164">
        <f>SUM(R26:S26)</f>
        <v>0</v>
      </c>
    </row>
    <row r="27" spans="1:20" x14ac:dyDescent="0.2">
      <c r="A27" s="45"/>
      <c r="B27" s="43"/>
      <c r="C27" s="43"/>
      <c r="D27" s="44"/>
      <c r="E27" s="45"/>
      <c r="F27" s="43"/>
      <c r="G27" s="43"/>
      <c r="H27" s="165" t="s">
        <v>51</v>
      </c>
      <c r="I27" s="46"/>
      <c r="J27" s="47"/>
      <c r="K27" s="48"/>
      <c r="L27" s="108"/>
      <c r="M27" s="116"/>
      <c r="N27" s="51"/>
      <c r="O27" s="52"/>
      <c r="P27" s="117"/>
      <c r="Q27" s="118"/>
      <c r="R27" s="119">
        <f>INT(Q27)</f>
        <v>0</v>
      </c>
      <c r="S27" s="118"/>
      <c r="T27" s="120">
        <f>SUM(R27:S27)</f>
        <v>0</v>
      </c>
    </row>
    <row r="28" spans="1:20" x14ac:dyDescent="0.2">
      <c r="A28" s="166" t="s">
        <v>52</v>
      </c>
      <c r="B28" s="167">
        <v>1</v>
      </c>
      <c r="C28" s="167"/>
      <c r="D28" s="167"/>
      <c r="E28" s="166"/>
      <c r="F28" s="167"/>
      <c r="G28" s="167"/>
      <c r="H28" s="168"/>
      <c r="I28" s="169"/>
      <c r="J28" s="170"/>
      <c r="K28" s="171"/>
      <c r="L28" s="172">
        <f>B28</f>
        <v>1</v>
      </c>
      <c r="M28" s="173">
        <f>L28</f>
        <v>1</v>
      </c>
      <c r="N28" s="174">
        <f>M28/M$32</f>
        <v>1.1195700850873264E-4</v>
      </c>
      <c r="O28" s="175">
        <f>IF(N28&gt;=2%,M28,0)</f>
        <v>0</v>
      </c>
      <c r="P28" s="176">
        <f>O$32/P$2</f>
        <v>1709.8</v>
      </c>
      <c r="Q28" s="177">
        <f>O28/P28</f>
        <v>0</v>
      </c>
      <c r="R28" s="178">
        <f>INT(Q28)</f>
        <v>0</v>
      </c>
      <c r="S28" s="177">
        <v>0</v>
      </c>
      <c r="T28" s="179">
        <f>SUM(R28:S28)</f>
        <v>0</v>
      </c>
    </row>
    <row r="29" spans="1:20" x14ac:dyDescent="0.2">
      <c r="A29" s="45"/>
      <c r="B29" s="43"/>
      <c r="C29" s="43"/>
      <c r="D29" s="43"/>
      <c r="E29" s="45"/>
      <c r="F29" s="43"/>
      <c r="G29" s="43"/>
      <c r="H29" s="165"/>
      <c r="I29" s="46"/>
      <c r="J29" s="47"/>
      <c r="K29" s="48"/>
      <c r="L29" s="108"/>
      <c r="M29" s="116"/>
      <c r="N29" s="51"/>
      <c r="O29" s="52"/>
      <c r="P29" s="117"/>
      <c r="Q29" s="118"/>
      <c r="R29" s="119"/>
      <c r="S29" s="118"/>
      <c r="T29" s="120"/>
    </row>
    <row r="30" spans="1:20" x14ac:dyDescent="0.2">
      <c r="A30" s="180" t="s">
        <v>53</v>
      </c>
      <c r="B30" s="181">
        <v>405</v>
      </c>
      <c r="C30" s="181"/>
      <c r="D30" s="181"/>
      <c r="E30" s="180"/>
      <c r="F30" s="181"/>
      <c r="G30" s="181"/>
      <c r="H30" s="182"/>
      <c r="I30" s="183"/>
      <c r="J30" s="184"/>
      <c r="K30" s="185"/>
      <c r="L30" s="186">
        <f>B30</f>
        <v>405</v>
      </c>
      <c r="M30" s="187"/>
      <c r="N30" s="188">
        <v>0</v>
      </c>
      <c r="O30" s="189">
        <f>IF(N30&gt;=2%,M30,0)</f>
        <v>0</v>
      </c>
      <c r="P30" s="190"/>
      <c r="Q30" s="191"/>
      <c r="R30" s="192">
        <f>INT(Q30)</f>
        <v>0</v>
      </c>
      <c r="S30" s="191"/>
      <c r="T30" s="193">
        <f>SUM(R30:S30)</f>
        <v>0</v>
      </c>
    </row>
    <row r="31" spans="1:20" x14ac:dyDescent="0.2">
      <c r="A31" s="45"/>
      <c r="B31" s="43"/>
      <c r="C31" s="43"/>
      <c r="D31" s="43"/>
      <c r="E31" s="45"/>
      <c r="F31" s="43"/>
      <c r="G31" s="43"/>
      <c r="H31" s="43"/>
      <c r="I31" s="46"/>
      <c r="J31" s="194"/>
      <c r="K31" s="48"/>
      <c r="L31" s="195"/>
      <c r="M31" s="50"/>
      <c r="N31" s="51"/>
      <c r="O31" s="52"/>
      <c r="P31" s="196"/>
      <c r="Q31" s="118"/>
      <c r="R31" s="197">
        <f>INT(Q31)</f>
        <v>0</v>
      </c>
      <c r="S31" s="118"/>
      <c r="T31" s="120">
        <f>SUM(R31:S31)</f>
        <v>0</v>
      </c>
    </row>
    <row r="32" spans="1:20" x14ac:dyDescent="0.2">
      <c r="A32" s="45" t="s">
        <v>54</v>
      </c>
      <c r="B32" s="43">
        <f>SUM(B6:B31)-B22</f>
        <v>9337</v>
      </c>
      <c r="C32" s="43"/>
      <c r="D32" s="43"/>
      <c r="E32" s="198"/>
      <c r="F32" s="43"/>
      <c r="G32" s="43">
        <f t="shared" ref="G32:S32" si="7">SUM(G6:G31)</f>
        <v>0</v>
      </c>
      <c r="H32" s="43">
        <f t="shared" si="7"/>
        <v>267</v>
      </c>
      <c r="I32" s="199">
        <f t="shared" si="7"/>
        <v>1</v>
      </c>
      <c r="J32" s="200">
        <f t="shared" si="7"/>
        <v>4092</v>
      </c>
      <c r="K32" s="48">
        <f t="shared" si="7"/>
        <v>1</v>
      </c>
      <c r="L32" s="48">
        <f t="shared" si="7"/>
        <v>9337</v>
      </c>
      <c r="M32" s="48">
        <f t="shared" si="7"/>
        <v>8932</v>
      </c>
      <c r="N32" s="199">
        <f t="shared" si="7"/>
        <v>1</v>
      </c>
      <c r="O32" s="52">
        <f t="shared" si="7"/>
        <v>8549</v>
      </c>
      <c r="P32" s="196">
        <f t="shared" si="7"/>
        <v>18807.799999999996</v>
      </c>
      <c r="Q32" s="196">
        <f t="shared" si="7"/>
        <v>5</v>
      </c>
      <c r="R32" s="201">
        <f t="shared" si="7"/>
        <v>2</v>
      </c>
      <c r="S32" s="202">
        <f t="shared" si="7"/>
        <v>3</v>
      </c>
      <c r="T32" s="203">
        <f>SUM(R32:S32)</f>
        <v>5</v>
      </c>
    </row>
    <row r="33" spans="1:16" x14ac:dyDescent="0.2">
      <c r="K33" s="204"/>
      <c r="L33" s="10"/>
      <c r="M33" s="205"/>
      <c r="N33" s="206"/>
      <c r="O33" s="207"/>
      <c r="P33" s="208"/>
    </row>
    <row r="35" spans="1:16" x14ac:dyDescent="0.2">
      <c r="A35" s="210"/>
      <c r="B35" s="210"/>
      <c r="C35" s="210"/>
      <c r="D35" s="210"/>
      <c r="E35" s="210"/>
      <c r="F35" s="210"/>
      <c r="G35" s="210"/>
      <c r="H35" s="3"/>
      <c r="K35" s="3"/>
    </row>
  </sheetData>
  <mergeCells count="5">
    <mergeCell ref="R5:T5"/>
    <mergeCell ref="A1:T1"/>
    <mergeCell ref="B2:F2"/>
    <mergeCell ref="G2:L2"/>
    <mergeCell ref="M2:O2"/>
  </mergeCells>
  <printOptions horizontalCentered="1" verticalCentered="1"/>
  <pageMargins left="0.23622047244094491" right="0.23622047244094491" top="0.51181102362204722" bottom="0.51181102362204722" header="0" footer="0.23622047244094491"/>
  <pageSetup paperSize="226" scale="60" fitToHeight="0" pageOrder="overThenDown" orientation="landscape" r:id="rId1"/>
  <headerFooter alignWithMargins="0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37"/>
  <sheetViews>
    <sheetView zoomScale="60" zoomScaleNormal="60" workbookViewId="0">
      <selection activeCell="H11" sqref="H11"/>
    </sheetView>
  </sheetViews>
  <sheetFormatPr baseColWidth="10" defaultRowHeight="12.75" x14ac:dyDescent="0.2"/>
  <cols>
    <col min="1" max="1" width="38.42578125" style="211" bestFit="1" customWidth="1"/>
    <col min="2" max="8" width="15.7109375" style="211" customWidth="1"/>
    <col min="9" max="9" width="15.7109375" style="212" customWidth="1"/>
    <col min="10" max="10" width="15.7109375" style="213" customWidth="1"/>
    <col min="11" max="12" width="15.7109375" style="211" customWidth="1"/>
    <col min="13" max="13" width="15.7109375" style="214" customWidth="1"/>
    <col min="14" max="14" width="15.7109375" style="212" customWidth="1"/>
    <col min="15" max="17" width="15.7109375" style="211" customWidth="1"/>
    <col min="18" max="18" width="7.140625" style="215" customWidth="1"/>
    <col min="19" max="19" width="6.5703125" style="211" customWidth="1"/>
    <col min="20" max="20" width="7.140625" style="211" customWidth="1"/>
    <col min="21" max="16384" width="11.42578125" style="211"/>
  </cols>
  <sheetData>
    <row r="1" spans="1:20" ht="20.25" x14ac:dyDescent="0.3">
      <c r="A1" s="981" t="s">
        <v>0</v>
      </c>
      <c r="B1" s="981"/>
      <c r="C1" s="981"/>
      <c r="D1" s="981"/>
      <c r="E1" s="981"/>
      <c r="F1" s="981"/>
      <c r="G1" s="981"/>
      <c r="H1" s="981"/>
      <c r="I1" s="981"/>
      <c r="J1" s="981"/>
      <c r="K1" s="981"/>
      <c r="L1" s="981"/>
      <c r="M1" s="981"/>
      <c r="N1" s="981"/>
      <c r="O1" s="981"/>
      <c r="P1" s="981"/>
      <c r="Q1" s="981"/>
      <c r="R1" s="981"/>
      <c r="S1" s="981"/>
      <c r="T1" s="981"/>
    </row>
    <row r="2" spans="1:20" ht="20.25" x14ac:dyDescent="0.3">
      <c r="A2" s="937" t="s">
        <v>1</v>
      </c>
      <c r="B2" s="983" t="s">
        <v>83</v>
      </c>
      <c r="C2" s="983"/>
      <c r="D2" s="983"/>
      <c r="E2" s="983"/>
      <c r="F2" s="929"/>
      <c r="G2" s="982" t="str">
        <f>B2</f>
        <v>SANTA CATARINA</v>
      </c>
      <c r="H2" s="982"/>
      <c r="I2" s="982"/>
      <c r="J2" s="982"/>
      <c r="K2" s="982"/>
      <c r="L2" s="946"/>
      <c r="M2" s="984" t="s">
        <v>3</v>
      </c>
      <c r="N2" s="984"/>
      <c r="O2" s="984"/>
      <c r="P2" s="929">
        <v>5</v>
      </c>
      <c r="Q2" s="946"/>
      <c r="R2" s="947"/>
      <c r="S2" s="946"/>
      <c r="T2" s="946"/>
    </row>
    <row r="3" spans="1:20" ht="20.25" x14ac:dyDescent="0.3">
      <c r="A3" s="929">
        <v>2018</v>
      </c>
      <c r="B3" s="929"/>
      <c r="C3" s="929"/>
      <c r="D3" s="929"/>
      <c r="E3" s="929"/>
      <c r="F3" s="929"/>
      <c r="G3" s="929"/>
      <c r="H3" s="928"/>
      <c r="I3" s="948"/>
      <c r="J3" s="949"/>
      <c r="K3" s="929"/>
      <c r="L3" s="950"/>
      <c r="M3" s="951"/>
      <c r="N3" s="952"/>
      <c r="O3" s="937"/>
      <c r="P3" s="929"/>
      <c r="Q3" s="946"/>
      <c r="R3" s="947"/>
      <c r="S3" s="946"/>
      <c r="T3" s="946"/>
    </row>
    <row r="4" spans="1:20" ht="20.25" x14ac:dyDescent="0.3">
      <c r="A4" s="929"/>
      <c r="B4" s="929"/>
      <c r="C4" s="929"/>
      <c r="D4" s="929"/>
      <c r="E4" s="929"/>
      <c r="F4" s="929"/>
      <c r="G4" s="929"/>
      <c r="H4" s="928"/>
      <c r="I4" s="948"/>
      <c r="J4" s="949"/>
      <c r="K4" s="929"/>
      <c r="L4" s="950"/>
      <c r="M4" s="951"/>
      <c r="N4" s="952"/>
      <c r="O4" s="937"/>
      <c r="P4" s="929"/>
      <c r="Q4" s="946"/>
      <c r="R4" s="947"/>
      <c r="S4" s="946"/>
      <c r="T4" s="946"/>
    </row>
    <row r="5" spans="1:20" ht="89.25" x14ac:dyDescent="0.2">
      <c r="A5" s="936" t="s">
        <v>4</v>
      </c>
      <c r="B5" s="936" t="s">
        <v>5</v>
      </c>
      <c r="C5" s="936" t="s">
        <v>6</v>
      </c>
      <c r="D5" s="936" t="s">
        <v>7</v>
      </c>
      <c r="E5" s="936" t="s">
        <v>8</v>
      </c>
      <c r="F5" s="936" t="s">
        <v>9</v>
      </c>
      <c r="G5" s="936" t="s">
        <v>124</v>
      </c>
      <c r="H5" s="936" t="s">
        <v>11</v>
      </c>
      <c r="I5" s="931" t="s">
        <v>12</v>
      </c>
      <c r="J5" s="932" t="s">
        <v>13</v>
      </c>
      <c r="K5" s="936" t="s">
        <v>126</v>
      </c>
      <c r="L5" s="936" t="s">
        <v>15</v>
      </c>
      <c r="M5" s="933" t="s">
        <v>16</v>
      </c>
      <c r="N5" s="231" t="s">
        <v>17</v>
      </c>
      <c r="O5" s="936" t="s">
        <v>18</v>
      </c>
      <c r="P5" s="934" t="s">
        <v>19</v>
      </c>
      <c r="Q5" s="935" t="s">
        <v>20</v>
      </c>
      <c r="R5" s="980" t="s">
        <v>21</v>
      </c>
      <c r="S5" s="980"/>
      <c r="T5" s="980"/>
    </row>
    <row r="6" spans="1:20" x14ac:dyDescent="0.2">
      <c r="A6" s="467" t="s">
        <v>38</v>
      </c>
      <c r="B6" s="464">
        <v>46</v>
      </c>
      <c r="C6" s="464"/>
      <c r="D6" s="466"/>
      <c r="E6" s="465"/>
      <c r="F6" s="347"/>
      <c r="G6" s="464"/>
      <c r="H6" s="347"/>
      <c r="I6" s="349"/>
      <c r="J6" s="350"/>
      <c r="K6" s="351"/>
      <c r="L6" s="352">
        <f>B6</f>
        <v>46</v>
      </c>
      <c r="M6" s="463">
        <f>L6</f>
        <v>46</v>
      </c>
      <c r="N6" s="354">
        <f>M6/M$34</f>
        <v>8.2689196476721186E-3</v>
      </c>
      <c r="O6" s="355">
        <f>IF(N6&gt;=2%,M6,0)</f>
        <v>0</v>
      </c>
      <c r="P6" s="462">
        <f>O$34/P$2</f>
        <v>1080.2</v>
      </c>
      <c r="Q6" s="461">
        <f>O6/P6</f>
        <v>0</v>
      </c>
      <c r="R6" s="460">
        <f>INT(Q6)</f>
        <v>0</v>
      </c>
      <c r="S6" s="459">
        <v>0</v>
      </c>
      <c r="T6" s="458">
        <f>SUM(R6:S6)</f>
        <v>0</v>
      </c>
    </row>
    <row r="7" spans="1:20" ht="15.75" x14ac:dyDescent="0.2">
      <c r="A7" s="604"/>
      <c r="B7" s="604"/>
      <c r="C7" s="227"/>
      <c r="D7" s="227"/>
      <c r="E7" s="227"/>
      <c r="F7" s="227"/>
      <c r="G7" s="227"/>
      <c r="H7" s="227"/>
      <c r="I7" s="228"/>
      <c r="J7" s="229"/>
      <c r="K7" s="227"/>
      <c r="L7" s="227"/>
      <c r="M7" s="230"/>
      <c r="N7" s="231"/>
      <c r="O7" s="232"/>
      <c r="P7" s="233"/>
      <c r="Q7" s="234"/>
      <c r="R7" s="604"/>
      <c r="S7" s="604"/>
      <c r="T7" s="604"/>
    </row>
    <row r="8" spans="1:20" x14ac:dyDescent="0.2">
      <c r="A8" s="271" t="s">
        <v>33</v>
      </c>
      <c r="B8" s="272"/>
      <c r="C8" s="272"/>
      <c r="D8" s="272"/>
      <c r="E8" s="273"/>
      <c r="F8" s="272"/>
      <c r="G8" s="274"/>
      <c r="H8" s="272"/>
      <c r="I8" s="275">
        <v>0.98</v>
      </c>
      <c r="J8" s="276">
        <f>B$11*I8</f>
        <v>605.64</v>
      </c>
      <c r="K8" s="277">
        <v>1</v>
      </c>
      <c r="L8" s="278">
        <f>INT(J8)+K8</f>
        <v>606</v>
      </c>
      <c r="M8" s="279">
        <f>L8</f>
        <v>606</v>
      </c>
      <c r="N8" s="280">
        <f>M8/M$34</f>
        <v>0.1089340284019414</v>
      </c>
      <c r="O8" s="281">
        <f>IF(N8&gt;=2%,M8,0)</f>
        <v>606</v>
      </c>
      <c r="P8" s="282">
        <f>O$34/P$2</f>
        <v>1080.2</v>
      </c>
      <c r="Q8" s="283">
        <f>O8/P8</f>
        <v>0.56100722088502131</v>
      </c>
      <c r="R8" s="284">
        <f>INT(Q8)</f>
        <v>0</v>
      </c>
      <c r="S8" s="285">
        <v>0</v>
      </c>
      <c r="T8" s="286">
        <f>SUM(R8:S8)</f>
        <v>0</v>
      </c>
    </row>
    <row r="9" spans="1:20" x14ac:dyDescent="0.2">
      <c r="A9" s="271" t="s">
        <v>35</v>
      </c>
      <c r="B9" s="272"/>
      <c r="C9" s="272"/>
      <c r="D9" s="272"/>
      <c r="E9" s="273"/>
      <c r="F9" s="272"/>
      <c r="G9" s="272"/>
      <c r="H9" s="272"/>
      <c r="I9" s="275">
        <v>0.01</v>
      </c>
      <c r="J9" s="276">
        <f t="shared" ref="J9:J10" si="0">B$11*I9</f>
        <v>6.18</v>
      </c>
      <c r="K9" s="277">
        <v>0</v>
      </c>
      <c r="L9" s="278">
        <f>INT(J9)+K9</f>
        <v>6</v>
      </c>
      <c r="M9" s="279">
        <f>L9</f>
        <v>6</v>
      </c>
      <c r="N9" s="280">
        <f>M9/M$34</f>
        <v>1.0785547366528852E-3</v>
      </c>
      <c r="O9" s="281">
        <f>IF(N9&gt;=2%,M9,0)</f>
        <v>0</v>
      </c>
      <c r="P9" s="282">
        <f>O$34/P$2</f>
        <v>1080.2</v>
      </c>
      <c r="Q9" s="283">
        <f>O9/P9</f>
        <v>0</v>
      </c>
      <c r="R9" s="284">
        <f>INT(Q9)</f>
        <v>0</v>
      </c>
      <c r="S9" s="285">
        <v>0</v>
      </c>
      <c r="T9" s="286">
        <f>SUM(R9:S9)</f>
        <v>0</v>
      </c>
    </row>
    <row r="10" spans="1:20" x14ac:dyDescent="0.2">
      <c r="A10" s="271" t="s">
        <v>36</v>
      </c>
      <c r="B10" s="272"/>
      <c r="C10" s="272"/>
      <c r="D10" s="390"/>
      <c r="E10" s="273"/>
      <c r="F10" s="272"/>
      <c r="G10" s="272"/>
      <c r="H10" s="272"/>
      <c r="I10" s="275">
        <v>0.01</v>
      </c>
      <c r="J10" s="276">
        <f t="shared" si="0"/>
        <v>6.18</v>
      </c>
      <c r="K10" s="277">
        <v>0</v>
      </c>
      <c r="L10" s="278">
        <f>INT(J10)+K10</f>
        <v>6</v>
      </c>
      <c r="M10" s="860">
        <f>L10</f>
        <v>6</v>
      </c>
      <c r="N10" s="280">
        <f>M10/M$34</f>
        <v>1.0785547366528852E-3</v>
      </c>
      <c r="O10" s="281">
        <f>IF(N10&gt;=2%,M10,0)</f>
        <v>0</v>
      </c>
      <c r="P10" s="282">
        <f>O$34/P$2</f>
        <v>1080.2</v>
      </c>
      <c r="Q10" s="283">
        <f>O10/P10</f>
        <v>0</v>
      </c>
      <c r="R10" s="284">
        <f>INT(Q10)</f>
        <v>0</v>
      </c>
      <c r="S10" s="285">
        <v>0</v>
      </c>
      <c r="T10" s="286">
        <f>SUM(R10:S10)</f>
        <v>0</v>
      </c>
    </row>
    <row r="11" spans="1:20" x14ac:dyDescent="0.2">
      <c r="A11" s="287" t="s">
        <v>37</v>
      </c>
      <c r="B11" s="272">
        <v>618</v>
      </c>
      <c r="C11" s="288"/>
      <c r="D11" s="272"/>
      <c r="E11" s="271"/>
      <c r="F11" s="272"/>
      <c r="G11" s="272"/>
      <c r="H11" s="289"/>
      <c r="I11" s="275"/>
      <c r="J11" s="276"/>
      <c r="K11" s="277"/>
      <c r="L11" s="290"/>
      <c r="M11" s="861"/>
      <c r="N11" s="280"/>
      <c r="O11" s="281"/>
      <c r="P11" s="282"/>
      <c r="Q11" s="285"/>
      <c r="R11" s="284">
        <f>INT(Q11)</f>
        <v>0</v>
      </c>
      <c r="S11" s="285">
        <v>0</v>
      </c>
      <c r="T11" s="286">
        <f>SUM(R11:S11)</f>
        <v>0</v>
      </c>
    </row>
    <row r="12" spans="1:20" x14ac:dyDescent="0.2">
      <c r="A12" s="256"/>
      <c r="B12" s="257"/>
      <c r="C12" s="257"/>
      <c r="D12" s="258"/>
      <c r="E12" s="227"/>
      <c r="F12" s="259"/>
      <c r="G12" s="257"/>
      <c r="H12" s="259"/>
      <c r="I12" s="260"/>
      <c r="J12" s="261"/>
      <c r="K12" s="262"/>
      <c r="L12" s="263"/>
      <c r="M12" s="862"/>
      <c r="N12" s="265"/>
      <c r="O12" s="266"/>
      <c r="P12" s="662"/>
      <c r="Q12" s="698"/>
      <c r="R12" s="325"/>
      <c r="S12" s="324">
        <v>0</v>
      </c>
      <c r="T12" s="326"/>
    </row>
    <row r="13" spans="1:20" x14ac:dyDescent="0.2">
      <c r="I13" s="211"/>
      <c r="J13" s="211"/>
      <c r="M13" s="211"/>
      <c r="N13" s="698"/>
      <c r="O13" s="698"/>
      <c r="P13" s="698"/>
      <c r="Q13" s="698"/>
      <c r="R13" s="698"/>
      <c r="S13" s="698"/>
      <c r="T13" s="698"/>
    </row>
    <row r="14" spans="1:20" x14ac:dyDescent="0.2">
      <c r="A14" s="256"/>
      <c r="B14" s="257"/>
      <c r="C14" s="257"/>
      <c r="D14" s="258"/>
      <c r="E14" s="227"/>
      <c r="F14" s="259"/>
      <c r="G14" s="257"/>
      <c r="H14" s="259"/>
      <c r="I14" s="260"/>
      <c r="J14" s="261"/>
      <c r="K14" s="262"/>
      <c r="L14" s="263"/>
      <c r="M14" s="862"/>
      <c r="N14" s="265"/>
      <c r="O14" s="266"/>
      <c r="P14" s="662"/>
      <c r="Q14" s="698"/>
      <c r="R14" s="325">
        <f t="shared" ref="R14:R26" si="1">INT(Q14)</f>
        <v>0</v>
      </c>
      <c r="S14" s="324">
        <v>0</v>
      </c>
      <c r="T14" s="326">
        <f t="shared" ref="T14:T26" si="2">SUM(R14:S14)</f>
        <v>0</v>
      </c>
    </row>
    <row r="15" spans="1:20" x14ac:dyDescent="0.2">
      <c r="A15" s="457" t="s">
        <v>23</v>
      </c>
      <c r="B15" s="454">
        <v>779</v>
      </c>
      <c r="C15" s="454"/>
      <c r="D15" s="456"/>
      <c r="E15" s="455"/>
      <c r="F15" s="453"/>
      <c r="G15" s="454"/>
      <c r="H15" s="453"/>
      <c r="I15" s="452"/>
      <c r="J15" s="451"/>
      <c r="K15" s="450"/>
      <c r="L15" s="449">
        <f>B15</f>
        <v>779</v>
      </c>
      <c r="M15" s="863">
        <f>L15</f>
        <v>779</v>
      </c>
      <c r="N15" s="447">
        <f>M15/M$34</f>
        <v>0.14003235664209959</v>
      </c>
      <c r="O15" s="446">
        <f>IF(N15&gt;=2%,M15,0)</f>
        <v>779</v>
      </c>
      <c r="P15" s="699">
        <f>O$34/P$2</f>
        <v>1080.2</v>
      </c>
      <c r="Q15" s="700">
        <f>O15/P15</f>
        <v>0.72116274763932597</v>
      </c>
      <c r="R15" s="701">
        <f t="shared" si="1"/>
        <v>0</v>
      </c>
      <c r="S15" s="700">
        <v>1</v>
      </c>
      <c r="T15" s="702">
        <f t="shared" si="2"/>
        <v>1</v>
      </c>
    </row>
    <row r="16" spans="1:20" x14ac:dyDescent="0.2">
      <c r="A16" s="256"/>
      <c r="B16" s="257"/>
      <c r="C16" s="257"/>
      <c r="D16" s="258"/>
      <c r="E16" s="227"/>
      <c r="F16" s="259"/>
      <c r="G16" s="257"/>
      <c r="H16" s="259"/>
      <c r="I16" s="260"/>
      <c r="J16" s="261"/>
      <c r="K16" s="262"/>
      <c r="L16" s="263"/>
      <c r="M16" s="862"/>
      <c r="N16" s="265"/>
      <c r="O16" s="266"/>
      <c r="P16" s="662"/>
      <c r="Q16" s="698"/>
      <c r="R16" s="325">
        <f t="shared" si="1"/>
        <v>0</v>
      </c>
      <c r="S16" s="324">
        <v>0</v>
      </c>
      <c r="T16" s="326">
        <f t="shared" si="2"/>
        <v>0</v>
      </c>
    </row>
    <row r="17" spans="1:20" x14ac:dyDescent="0.2">
      <c r="A17" s="292" t="s">
        <v>41</v>
      </c>
      <c r="B17" s="293">
        <v>1775</v>
      </c>
      <c r="C17" s="293">
        <f>$B$20/3</f>
        <v>32</v>
      </c>
      <c r="D17" s="293">
        <f>B$21/2</f>
        <v>14.5</v>
      </c>
      <c r="E17" s="294">
        <f>B$22/2</f>
        <v>12</v>
      </c>
      <c r="F17" s="293"/>
      <c r="G17" s="295">
        <v>1</v>
      </c>
      <c r="H17" s="293">
        <f>B17+INT(C17)+INT(D17)+INT(E17)+INT(F17)+G17</f>
        <v>1834</v>
      </c>
      <c r="I17" s="296"/>
      <c r="J17" s="297"/>
      <c r="K17" s="298"/>
      <c r="L17" s="299">
        <f>H17</f>
        <v>1834</v>
      </c>
      <c r="M17" s="864">
        <f>L17</f>
        <v>1834</v>
      </c>
      <c r="N17" s="301">
        <f>M17/M$34</f>
        <v>0.32967823117023187</v>
      </c>
      <c r="O17" s="302">
        <f>IF(N17&gt;=2%,M17,0)</f>
        <v>1834</v>
      </c>
      <c r="P17" s="303">
        <f>O$34/P$2</f>
        <v>1080.2</v>
      </c>
      <c r="Q17" s="304">
        <f>O17/P17</f>
        <v>1.6978337344936123</v>
      </c>
      <c r="R17" s="305">
        <f t="shared" si="1"/>
        <v>1</v>
      </c>
      <c r="S17" s="304">
        <v>1</v>
      </c>
      <c r="T17" s="306">
        <f t="shared" si="2"/>
        <v>2</v>
      </c>
    </row>
    <row r="18" spans="1:20" x14ac:dyDescent="0.2">
      <c r="A18" s="292" t="s">
        <v>42</v>
      </c>
      <c r="B18" s="293">
        <v>39</v>
      </c>
      <c r="C18" s="293">
        <f>$B$20/3</f>
        <v>32</v>
      </c>
      <c r="D18" s="293">
        <f>B$21/2</f>
        <v>14.5</v>
      </c>
      <c r="E18" s="292"/>
      <c r="F18" s="293">
        <f>B$23/2</f>
        <v>2.5</v>
      </c>
      <c r="G18" s="293">
        <v>1</v>
      </c>
      <c r="H18" s="293">
        <f>B18+INT(C18)+INT(D18)+INT(E18)+INT(F18)+G18</f>
        <v>88</v>
      </c>
      <c r="I18" s="296"/>
      <c r="J18" s="297"/>
      <c r="K18" s="298"/>
      <c r="L18" s="299">
        <f>H18</f>
        <v>88</v>
      </c>
      <c r="M18" s="300">
        <f>L18</f>
        <v>88</v>
      </c>
      <c r="N18" s="301">
        <f>M18/M$34</f>
        <v>1.5818802804242315E-2</v>
      </c>
      <c r="O18" s="302">
        <f>IF(N18&gt;=2%,M18,0)</f>
        <v>0</v>
      </c>
      <c r="P18" s="303">
        <f>O$34/P$2</f>
        <v>1080.2</v>
      </c>
      <c r="Q18" s="304">
        <f>O18/P18</f>
        <v>0</v>
      </c>
      <c r="R18" s="305">
        <f t="shared" si="1"/>
        <v>0</v>
      </c>
      <c r="S18" s="304">
        <v>0</v>
      </c>
      <c r="T18" s="306">
        <f t="shared" si="2"/>
        <v>0</v>
      </c>
    </row>
    <row r="19" spans="1:20" x14ac:dyDescent="0.2">
      <c r="A19" s="292" t="s">
        <v>43</v>
      </c>
      <c r="B19" s="293">
        <v>16</v>
      </c>
      <c r="C19" s="293">
        <f>$B$20/3</f>
        <v>32</v>
      </c>
      <c r="D19" s="293"/>
      <c r="E19" s="294">
        <f>B$22/2</f>
        <v>12</v>
      </c>
      <c r="F19" s="293">
        <f>B$23/2</f>
        <v>2.5</v>
      </c>
      <c r="G19" s="293">
        <v>0</v>
      </c>
      <c r="H19" s="293">
        <f>B19+INT(C19)+INT(D19)+INT(E19)+INT(F19)+G19</f>
        <v>62</v>
      </c>
      <c r="I19" s="296"/>
      <c r="J19" s="297"/>
      <c r="K19" s="298"/>
      <c r="L19" s="299">
        <f>H19</f>
        <v>62</v>
      </c>
      <c r="M19" s="300">
        <f>L19</f>
        <v>62</v>
      </c>
      <c r="N19" s="301">
        <f>M19/M$34</f>
        <v>1.1145065612079813E-2</v>
      </c>
      <c r="O19" s="302">
        <f>IF(N19&gt;=2%,M19,0)</f>
        <v>0</v>
      </c>
      <c r="P19" s="303">
        <f>O$34/P$2</f>
        <v>1080.2</v>
      </c>
      <c r="Q19" s="304">
        <f>O19/P19</f>
        <v>0</v>
      </c>
      <c r="R19" s="305">
        <f t="shared" si="1"/>
        <v>0</v>
      </c>
      <c r="S19" s="304">
        <v>0</v>
      </c>
      <c r="T19" s="306">
        <f t="shared" si="2"/>
        <v>0</v>
      </c>
    </row>
    <row r="20" spans="1:20" x14ac:dyDescent="0.2">
      <c r="A20" s="307" t="s">
        <v>44</v>
      </c>
      <c r="B20" s="293">
        <v>96</v>
      </c>
      <c r="C20" s="293"/>
      <c r="D20" s="293"/>
      <c r="E20" s="292"/>
      <c r="F20" s="293"/>
      <c r="G20" s="293"/>
      <c r="H20" s="293"/>
      <c r="I20" s="296"/>
      <c r="J20" s="297"/>
      <c r="K20" s="298"/>
      <c r="L20" s="299"/>
      <c r="M20" s="308"/>
      <c r="N20" s="301"/>
      <c r="O20" s="302"/>
      <c r="P20" s="303"/>
      <c r="Q20" s="304"/>
      <c r="R20" s="305">
        <f t="shared" si="1"/>
        <v>0</v>
      </c>
      <c r="S20" s="304">
        <v>0</v>
      </c>
      <c r="T20" s="306">
        <f t="shared" si="2"/>
        <v>0</v>
      </c>
    </row>
    <row r="21" spans="1:20" x14ac:dyDescent="0.2">
      <c r="A21" s="307" t="s">
        <v>45</v>
      </c>
      <c r="B21" s="293">
        <v>29</v>
      </c>
      <c r="C21" s="293"/>
      <c r="D21" s="293"/>
      <c r="E21" s="292"/>
      <c r="F21" s="293"/>
      <c r="G21" s="293"/>
      <c r="H21" s="293"/>
      <c r="I21" s="296"/>
      <c r="J21" s="297"/>
      <c r="K21" s="298"/>
      <c r="L21" s="299"/>
      <c r="M21" s="308"/>
      <c r="N21" s="301"/>
      <c r="O21" s="302"/>
      <c r="P21" s="303">
        <f>SUM(N21:O21)</f>
        <v>0</v>
      </c>
      <c r="Q21" s="304"/>
      <c r="R21" s="305">
        <f t="shared" si="1"/>
        <v>0</v>
      </c>
      <c r="S21" s="304"/>
      <c r="T21" s="306">
        <f t="shared" si="2"/>
        <v>0</v>
      </c>
    </row>
    <row r="22" spans="1:20" x14ac:dyDescent="0.2">
      <c r="A22" s="307" t="s">
        <v>46</v>
      </c>
      <c r="B22" s="293">
        <v>24</v>
      </c>
      <c r="C22" s="293"/>
      <c r="D22" s="309"/>
      <c r="E22" s="292"/>
      <c r="F22" s="293"/>
      <c r="G22" s="293"/>
      <c r="H22" s="310"/>
      <c r="I22" s="296"/>
      <c r="J22" s="297"/>
      <c r="K22" s="298"/>
      <c r="L22" s="299"/>
      <c r="M22" s="308"/>
      <c r="N22" s="301"/>
      <c r="O22" s="302"/>
      <c r="P22" s="303">
        <f>SUM(N22:O22)</f>
        <v>0</v>
      </c>
      <c r="Q22" s="304"/>
      <c r="R22" s="305">
        <f t="shared" si="1"/>
        <v>0</v>
      </c>
      <c r="S22" s="304"/>
      <c r="T22" s="306">
        <f t="shared" si="2"/>
        <v>0</v>
      </c>
    </row>
    <row r="23" spans="1:20" x14ac:dyDescent="0.2">
      <c r="A23" s="307" t="s">
        <v>47</v>
      </c>
      <c r="B23" s="293">
        <v>5</v>
      </c>
      <c r="C23" s="293"/>
      <c r="D23" s="293"/>
      <c r="E23" s="292"/>
      <c r="F23" s="293"/>
      <c r="G23" s="293"/>
      <c r="H23" s="293"/>
      <c r="I23" s="296"/>
      <c r="J23" s="297"/>
      <c r="K23" s="298"/>
      <c r="L23" s="299"/>
      <c r="M23" s="308"/>
      <c r="N23" s="301"/>
      <c r="O23" s="302"/>
      <c r="P23" s="303">
        <f>SUM(N23:O23)</f>
        <v>0</v>
      </c>
      <c r="Q23" s="304"/>
      <c r="R23" s="305">
        <f t="shared" si="1"/>
        <v>0</v>
      </c>
      <c r="S23" s="304"/>
      <c r="T23" s="306">
        <f t="shared" si="2"/>
        <v>0</v>
      </c>
    </row>
    <row r="24" spans="1:20" x14ac:dyDescent="0.2">
      <c r="A24" s="311" t="s">
        <v>48</v>
      </c>
      <c r="B24" s="293">
        <f>SUM(B17:B23)</f>
        <v>1984</v>
      </c>
      <c r="C24" s="293"/>
      <c r="D24" s="293"/>
      <c r="E24" s="292"/>
      <c r="F24" s="293"/>
      <c r="G24" s="293"/>
      <c r="H24" s="293"/>
      <c r="I24" s="296"/>
      <c r="J24" s="297"/>
      <c r="K24" s="298"/>
      <c r="L24" s="299"/>
      <c r="M24" s="308"/>
      <c r="N24" s="301"/>
      <c r="O24" s="302"/>
      <c r="P24" s="303"/>
      <c r="Q24" s="304"/>
      <c r="R24" s="305">
        <f t="shared" si="1"/>
        <v>0</v>
      </c>
      <c r="S24" s="304"/>
      <c r="T24" s="306">
        <f t="shared" si="2"/>
        <v>0</v>
      </c>
    </row>
    <row r="25" spans="1:20" x14ac:dyDescent="0.2">
      <c r="A25" s="256"/>
      <c r="B25" s="313"/>
      <c r="C25" s="259"/>
      <c r="D25" s="259"/>
      <c r="E25" s="344"/>
      <c r="F25" s="259"/>
      <c r="G25" s="259"/>
      <c r="H25" s="259"/>
      <c r="I25" s="260"/>
      <c r="J25" s="261"/>
      <c r="K25" s="262"/>
      <c r="L25" s="263"/>
      <c r="M25" s="264"/>
      <c r="N25" s="265"/>
      <c r="O25" s="266"/>
      <c r="P25" s="267"/>
      <c r="Q25" s="327"/>
      <c r="R25" s="268">
        <f t="shared" si="1"/>
        <v>0</v>
      </c>
      <c r="S25" s="269"/>
      <c r="T25" s="270">
        <f t="shared" si="2"/>
        <v>0</v>
      </c>
    </row>
    <row r="26" spans="1:20" x14ac:dyDescent="0.2">
      <c r="A26" s="724" t="s">
        <v>34</v>
      </c>
      <c r="B26" s="723">
        <v>2182</v>
      </c>
      <c r="C26" s="723"/>
      <c r="D26" s="723"/>
      <c r="E26" s="724"/>
      <c r="F26" s="723"/>
      <c r="G26" s="723"/>
      <c r="H26" s="723"/>
      <c r="I26" s="725"/>
      <c r="J26" s="726"/>
      <c r="K26" s="727"/>
      <c r="L26" s="728">
        <f>B26</f>
        <v>2182</v>
      </c>
      <c r="M26" s="729">
        <f>L26</f>
        <v>2182</v>
      </c>
      <c r="N26" s="730">
        <f>M26/M$34</f>
        <v>0.3922344058960992</v>
      </c>
      <c r="O26" s="731">
        <f>IF(N26&gt;=2%,M26,0)</f>
        <v>2182</v>
      </c>
      <c r="P26" s="732">
        <f>O$34/P$2</f>
        <v>1080.2</v>
      </c>
      <c r="Q26" s="733">
        <f>O26/P26</f>
        <v>2.0199962969820402</v>
      </c>
      <c r="R26" s="734">
        <f t="shared" si="1"/>
        <v>2</v>
      </c>
      <c r="S26" s="735">
        <v>0</v>
      </c>
      <c r="T26" s="736">
        <f t="shared" si="2"/>
        <v>2</v>
      </c>
    </row>
    <row r="27" spans="1:20" s="327" customFormat="1" x14ac:dyDescent="0.2">
      <c r="A27" s="312"/>
      <c r="B27" s="313"/>
      <c r="C27" s="313"/>
      <c r="D27" s="314"/>
      <c r="E27" s="315"/>
      <c r="F27" s="313"/>
      <c r="G27" s="313"/>
      <c r="H27" s="316"/>
      <c r="I27" s="317"/>
      <c r="J27" s="261"/>
      <c r="K27" s="318"/>
      <c r="L27" s="319"/>
      <c r="M27" s="320"/>
      <c r="N27" s="321"/>
      <c r="O27" s="322"/>
      <c r="P27" s="323"/>
      <c r="Q27" s="324"/>
      <c r="R27" s="325"/>
      <c r="S27" s="324"/>
      <c r="T27" s="326"/>
    </row>
    <row r="28" spans="1:20" s="327" customFormat="1" x14ac:dyDescent="0.2">
      <c r="A28" s="328" t="s">
        <v>50</v>
      </c>
      <c r="B28" s="329">
        <v>0</v>
      </c>
      <c r="C28" s="329"/>
      <c r="D28" s="330"/>
      <c r="E28" s="331"/>
      <c r="F28" s="329"/>
      <c r="G28" s="329"/>
      <c r="H28" s="332"/>
      <c r="I28" s="333"/>
      <c r="J28" s="334"/>
      <c r="K28" s="335"/>
      <c r="L28" s="336">
        <f>B28</f>
        <v>0</v>
      </c>
      <c r="M28" s="337">
        <f>L28</f>
        <v>0</v>
      </c>
      <c r="N28" s="338">
        <f>M28/M$34</f>
        <v>0</v>
      </c>
      <c r="O28" s="339">
        <f>IF(N28&gt;=2%,M28,0)</f>
        <v>0</v>
      </c>
      <c r="P28" s="340">
        <f>O$34/P$2</f>
        <v>1080.2</v>
      </c>
      <c r="Q28" s="341">
        <f>O28/P28</f>
        <v>0</v>
      </c>
      <c r="R28" s="342">
        <f>INT(Q28)</f>
        <v>0</v>
      </c>
      <c r="S28" s="341">
        <v>0</v>
      </c>
      <c r="T28" s="343">
        <f>SUM(R28:S28)</f>
        <v>0</v>
      </c>
    </row>
    <row r="29" spans="1:20" x14ac:dyDescent="0.2">
      <c r="A29" s="344"/>
      <c r="B29" s="259"/>
      <c r="C29" s="259"/>
      <c r="D29" s="258"/>
      <c r="E29" s="344"/>
      <c r="F29" s="259"/>
      <c r="G29" s="259"/>
      <c r="H29" s="345" t="s">
        <v>51</v>
      </c>
      <c r="I29" s="260"/>
      <c r="J29" s="261"/>
      <c r="K29" s="262"/>
      <c r="L29" s="319"/>
      <c r="M29" s="320"/>
      <c r="N29" s="265"/>
      <c r="O29" s="266"/>
      <c r="P29" s="323"/>
      <c r="Q29" s="324"/>
      <c r="R29" s="325">
        <f>INT(Q29)</f>
        <v>0</v>
      </c>
      <c r="S29" s="324"/>
      <c r="T29" s="326">
        <f>SUM(R29:S29)</f>
        <v>0</v>
      </c>
    </row>
    <row r="30" spans="1:20" x14ac:dyDescent="0.2">
      <c r="A30" s="346" t="s">
        <v>52</v>
      </c>
      <c r="B30" s="347">
        <v>0</v>
      </c>
      <c r="C30" s="347"/>
      <c r="D30" s="347"/>
      <c r="E30" s="346"/>
      <c r="F30" s="347"/>
      <c r="G30" s="347"/>
      <c r="H30" s="348"/>
      <c r="I30" s="349"/>
      <c r="J30" s="350"/>
      <c r="K30" s="351"/>
      <c r="L30" s="352">
        <f>B30</f>
        <v>0</v>
      </c>
      <c r="M30" s="353">
        <f>L30</f>
        <v>0</v>
      </c>
      <c r="N30" s="354">
        <f>M30/M$34</f>
        <v>0</v>
      </c>
      <c r="O30" s="355">
        <f>IF(N30&gt;=2%,M30,0)</f>
        <v>0</v>
      </c>
      <c r="P30" s="356">
        <f>O$34/P$2</f>
        <v>1080.2</v>
      </c>
      <c r="Q30" s="357">
        <f>O30/P30</f>
        <v>0</v>
      </c>
      <c r="R30" s="358">
        <f>INT(Q30)</f>
        <v>0</v>
      </c>
      <c r="S30" s="357">
        <v>0</v>
      </c>
      <c r="T30" s="359">
        <f>SUM(R30:S30)</f>
        <v>0</v>
      </c>
    </row>
    <row r="31" spans="1:20" x14ac:dyDescent="0.2">
      <c r="A31" s="344"/>
      <c r="B31" s="259"/>
      <c r="C31" s="259"/>
      <c r="D31" s="259"/>
      <c r="E31" s="344"/>
      <c r="F31" s="259"/>
      <c r="G31" s="259"/>
      <c r="H31" s="345"/>
      <c r="I31" s="260"/>
      <c r="J31" s="261"/>
      <c r="K31" s="262"/>
      <c r="L31" s="319"/>
      <c r="M31" s="320"/>
      <c r="N31" s="265"/>
      <c r="O31" s="266"/>
      <c r="P31" s="323"/>
      <c r="Q31" s="324"/>
      <c r="R31" s="325"/>
      <c r="S31" s="324"/>
      <c r="T31" s="326"/>
    </row>
    <row r="32" spans="1:20" x14ac:dyDescent="0.2">
      <c r="A32" s="360" t="s">
        <v>53</v>
      </c>
      <c r="B32" s="361">
        <v>347</v>
      </c>
      <c r="C32" s="361"/>
      <c r="D32" s="361"/>
      <c r="E32" s="360"/>
      <c r="F32" s="361"/>
      <c r="G32" s="361"/>
      <c r="H32" s="362"/>
      <c r="I32" s="363"/>
      <c r="J32" s="364"/>
      <c r="K32" s="365"/>
      <c r="L32" s="366">
        <f>B32</f>
        <v>347</v>
      </c>
      <c r="M32" s="367"/>
      <c r="N32" s="368">
        <v>0</v>
      </c>
      <c r="O32" s="369">
        <f>IF(N32&gt;=2%,M32,0)</f>
        <v>0</v>
      </c>
      <c r="P32" s="370"/>
      <c r="Q32" s="371"/>
      <c r="R32" s="372">
        <f>INT(Q32)</f>
        <v>0</v>
      </c>
      <c r="S32" s="371"/>
      <c r="T32" s="373">
        <f>SUM(R32:S32)</f>
        <v>0</v>
      </c>
    </row>
    <row r="33" spans="1:20" x14ac:dyDescent="0.2">
      <c r="A33" s="344"/>
      <c r="B33" s="259"/>
      <c r="C33" s="259"/>
      <c r="D33" s="259"/>
      <c r="E33" s="344"/>
      <c r="F33" s="259"/>
      <c r="G33" s="259"/>
      <c r="H33" s="259"/>
      <c r="I33" s="260"/>
      <c r="J33" s="374"/>
      <c r="K33" s="262"/>
      <c r="L33" s="375"/>
      <c r="M33" s="264"/>
      <c r="N33" s="265"/>
      <c r="O33" s="266"/>
      <c r="P33" s="376"/>
      <c r="Q33" s="324"/>
      <c r="R33" s="377">
        <f>INT(Q33)</f>
        <v>0</v>
      </c>
      <c r="S33" s="324"/>
      <c r="T33" s="326">
        <f>SUM(R33:S33)</f>
        <v>0</v>
      </c>
    </row>
    <row r="34" spans="1:20" x14ac:dyDescent="0.2">
      <c r="A34" s="344" t="s">
        <v>54</v>
      </c>
      <c r="B34" s="259">
        <f>SUM(B8:B33)-B24</f>
        <v>5910</v>
      </c>
      <c r="C34" s="259"/>
      <c r="D34" s="259"/>
      <c r="E34" s="378"/>
      <c r="F34" s="259"/>
      <c r="G34" s="259">
        <f t="shared" ref="G34:S34" si="3">SUM(G8:G33)</f>
        <v>2</v>
      </c>
      <c r="H34" s="259">
        <f t="shared" si="3"/>
        <v>1984</v>
      </c>
      <c r="I34" s="379">
        <f t="shared" si="3"/>
        <v>1</v>
      </c>
      <c r="J34" s="380">
        <f t="shared" si="3"/>
        <v>617.99999999999989</v>
      </c>
      <c r="K34" s="262">
        <f t="shared" si="3"/>
        <v>1</v>
      </c>
      <c r="L34" s="262">
        <f t="shared" si="3"/>
        <v>5910</v>
      </c>
      <c r="M34" s="262">
        <f t="shared" si="3"/>
        <v>5563</v>
      </c>
      <c r="N34" s="379">
        <f t="shared" si="3"/>
        <v>1</v>
      </c>
      <c r="O34" s="266">
        <f t="shared" si="3"/>
        <v>5401</v>
      </c>
      <c r="P34" s="376">
        <f t="shared" si="3"/>
        <v>10802.000000000002</v>
      </c>
      <c r="Q34" s="376">
        <f t="shared" si="3"/>
        <v>5</v>
      </c>
      <c r="R34" s="381">
        <f t="shared" si="3"/>
        <v>3</v>
      </c>
      <c r="S34" s="382">
        <f t="shared" si="3"/>
        <v>2</v>
      </c>
      <c r="T34" s="383">
        <f>SUM(R34:S34)</f>
        <v>5</v>
      </c>
    </row>
    <row r="35" spans="1:20" x14ac:dyDescent="0.2">
      <c r="K35" s="384"/>
      <c r="L35" s="223"/>
      <c r="M35" s="385"/>
      <c r="N35" s="386"/>
      <c r="O35" s="387"/>
      <c r="P35" s="388"/>
    </row>
    <row r="37" spans="1:20" x14ac:dyDescent="0.2">
      <c r="A37" s="389"/>
      <c r="B37" s="389"/>
      <c r="C37" s="389"/>
      <c r="D37" s="389"/>
      <c r="E37" s="389"/>
      <c r="F37" s="389"/>
      <c r="G37" s="389"/>
      <c r="H37" s="214"/>
      <c r="K37" s="214"/>
    </row>
  </sheetData>
  <mergeCells count="5">
    <mergeCell ref="R5:T5"/>
    <mergeCell ref="A1:T1"/>
    <mergeCell ref="B2:E2"/>
    <mergeCell ref="G2:K2"/>
    <mergeCell ref="M2:O2"/>
  </mergeCells>
  <printOptions horizontalCentered="1" verticalCentered="1"/>
  <pageMargins left="0.23622047244094491" right="0.23622047244094491" top="0.51181102362204722" bottom="0.51181102362204722" header="0" footer="0.23622047244094491"/>
  <pageSetup paperSize="226" scale="58" fitToHeight="0" pageOrder="overThenDown" orientation="landscape" r:id="rId1"/>
  <headerFooter alignWithMargins="0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35"/>
  <sheetViews>
    <sheetView zoomScale="60" zoomScaleNormal="60" workbookViewId="0">
      <selection activeCell="J5" sqref="J5"/>
    </sheetView>
  </sheetViews>
  <sheetFormatPr baseColWidth="10" defaultRowHeight="12.75" x14ac:dyDescent="0.2"/>
  <cols>
    <col min="1" max="1" width="38.42578125" style="211" bestFit="1" customWidth="1"/>
    <col min="2" max="8" width="15.7109375" style="211" customWidth="1"/>
    <col min="9" max="9" width="15.7109375" style="212" customWidth="1"/>
    <col min="10" max="10" width="15.7109375" style="213" customWidth="1"/>
    <col min="11" max="12" width="15.7109375" style="211" customWidth="1"/>
    <col min="13" max="13" width="15.7109375" style="214" customWidth="1"/>
    <col min="14" max="14" width="15.7109375" style="212" customWidth="1"/>
    <col min="15" max="17" width="15.7109375" style="211" customWidth="1"/>
    <col min="18" max="18" width="7.140625" style="215" customWidth="1"/>
    <col min="19" max="19" width="6.5703125" style="211" customWidth="1"/>
    <col min="20" max="20" width="7.140625" style="211" customWidth="1"/>
    <col min="21" max="16384" width="11.42578125" style="211"/>
  </cols>
  <sheetData>
    <row r="1" spans="1:20" ht="20.25" x14ac:dyDescent="0.3">
      <c r="A1" s="981" t="s">
        <v>0</v>
      </c>
      <c r="B1" s="981"/>
      <c r="C1" s="981"/>
      <c r="D1" s="981"/>
      <c r="E1" s="981"/>
      <c r="F1" s="981"/>
      <c r="G1" s="981"/>
      <c r="H1" s="981"/>
      <c r="I1" s="981"/>
      <c r="J1" s="981"/>
      <c r="K1" s="981"/>
      <c r="L1" s="981"/>
      <c r="M1" s="981"/>
      <c r="N1" s="981"/>
      <c r="O1" s="981"/>
      <c r="P1" s="981"/>
      <c r="Q1" s="981"/>
      <c r="R1" s="981"/>
      <c r="S1" s="981"/>
      <c r="T1" s="981"/>
    </row>
    <row r="2" spans="1:20" ht="20.25" x14ac:dyDescent="0.3">
      <c r="A2" s="937" t="s">
        <v>1</v>
      </c>
      <c r="B2" s="983" t="s">
        <v>84</v>
      </c>
      <c r="C2" s="983"/>
      <c r="D2" s="983"/>
      <c r="E2" s="983"/>
      <c r="F2" s="983"/>
      <c r="G2" s="982" t="str">
        <f>B2</f>
        <v>SANTO DOMINGO</v>
      </c>
      <c r="H2" s="982"/>
      <c r="I2" s="982"/>
      <c r="J2" s="982"/>
      <c r="K2" s="946"/>
      <c r="L2" s="984" t="s">
        <v>3</v>
      </c>
      <c r="M2" s="984"/>
      <c r="N2" s="984"/>
      <c r="O2" s="984"/>
      <c r="P2" s="929">
        <v>5</v>
      </c>
      <c r="Q2" s="946"/>
      <c r="R2" s="947"/>
      <c r="S2" s="946"/>
      <c r="T2" s="946"/>
    </row>
    <row r="3" spans="1:20" ht="20.25" x14ac:dyDescent="0.3">
      <c r="A3" s="929">
        <v>2018</v>
      </c>
      <c r="B3" s="929"/>
      <c r="C3" s="929"/>
      <c r="D3" s="929"/>
      <c r="E3" s="929"/>
      <c r="F3" s="929"/>
      <c r="G3" s="929"/>
      <c r="H3" s="928"/>
      <c r="I3" s="948"/>
      <c r="J3" s="949"/>
      <c r="K3" s="929"/>
      <c r="L3" s="950"/>
      <c r="M3" s="951"/>
      <c r="N3" s="952"/>
      <c r="O3" s="937"/>
      <c r="P3" s="929"/>
      <c r="Q3" s="946"/>
      <c r="R3" s="947"/>
      <c r="S3" s="946"/>
      <c r="T3" s="946"/>
    </row>
    <row r="4" spans="1:20" ht="20.25" x14ac:dyDescent="0.3">
      <c r="A4" s="929"/>
      <c r="B4" s="929"/>
      <c r="C4" s="929"/>
      <c r="D4" s="929"/>
      <c r="E4" s="929"/>
      <c r="F4" s="929"/>
      <c r="G4" s="929"/>
      <c r="H4" s="928"/>
      <c r="I4" s="948"/>
      <c r="J4" s="949"/>
      <c r="K4" s="929"/>
      <c r="L4" s="950"/>
      <c r="M4" s="951"/>
      <c r="N4" s="952"/>
      <c r="O4" s="937"/>
      <c r="P4" s="929"/>
      <c r="Q4" s="946"/>
      <c r="R4" s="947"/>
      <c r="S4" s="946"/>
      <c r="T4" s="946"/>
    </row>
    <row r="5" spans="1:20" ht="89.25" x14ac:dyDescent="0.2">
      <c r="A5" s="936" t="s">
        <v>4</v>
      </c>
      <c r="B5" s="936" t="s">
        <v>5</v>
      </c>
      <c r="C5" s="936" t="s">
        <v>6</v>
      </c>
      <c r="D5" s="936" t="s">
        <v>7</v>
      </c>
      <c r="E5" s="936" t="s">
        <v>8</v>
      </c>
      <c r="F5" s="936" t="s">
        <v>9</v>
      </c>
      <c r="G5" s="936" t="s">
        <v>124</v>
      </c>
      <c r="H5" s="936" t="s">
        <v>11</v>
      </c>
      <c r="I5" s="931" t="s">
        <v>12</v>
      </c>
      <c r="J5" s="932" t="s">
        <v>13</v>
      </c>
      <c r="K5" s="936" t="s">
        <v>126</v>
      </c>
      <c r="L5" s="936" t="s">
        <v>15</v>
      </c>
      <c r="M5" s="933" t="s">
        <v>16</v>
      </c>
      <c r="N5" s="231" t="s">
        <v>17</v>
      </c>
      <c r="O5" s="936" t="s">
        <v>18</v>
      </c>
      <c r="P5" s="934" t="s">
        <v>19</v>
      </c>
      <c r="Q5" s="935" t="s">
        <v>20</v>
      </c>
      <c r="R5" s="980" t="s">
        <v>21</v>
      </c>
      <c r="S5" s="980"/>
      <c r="T5" s="980"/>
    </row>
    <row r="6" spans="1:20" x14ac:dyDescent="0.2">
      <c r="A6" s="235" t="s">
        <v>22</v>
      </c>
      <c r="B6" s="236">
        <v>1428</v>
      </c>
      <c r="C6" s="236">
        <f>$B$9/3</f>
        <v>38.666666666666664</v>
      </c>
      <c r="D6" s="237">
        <f>B10/2</f>
        <v>6.5</v>
      </c>
      <c r="E6" s="236">
        <f>B$11/2</f>
        <v>6.5</v>
      </c>
      <c r="F6" s="236"/>
      <c r="G6" s="236">
        <v>3</v>
      </c>
      <c r="H6" s="236">
        <f>B6+INT(C6)+INT(D6)+INT(E6)+INT(F6)+INT(G6)</f>
        <v>1481</v>
      </c>
      <c r="I6" s="238"/>
      <c r="J6" s="239"/>
      <c r="K6" s="240"/>
      <c r="L6" s="241">
        <f>H6</f>
        <v>1481</v>
      </c>
      <c r="M6" s="242">
        <f>L6</f>
        <v>1481</v>
      </c>
      <c r="N6" s="243">
        <f>M6/M$32</f>
        <v>0.22022304832713754</v>
      </c>
      <c r="O6" s="244">
        <f>IF(N6&gt;=2%,M6,0)</f>
        <v>1481</v>
      </c>
      <c r="P6" s="245">
        <f>O$32/P$2</f>
        <v>1314</v>
      </c>
      <c r="Q6" s="246">
        <f>O6/P6</f>
        <v>1.1270928462709284</v>
      </c>
      <c r="R6" s="247">
        <f>INT(Q6)</f>
        <v>1</v>
      </c>
      <c r="S6" s="248">
        <v>0</v>
      </c>
      <c r="T6" s="246">
        <f>SUM(R6:S6)</f>
        <v>1</v>
      </c>
    </row>
    <row r="7" spans="1:20" x14ac:dyDescent="0.2">
      <c r="A7" s="235" t="s">
        <v>23</v>
      </c>
      <c r="B7" s="236">
        <v>90</v>
      </c>
      <c r="C7" s="236">
        <f>$B$9/3</f>
        <v>38.666666666666664</v>
      </c>
      <c r="D7" s="237">
        <f>B10/2</f>
        <v>6.5</v>
      </c>
      <c r="E7" s="236"/>
      <c r="F7" s="236">
        <f>B$12/2</f>
        <v>6.5</v>
      </c>
      <c r="G7" s="236">
        <v>2</v>
      </c>
      <c r="H7" s="236">
        <f>B7+INT(C7)+INT(D7)+INT(E7)+INT(F7)+INT(G7)</f>
        <v>142</v>
      </c>
      <c r="I7" s="238"/>
      <c r="J7" s="239"/>
      <c r="K7" s="240"/>
      <c r="L7" s="241">
        <f>H7</f>
        <v>142</v>
      </c>
      <c r="M7" s="242">
        <f>L7</f>
        <v>142</v>
      </c>
      <c r="N7" s="243">
        <f>M7/M$32</f>
        <v>2.1115241635687731E-2</v>
      </c>
      <c r="O7" s="244">
        <f>IF(N7&gt;=2%,M7,0)</f>
        <v>142</v>
      </c>
      <c r="P7" s="245">
        <f>O$32/P$2</f>
        <v>1314</v>
      </c>
      <c r="Q7" s="246">
        <f>O7/P7</f>
        <v>0.1080669710806697</v>
      </c>
      <c r="R7" s="247">
        <f>INT(Q7)</f>
        <v>0</v>
      </c>
      <c r="S7" s="248">
        <v>0</v>
      </c>
      <c r="T7" s="246">
        <f>SUM(R7:S7)</f>
        <v>0</v>
      </c>
    </row>
    <row r="8" spans="1:20" x14ac:dyDescent="0.2">
      <c r="A8" s="235" t="s">
        <v>24</v>
      </c>
      <c r="B8" s="236">
        <v>41</v>
      </c>
      <c r="C8" s="236">
        <f>$B$9/3</f>
        <v>38.666666666666664</v>
      </c>
      <c r="D8" s="237"/>
      <c r="E8" s="236">
        <f>B$11/2</f>
        <v>6.5</v>
      </c>
      <c r="F8" s="236">
        <f>B$12/2</f>
        <v>6.5</v>
      </c>
      <c r="G8" s="236">
        <v>0</v>
      </c>
      <c r="H8" s="236">
        <f>B8+INT(C8)+INT(D8)+INT(E8)+INT(F8)+INT(G8)</f>
        <v>91</v>
      </c>
      <c r="I8" s="238"/>
      <c r="J8" s="239"/>
      <c r="K8" s="240"/>
      <c r="L8" s="241">
        <f>H8</f>
        <v>91</v>
      </c>
      <c r="M8" s="242">
        <f>L8</f>
        <v>91</v>
      </c>
      <c r="N8" s="243">
        <f>M8/M$32</f>
        <v>1.3531598513011153E-2</v>
      </c>
      <c r="O8" s="244">
        <f>IF(N8&gt;=2%,M8,0)</f>
        <v>0</v>
      </c>
      <c r="P8" s="245">
        <f>O$32/P$2</f>
        <v>1314</v>
      </c>
      <c r="Q8" s="246">
        <f>O8/P8</f>
        <v>0</v>
      </c>
      <c r="R8" s="247">
        <f>INT(Q8)</f>
        <v>0</v>
      </c>
      <c r="S8" s="248">
        <v>0</v>
      </c>
      <c r="T8" s="246">
        <f>SUM(R8:S8)</f>
        <v>0</v>
      </c>
    </row>
    <row r="9" spans="1:20" x14ac:dyDescent="0.2">
      <c r="A9" s="235" t="s">
        <v>25</v>
      </c>
      <c r="B9" s="236">
        <v>116</v>
      </c>
      <c r="C9" s="236"/>
      <c r="D9" s="237"/>
      <c r="E9" s="236"/>
      <c r="F9" s="236"/>
      <c r="G9" s="236"/>
      <c r="H9" s="236"/>
      <c r="I9" s="238"/>
      <c r="J9" s="239"/>
      <c r="K9" s="240"/>
      <c r="L9" s="241"/>
      <c r="M9" s="242"/>
      <c r="N9" s="243"/>
      <c r="O9" s="244"/>
      <c r="P9" s="245"/>
      <c r="Q9" s="246"/>
      <c r="R9" s="247"/>
      <c r="S9" s="248">
        <v>0</v>
      </c>
      <c r="T9" s="246"/>
    </row>
    <row r="10" spans="1:20" x14ac:dyDescent="0.2">
      <c r="A10" s="235" t="s">
        <v>26</v>
      </c>
      <c r="B10" s="236">
        <v>13</v>
      </c>
      <c r="C10" s="236"/>
      <c r="D10" s="237"/>
      <c r="E10" s="236"/>
      <c r="F10" s="236"/>
      <c r="G10" s="236"/>
      <c r="H10" s="236"/>
      <c r="I10" s="238"/>
      <c r="J10" s="239"/>
      <c r="K10" s="240"/>
      <c r="L10" s="241"/>
      <c r="M10" s="242"/>
      <c r="N10" s="243"/>
      <c r="O10" s="244"/>
      <c r="P10" s="245"/>
      <c r="Q10" s="246"/>
      <c r="R10" s="247"/>
      <c r="S10" s="248">
        <v>0</v>
      </c>
      <c r="T10" s="246"/>
    </row>
    <row r="11" spans="1:20" x14ac:dyDescent="0.2">
      <c r="A11" s="235" t="s">
        <v>27</v>
      </c>
      <c r="B11" s="236">
        <v>13</v>
      </c>
      <c r="C11" s="236"/>
      <c r="D11" s="237"/>
      <c r="E11" s="236"/>
      <c r="F11" s="236"/>
      <c r="G11" s="236"/>
      <c r="H11" s="236"/>
      <c r="I11" s="238"/>
      <c r="J11" s="239"/>
      <c r="K11" s="240"/>
      <c r="L11" s="241"/>
      <c r="M11" s="242"/>
      <c r="N11" s="243"/>
      <c r="O11" s="244"/>
      <c r="P11" s="245"/>
      <c r="Q11" s="246"/>
      <c r="R11" s="247"/>
      <c r="S11" s="248">
        <v>0</v>
      </c>
      <c r="T11" s="246"/>
    </row>
    <row r="12" spans="1:20" x14ac:dyDescent="0.2">
      <c r="A12" s="235" t="s">
        <v>28</v>
      </c>
      <c r="B12" s="236">
        <v>13</v>
      </c>
      <c r="C12" s="236"/>
      <c r="D12" s="237"/>
      <c r="E12" s="249"/>
      <c r="F12" s="236"/>
      <c r="G12" s="236"/>
      <c r="H12" s="236"/>
      <c r="I12" s="238"/>
      <c r="J12" s="239"/>
      <c r="K12" s="240"/>
      <c r="L12" s="241"/>
      <c r="M12" s="242"/>
      <c r="N12" s="243"/>
      <c r="O12" s="244"/>
      <c r="P12" s="245"/>
      <c r="Q12" s="246"/>
      <c r="R12" s="247"/>
      <c r="S12" s="248">
        <v>0</v>
      </c>
      <c r="T12" s="246"/>
    </row>
    <row r="13" spans="1:20" x14ac:dyDescent="0.2">
      <c r="A13" s="250" t="s">
        <v>29</v>
      </c>
      <c r="B13" s="236">
        <f>SUM(B6:B12)</f>
        <v>1714</v>
      </c>
      <c r="C13" s="236"/>
      <c r="D13" s="237"/>
      <c r="E13" s="235"/>
      <c r="F13" s="236"/>
      <c r="G13" s="236"/>
      <c r="H13" s="251"/>
      <c r="I13" s="238"/>
      <c r="J13" s="239"/>
      <c r="K13" s="252"/>
      <c r="L13" s="253"/>
      <c r="M13" s="254"/>
      <c r="N13" s="243"/>
      <c r="O13" s="255"/>
      <c r="P13" s="245">
        <f>SUM(N13:O13)</f>
        <v>0</v>
      </c>
      <c r="Q13" s="248"/>
      <c r="R13" s="247">
        <f t="shared" ref="R13:R24" si="0">INT(Q13)</f>
        <v>0</v>
      </c>
      <c r="S13" s="248">
        <v>0</v>
      </c>
      <c r="T13" s="246">
        <f t="shared" ref="T13:T24" si="1">SUM(R13:S13)</f>
        <v>0</v>
      </c>
    </row>
    <row r="14" spans="1:20" x14ac:dyDescent="0.2">
      <c r="A14" s="256"/>
      <c r="B14" s="257"/>
      <c r="C14" s="257"/>
      <c r="D14" s="258"/>
      <c r="E14" s="227"/>
      <c r="F14" s="259"/>
      <c r="G14" s="257"/>
      <c r="H14" s="259"/>
      <c r="I14" s="260"/>
      <c r="J14" s="261"/>
      <c r="K14" s="262"/>
      <c r="L14" s="263"/>
      <c r="M14" s="264"/>
      <c r="N14" s="265"/>
      <c r="O14" s="266"/>
      <c r="P14" s="662"/>
      <c r="Q14" s="698"/>
      <c r="R14" s="325">
        <f t="shared" si="0"/>
        <v>0</v>
      </c>
      <c r="S14" s="324">
        <v>0</v>
      </c>
      <c r="T14" s="326">
        <f t="shared" si="1"/>
        <v>0</v>
      </c>
    </row>
    <row r="15" spans="1:20" x14ac:dyDescent="0.2">
      <c r="A15" s="287" t="s">
        <v>39</v>
      </c>
      <c r="B15" s="288">
        <v>3627</v>
      </c>
      <c r="C15" s="288"/>
      <c r="D15" s="390"/>
      <c r="E15" s="391"/>
      <c r="F15" s="272"/>
      <c r="G15" s="288"/>
      <c r="H15" s="272"/>
      <c r="I15" s="275"/>
      <c r="J15" s="276"/>
      <c r="K15" s="277"/>
      <c r="L15" s="290">
        <f>B15</f>
        <v>3627</v>
      </c>
      <c r="M15" s="291">
        <f>L15</f>
        <v>3627</v>
      </c>
      <c r="N15" s="280">
        <f>M15/M$32</f>
        <v>0.53933085501858735</v>
      </c>
      <c r="O15" s="281">
        <f>IF(N15&gt;=2%,M15,0)</f>
        <v>3627</v>
      </c>
      <c r="P15" s="282">
        <f>O$32/P$2</f>
        <v>1314</v>
      </c>
      <c r="Q15" s="285">
        <f>O15/P15</f>
        <v>2.7602739726027399</v>
      </c>
      <c r="R15" s="284">
        <f t="shared" si="0"/>
        <v>2</v>
      </c>
      <c r="S15" s="285">
        <v>0</v>
      </c>
      <c r="T15" s="286">
        <f t="shared" si="1"/>
        <v>2</v>
      </c>
    </row>
    <row r="16" spans="1:20" x14ac:dyDescent="0.2">
      <c r="A16" s="256"/>
      <c r="B16" s="257"/>
      <c r="C16" s="257"/>
      <c r="D16" s="258"/>
      <c r="E16" s="227"/>
      <c r="F16" s="259"/>
      <c r="G16" s="257"/>
      <c r="H16" s="259"/>
      <c r="I16" s="260"/>
      <c r="J16" s="261"/>
      <c r="K16" s="262"/>
      <c r="L16" s="263"/>
      <c r="M16" s="264"/>
      <c r="N16" s="265"/>
      <c r="O16" s="266"/>
      <c r="P16" s="662"/>
      <c r="Q16" s="698"/>
      <c r="R16" s="325">
        <f t="shared" si="0"/>
        <v>0</v>
      </c>
      <c r="S16" s="324">
        <v>0</v>
      </c>
      <c r="T16" s="326">
        <f t="shared" si="1"/>
        <v>0</v>
      </c>
    </row>
    <row r="17" spans="1:20" x14ac:dyDescent="0.2">
      <c r="A17" s="292" t="s">
        <v>41</v>
      </c>
      <c r="B17" s="293">
        <v>388</v>
      </c>
      <c r="C17" s="293">
        <f>$B$20/3</f>
        <v>31.666666666666668</v>
      </c>
      <c r="D17" s="293">
        <f>B$21/2</f>
        <v>20.5</v>
      </c>
      <c r="E17" s="294">
        <f>B$22/2</f>
        <v>1.5</v>
      </c>
      <c r="F17" s="293"/>
      <c r="G17" s="295">
        <v>2</v>
      </c>
      <c r="H17" s="293">
        <f>B17+INT(C17)+INT(D17)+INT(E17)+INT(F17)+G17</f>
        <v>442</v>
      </c>
      <c r="I17" s="296"/>
      <c r="J17" s="297"/>
      <c r="K17" s="298"/>
      <c r="L17" s="299">
        <f>H17</f>
        <v>442</v>
      </c>
      <c r="M17" s="300">
        <f>L17</f>
        <v>442</v>
      </c>
      <c r="N17" s="301">
        <f>M17/M$32</f>
        <v>6.572490706319703E-2</v>
      </c>
      <c r="O17" s="302">
        <f>IF(N17&gt;=2%,M17,0)</f>
        <v>442</v>
      </c>
      <c r="P17" s="303">
        <f>O$32/P$2</f>
        <v>1314</v>
      </c>
      <c r="Q17" s="304">
        <f>O17/P17</f>
        <v>0.33637747336377471</v>
      </c>
      <c r="R17" s="305">
        <f t="shared" si="0"/>
        <v>0</v>
      </c>
      <c r="S17" s="304">
        <v>1</v>
      </c>
      <c r="T17" s="306">
        <f t="shared" si="1"/>
        <v>1</v>
      </c>
    </row>
    <row r="18" spans="1:20" x14ac:dyDescent="0.2">
      <c r="A18" s="292" t="s">
        <v>42</v>
      </c>
      <c r="B18" s="293">
        <v>517</v>
      </c>
      <c r="C18" s="293">
        <f>$B$20/3</f>
        <v>31.666666666666668</v>
      </c>
      <c r="D18" s="293">
        <f>B$21/2</f>
        <v>20.5</v>
      </c>
      <c r="E18" s="292"/>
      <c r="F18" s="293">
        <f>B$23/2</f>
        <v>2</v>
      </c>
      <c r="G18" s="293">
        <v>2</v>
      </c>
      <c r="H18" s="293">
        <f>B18+INT(C18)+INT(D18)+INT(E18)+INT(F18)+G18</f>
        <v>572</v>
      </c>
      <c r="I18" s="296"/>
      <c r="J18" s="297"/>
      <c r="K18" s="298"/>
      <c r="L18" s="299">
        <f>H18</f>
        <v>572</v>
      </c>
      <c r="M18" s="300">
        <f>L18</f>
        <v>572</v>
      </c>
      <c r="N18" s="301">
        <f>M18/M$32</f>
        <v>8.5055762081784392E-2</v>
      </c>
      <c r="O18" s="302">
        <f>IF(N18&gt;=2%,M18,0)</f>
        <v>572</v>
      </c>
      <c r="P18" s="303">
        <f>O$32/P$2</f>
        <v>1314</v>
      </c>
      <c r="Q18" s="304">
        <f>O18/P18</f>
        <v>0.43531202435312022</v>
      </c>
      <c r="R18" s="305">
        <f t="shared" si="0"/>
        <v>0</v>
      </c>
      <c r="S18" s="304">
        <v>1</v>
      </c>
      <c r="T18" s="306">
        <f t="shared" si="1"/>
        <v>1</v>
      </c>
    </row>
    <row r="19" spans="1:20" x14ac:dyDescent="0.2">
      <c r="A19" s="292" t="s">
        <v>43</v>
      </c>
      <c r="B19" s="293">
        <v>30</v>
      </c>
      <c r="C19" s="293">
        <f>$B$20/3</f>
        <v>31.666666666666668</v>
      </c>
      <c r="D19" s="293"/>
      <c r="E19" s="294">
        <f>B$22/2</f>
        <v>1.5</v>
      </c>
      <c r="F19" s="293">
        <f>B$23/2</f>
        <v>2</v>
      </c>
      <c r="G19" s="293">
        <v>0</v>
      </c>
      <c r="H19" s="293">
        <f>B19+INT(C19)+INT(D19)+INT(E19)+INT(F19)+G19</f>
        <v>64</v>
      </c>
      <c r="I19" s="296"/>
      <c r="J19" s="297"/>
      <c r="K19" s="298"/>
      <c r="L19" s="299">
        <f>H19</f>
        <v>64</v>
      </c>
      <c r="M19" s="300">
        <f>L19</f>
        <v>64</v>
      </c>
      <c r="N19" s="301">
        <f>M19/M$32</f>
        <v>9.5167286245353162E-3</v>
      </c>
      <c r="O19" s="302">
        <f>IF(N19&gt;=2%,M19,0)</f>
        <v>0</v>
      </c>
      <c r="P19" s="303">
        <f>O$32/P$2</f>
        <v>1314</v>
      </c>
      <c r="Q19" s="304">
        <f>O19/P19</f>
        <v>0</v>
      </c>
      <c r="R19" s="305">
        <f t="shared" si="0"/>
        <v>0</v>
      </c>
      <c r="S19" s="304">
        <v>0</v>
      </c>
      <c r="T19" s="306">
        <f t="shared" si="1"/>
        <v>0</v>
      </c>
    </row>
    <row r="20" spans="1:20" x14ac:dyDescent="0.2">
      <c r="A20" s="307" t="s">
        <v>44</v>
      </c>
      <c r="B20" s="293">
        <v>95</v>
      </c>
      <c r="C20" s="293"/>
      <c r="D20" s="293"/>
      <c r="E20" s="292"/>
      <c r="F20" s="293"/>
      <c r="G20" s="293"/>
      <c r="H20" s="293"/>
      <c r="I20" s="296"/>
      <c r="J20" s="297"/>
      <c r="K20" s="298"/>
      <c r="L20" s="299"/>
      <c r="M20" s="308"/>
      <c r="N20" s="301"/>
      <c r="O20" s="302"/>
      <c r="P20" s="303"/>
      <c r="Q20" s="304"/>
      <c r="R20" s="305">
        <f t="shared" si="0"/>
        <v>0</v>
      </c>
      <c r="S20" s="304">
        <v>0</v>
      </c>
      <c r="T20" s="306">
        <f t="shared" si="1"/>
        <v>0</v>
      </c>
    </row>
    <row r="21" spans="1:20" x14ac:dyDescent="0.2">
      <c r="A21" s="307" t="s">
        <v>45</v>
      </c>
      <c r="B21" s="293">
        <v>41</v>
      </c>
      <c r="C21" s="293"/>
      <c r="D21" s="293"/>
      <c r="E21" s="292"/>
      <c r="F21" s="293"/>
      <c r="G21" s="293"/>
      <c r="H21" s="293"/>
      <c r="I21" s="296"/>
      <c r="J21" s="297"/>
      <c r="K21" s="298"/>
      <c r="L21" s="299"/>
      <c r="M21" s="308"/>
      <c r="N21" s="301"/>
      <c r="O21" s="302"/>
      <c r="P21" s="303">
        <f>SUM(N21:O21)</f>
        <v>0</v>
      </c>
      <c r="Q21" s="304"/>
      <c r="R21" s="305">
        <f t="shared" si="0"/>
        <v>0</v>
      </c>
      <c r="S21" s="304"/>
      <c r="T21" s="306">
        <f t="shared" si="1"/>
        <v>0</v>
      </c>
    </row>
    <row r="22" spans="1:20" x14ac:dyDescent="0.2">
      <c r="A22" s="307" t="s">
        <v>46</v>
      </c>
      <c r="B22" s="293">
        <v>3</v>
      </c>
      <c r="C22" s="293"/>
      <c r="D22" s="309"/>
      <c r="E22" s="292"/>
      <c r="F22" s="293"/>
      <c r="G22" s="293"/>
      <c r="H22" s="310"/>
      <c r="I22" s="296"/>
      <c r="J22" s="297"/>
      <c r="K22" s="298"/>
      <c r="L22" s="299"/>
      <c r="M22" s="308"/>
      <c r="N22" s="301"/>
      <c r="O22" s="302"/>
      <c r="P22" s="303">
        <f>SUM(N22:O22)</f>
        <v>0</v>
      </c>
      <c r="Q22" s="304"/>
      <c r="R22" s="305">
        <f t="shared" si="0"/>
        <v>0</v>
      </c>
      <c r="S22" s="304"/>
      <c r="T22" s="306">
        <f t="shared" si="1"/>
        <v>0</v>
      </c>
    </row>
    <row r="23" spans="1:20" x14ac:dyDescent="0.2">
      <c r="A23" s="307" t="s">
        <v>47</v>
      </c>
      <c r="B23" s="293">
        <v>4</v>
      </c>
      <c r="C23" s="293"/>
      <c r="D23" s="293"/>
      <c r="E23" s="292"/>
      <c r="F23" s="293"/>
      <c r="G23" s="293"/>
      <c r="H23" s="293"/>
      <c r="I23" s="296"/>
      <c r="J23" s="297"/>
      <c r="K23" s="298"/>
      <c r="L23" s="299"/>
      <c r="M23" s="308"/>
      <c r="N23" s="301"/>
      <c r="O23" s="302"/>
      <c r="P23" s="303">
        <f>SUM(N23:O23)</f>
        <v>0</v>
      </c>
      <c r="Q23" s="304"/>
      <c r="R23" s="305">
        <f t="shared" si="0"/>
        <v>0</v>
      </c>
      <c r="S23" s="304"/>
      <c r="T23" s="306">
        <f t="shared" si="1"/>
        <v>0</v>
      </c>
    </row>
    <row r="24" spans="1:20" x14ac:dyDescent="0.2">
      <c r="A24" s="311" t="s">
        <v>48</v>
      </c>
      <c r="B24" s="293">
        <f>SUM(B17:B23)</f>
        <v>1078</v>
      </c>
      <c r="C24" s="293"/>
      <c r="D24" s="293"/>
      <c r="E24" s="292"/>
      <c r="F24" s="293"/>
      <c r="G24" s="293"/>
      <c r="H24" s="293"/>
      <c r="I24" s="296"/>
      <c r="J24" s="297"/>
      <c r="K24" s="298"/>
      <c r="L24" s="299"/>
      <c r="M24" s="308"/>
      <c r="N24" s="301"/>
      <c r="O24" s="302"/>
      <c r="P24" s="303"/>
      <c r="Q24" s="304"/>
      <c r="R24" s="305">
        <f t="shared" si="0"/>
        <v>0</v>
      </c>
      <c r="S24" s="304"/>
      <c r="T24" s="306">
        <f t="shared" si="1"/>
        <v>0</v>
      </c>
    </row>
    <row r="25" spans="1:20" s="327" customFormat="1" x14ac:dyDescent="0.2">
      <c r="A25" s="312"/>
      <c r="B25" s="313"/>
      <c r="C25" s="313"/>
      <c r="D25" s="314"/>
      <c r="E25" s="315"/>
      <c r="F25" s="313"/>
      <c r="G25" s="313"/>
      <c r="H25" s="316"/>
      <c r="I25" s="317"/>
      <c r="J25" s="261"/>
      <c r="K25" s="318"/>
      <c r="L25" s="319"/>
      <c r="M25" s="320"/>
      <c r="N25" s="321"/>
      <c r="O25" s="322"/>
      <c r="P25" s="323"/>
      <c r="Q25" s="324"/>
      <c r="R25" s="325"/>
      <c r="S25" s="324"/>
      <c r="T25" s="326"/>
    </row>
    <row r="26" spans="1:20" s="327" customFormat="1" x14ac:dyDescent="0.2">
      <c r="A26" s="328" t="s">
        <v>50</v>
      </c>
      <c r="B26" s="329">
        <v>0</v>
      </c>
      <c r="C26" s="329"/>
      <c r="D26" s="330"/>
      <c r="E26" s="331"/>
      <c r="F26" s="329"/>
      <c r="G26" s="329"/>
      <c r="H26" s="332"/>
      <c r="I26" s="333"/>
      <c r="J26" s="334"/>
      <c r="K26" s="335"/>
      <c r="L26" s="336">
        <f>B26</f>
        <v>0</v>
      </c>
      <c r="M26" s="337">
        <f>L26</f>
        <v>0</v>
      </c>
      <c r="N26" s="338">
        <f>M26/M$32</f>
        <v>0</v>
      </c>
      <c r="O26" s="339">
        <f>IF(N26&gt;=2%,M26,0)</f>
        <v>0</v>
      </c>
      <c r="P26" s="340">
        <f>O$32/P$2</f>
        <v>1314</v>
      </c>
      <c r="Q26" s="341">
        <f>O26/P26</f>
        <v>0</v>
      </c>
      <c r="R26" s="342">
        <f>INT(Q26)</f>
        <v>0</v>
      </c>
      <c r="S26" s="341">
        <v>0</v>
      </c>
      <c r="T26" s="343">
        <f>SUM(R26:S26)</f>
        <v>0</v>
      </c>
    </row>
    <row r="27" spans="1:20" x14ac:dyDescent="0.2">
      <c r="A27" s="344"/>
      <c r="B27" s="259"/>
      <c r="C27" s="259"/>
      <c r="D27" s="258"/>
      <c r="E27" s="344"/>
      <c r="F27" s="259"/>
      <c r="G27" s="259"/>
      <c r="H27" s="345" t="s">
        <v>51</v>
      </c>
      <c r="I27" s="260"/>
      <c r="J27" s="261"/>
      <c r="K27" s="262"/>
      <c r="L27" s="319"/>
      <c r="M27" s="320"/>
      <c r="N27" s="265"/>
      <c r="O27" s="266"/>
      <c r="P27" s="323"/>
      <c r="Q27" s="324"/>
      <c r="R27" s="325">
        <f>INT(Q27)</f>
        <v>0</v>
      </c>
      <c r="S27" s="324"/>
      <c r="T27" s="326">
        <f>SUM(R27:S27)</f>
        <v>0</v>
      </c>
    </row>
    <row r="28" spans="1:20" x14ac:dyDescent="0.2">
      <c r="A28" s="346" t="s">
        <v>52</v>
      </c>
      <c r="B28" s="347">
        <v>306</v>
      </c>
      <c r="C28" s="347"/>
      <c r="D28" s="347"/>
      <c r="E28" s="346"/>
      <c r="F28" s="347"/>
      <c r="G28" s="347"/>
      <c r="H28" s="348"/>
      <c r="I28" s="349"/>
      <c r="J28" s="350"/>
      <c r="K28" s="351"/>
      <c r="L28" s="352">
        <f>B28</f>
        <v>306</v>
      </c>
      <c r="M28" s="353">
        <f>L28</f>
        <v>306</v>
      </c>
      <c r="N28" s="354">
        <f>M28/M$32</f>
        <v>4.5501858736059476E-2</v>
      </c>
      <c r="O28" s="355">
        <f>IF(N28&gt;=2%,M28,0)</f>
        <v>306</v>
      </c>
      <c r="P28" s="356">
        <f>O$32/P$2</f>
        <v>1314</v>
      </c>
      <c r="Q28" s="357">
        <f>O28/P28</f>
        <v>0.23287671232876711</v>
      </c>
      <c r="R28" s="358">
        <f>INT(Q28)</f>
        <v>0</v>
      </c>
      <c r="S28" s="357">
        <v>0</v>
      </c>
      <c r="T28" s="359">
        <f>SUM(R28:S28)</f>
        <v>0</v>
      </c>
    </row>
    <row r="29" spans="1:20" x14ac:dyDescent="0.2">
      <c r="A29" s="344"/>
      <c r="B29" s="259"/>
      <c r="C29" s="259"/>
      <c r="D29" s="259"/>
      <c r="E29" s="344"/>
      <c r="F29" s="259"/>
      <c r="G29" s="259"/>
      <c r="H29" s="345"/>
      <c r="I29" s="260"/>
      <c r="J29" s="261"/>
      <c r="K29" s="262"/>
      <c r="L29" s="319"/>
      <c r="M29" s="320"/>
      <c r="N29" s="265"/>
      <c r="O29" s="266"/>
      <c r="P29" s="323"/>
      <c r="Q29" s="324"/>
      <c r="R29" s="325"/>
      <c r="S29" s="324"/>
      <c r="T29" s="326"/>
    </row>
    <row r="30" spans="1:20" x14ac:dyDescent="0.2">
      <c r="A30" s="360" t="s">
        <v>53</v>
      </c>
      <c r="B30" s="361">
        <v>231</v>
      </c>
      <c r="C30" s="361"/>
      <c r="D30" s="361"/>
      <c r="E30" s="360"/>
      <c r="F30" s="361"/>
      <c r="G30" s="361"/>
      <c r="H30" s="362"/>
      <c r="I30" s="363"/>
      <c r="J30" s="364"/>
      <c r="K30" s="365"/>
      <c r="L30" s="366">
        <f>B30</f>
        <v>231</v>
      </c>
      <c r="M30" s="367"/>
      <c r="N30" s="368">
        <v>0</v>
      </c>
      <c r="O30" s="369">
        <f>IF(N30&gt;=2%,M30,0)</f>
        <v>0</v>
      </c>
      <c r="P30" s="370"/>
      <c r="Q30" s="371"/>
      <c r="R30" s="372">
        <f>INT(Q30)</f>
        <v>0</v>
      </c>
      <c r="S30" s="371"/>
      <c r="T30" s="373">
        <f>SUM(R30:S30)</f>
        <v>0</v>
      </c>
    </row>
    <row r="31" spans="1:20" x14ac:dyDescent="0.2">
      <c r="A31" s="344"/>
      <c r="B31" s="259"/>
      <c r="C31" s="259"/>
      <c r="D31" s="259"/>
      <c r="E31" s="344"/>
      <c r="F31" s="259"/>
      <c r="G31" s="259"/>
      <c r="H31" s="259"/>
      <c r="I31" s="260"/>
      <c r="J31" s="374"/>
      <c r="K31" s="262"/>
      <c r="L31" s="375"/>
      <c r="M31" s="264"/>
      <c r="N31" s="265"/>
      <c r="O31" s="266"/>
      <c r="P31" s="376"/>
      <c r="Q31" s="324"/>
      <c r="R31" s="377">
        <f>INT(Q31)</f>
        <v>0</v>
      </c>
      <c r="S31" s="324"/>
      <c r="T31" s="326">
        <f>SUM(R31:S31)</f>
        <v>0</v>
      </c>
    </row>
    <row r="32" spans="1:20" x14ac:dyDescent="0.2">
      <c r="A32" s="344" t="s">
        <v>54</v>
      </c>
      <c r="B32" s="259">
        <f>SUM(B6:B31)-B13-B24</f>
        <v>6956</v>
      </c>
      <c r="C32" s="259"/>
      <c r="D32" s="259"/>
      <c r="E32" s="378"/>
      <c r="F32" s="259"/>
      <c r="G32" s="259">
        <f t="shared" ref="G32:S32" si="2">SUM(G6:G31)</f>
        <v>9</v>
      </c>
      <c r="H32" s="259">
        <f t="shared" si="2"/>
        <v>2792</v>
      </c>
      <c r="I32" s="379">
        <f t="shared" si="2"/>
        <v>0</v>
      </c>
      <c r="J32" s="380">
        <f t="shared" si="2"/>
        <v>0</v>
      </c>
      <c r="K32" s="262">
        <f t="shared" si="2"/>
        <v>0</v>
      </c>
      <c r="L32" s="262">
        <f t="shared" si="2"/>
        <v>6956</v>
      </c>
      <c r="M32" s="262">
        <f t="shared" si="2"/>
        <v>6725</v>
      </c>
      <c r="N32" s="379">
        <f t="shared" si="2"/>
        <v>1</v>
      </c>
      <c r="O32" s="266">
        <f t="shared" si="2"/>
        <v>6570</v>
      </c>
      <c r="P32" s="376">
        <f t="shared" si="2"/>
        <v>11826</v>
      </c>
      <c r="Q32" s="376">
        <f t="shared" si="2"/>
        <v>4.9999999999999991</v>
      </c>
      <c r="R32" s="381">
        <f t="shared" si="2"/>
        <v>3</v>
      </c>
      <c r="S32" s="382">
        <f t="shared" si="2"/>
        <v>2</v>
      </c>
      <c r="T32" s="383">
        <f>SUM(R32:S32)</f>
        <v>5</v>
      </c>
    </row>
    <row r="33" spans="1:16" x14ac:dyDescent="0.2">
      <c r="K33" s="384"/>
      <c r="L33" s="223"/>
      <c r="M33" s="385"/>
      <c r="N33" s="386"/>
      <c r="O33" s="387"/>
      <c r="P33" s="388"/>
    </row>
    <row r="35" spans="1:16" x14ac:dyDescent="0.2">
      <c r="A35" s="389"/>
      <c r="B35" s="389"/>
      <c r="C35" s="389"/>
      <c r="D35" s="389"/>
      <c r="E35" s="389"/>
      <c r="F35" s="389"/>
      <c r="G35" s="389"/>
      <c r="H35" s="214"/>
      <c r="K35" s="214"/>
    </row>
  </sheetData>
  <mergeCells count="5">
    <mergeCell ref="R5:T5"/>
    <mergeCell ref="A1:T1"/>
    <mergeCell ref="B2:F2"/>
    <mergeCell ref="G2:J2"/>
    <mergeCell ref="L2:O2"/>
  </mergeCells>
  <printOptions horizontalCentered="1" verticalCentered="1"/>
  <pageMargins left="0.23622047244094491" right="0.23622047244094491" top="0.51181102362204722" bottom="0.51181102362204722" header="0" footer="0.23622047244094491"/>
  <pageSetup paperSize="226" scale="58" fitToHeight="0" pageOrder="overThenDown" orientation="landscape" r:id="rId1"/>
  <headerFooter alignWithMargins="0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V36"/>
  <sheetViews>
    <sheetView zoomScale="60" zoomScaleNormal="60" workbookViewId="0">
      <selection activeCell="L37" sqref="L37"/>
    </sheetView>
  </sheetViews>
  <sheetFormatPr baseColWidth="10" defaultRowHeight="12.75" x14ac:dyDescent="0.2"/>
  <cols>
    <col min="1" max="1" width="41.28515625" style="211" bestFit="1" customWidth="1"/>
    <col min="2" max="8" width="15.7109375" style="211" customWidth="1"/>
    <col min="9" max="9" width="15.7109375" style="212" customWidth="1"/>
    <col min="10" max="10" width="15.7109375" style="213" customWidth="1"/>
    <col min="11" max="12" width="15.7109375" style="211" customWidth="1"/>
    <col min="13" max="13" width="15.7109375" style="214" customWidth="1"/>
    <col min="14" max="14" width="15.7109375" style="212" customWidth="1"/>
    <col min="15" max="17" width="15.7109375" style="211" customWidth="1"/>
    <col min="18" max="18" width="7.140625" style="215" customWidth="1"/>
    <col min="19" max="19" width="6.5703125" style="211" customWidth="1"/>
    <col min="20" max="20" width="7.140625" style="211" customWidth="1"/>
    <col min="21" max="256" width="11.42578125" style="211"/>
    <col min="257" max="257" width="33.140625" style="211" customWidth="1"/>
    <col min="258" max="258" width="10.28515625" style="211" customWidth="1"/>
    <col min="259" max="259" width="10" style="211" customWidth="1"/>
    <col min="260" max="260" width="9" style="211" customWidth="1"/>
    <col min="261" max="261" width="10.28515625" style="211" customWidth="1"/>
    <col min="262" max="262" width="12.7109375" style="211" bestFit="1" customWidth="1"/>
    <col min="263" max="263" width="15" style="211" customWidth="1"/>
    <col min="264" max="264" width="13.28515625" style="211" customWidth="1"/>
    <col min="265" max="265" width="10.5703125" style="211" customWidth="1"/>
    <col min="266" max="266" width="12.28515625" style="211" bestFit="1" customWidth="1"/>
    <col min="267" max="267" width="9.85546875" style="211" customWidth="1"/>
    <col min="268" max="268" width="11.7109375" style="211" customWidth="1"/>
    <col min="269" max="269" width="9.5703125" style="211" bestFit="1" customWidth="1"/>
    <col min="270" max="270" width="9" style="211" customWidth="1"/>
    <col min="271" max="271" width="10" style="211" customWidth="1"/>
    <col min="272" max="272" width="10.28515625" style="211" customWidth="1"/>
    <col min="273" max="273" width="10.7109375" style="211" customWidth="1"/>
    <col min="274" max="274" width="7.140625" style="211" customWidth="1"/>
    <col min="275" max="275" width="6.5703125" style="211" customWidth="1"/>
    <col min="276" max="276" width="7.140625" style="211" customWidth="1"/>
    <col min="277" max="512" width="11.42578125" style="211"/>
    <col min="513" max="513" width="33.140625" style="211" customWidth="1"/>
    <col min="514" max="514" width="10.28515625" style="211" customWidth="1"/>
    <col min="515" max="515" width="10" style="211" customWidth="1"/>
    <col min="516" max="516" width="9" style="211" customWidth="1"/>
    <col min="517" max="517" width="10.28515625" style="211" customWidth="1"/>
    <col min="518" max="518" width="12.7109375" style="211" bestFit="1" customWidth="1"/>
    <col min="519" max="519" width="15" style="211" customWidth="1"/>
    <col min="520" max="520" width="13.28515625" style="211" customWidth="1"/>
    <col min="521" max="521" width="10.5703125" style="211" customWidth="1"/>
    <col min="522" max="522" width="12.28515625" style="211" bestFit="1" customWidth="1"/>
    <col min="523" max="523" width="9.85546875" style="211" customWidth="1"/>
    <col min="524" max="524" width="11.7109375" style="211" customWidth="1"/>
    <col min="525" max="525" width="9.5703125" style="211" bestFit="1" customWidth="1"/>
    <col min="526" max="526" width="9" style="211" customWidth="1"/>
    <col min="527" max="527" width="10" style="211" customWidth="1"/>
    <col min="528" max="528" width="10.28515625" style="211" customWidth="1"/>
    <col min="529" max="529" width="10.7109375" style="211" customWidth="1"/>
    <col min="530" max="530" width="7.140625" style="211" customWidth="1"/>
    <col min="531" max="531" width="6.5703125" style="211" customWidth="1"/>
    <col min="532" max="532" width="7.140625" style="211" customWidth="1"/>
    <col min="533" max="768" width="11.42578125" style="211"/>
    <col min="769" max="769" width="33.140625" style="211" customWidth="1"/>
    <col min="770" max="770" width="10.28515625" style="211" customWidth="1"/>
    <col min="771" max="771" width="10" style="211" customWidth="1"/>
    <col min="772" max="772" width="9" style="211" customWidth="1"/>
    <col min="773" max="773" width="10.28515625" style="211" customWidth="1"/>
    <col min="774" max="774" width="12.7109375" style="211" bestFit="1" customWidth="1"/>
    <col min="775" max="775" width="15" style="211" customWidth="1"/>
    <col min="776" max="776" width="13.28515625" style="211" customWidth="1"/>
    <col min="777" max="777" width="10.5703125" style="211" customWidth="1"/>
    <col min="778" max="778" width="12.28515625" style="211" bestFit="1" customWidth="1"/>
    <col min="779" max="779" width="9.85546875" style="211" customWidth="1"/>
    <col min="780" max="780" width="11.7109375" style="211" customWidth="1"/>
    <col min="781" max="781" width="9.5703125" style="211" bestFit="1" customWidth="1"/>
    <col min="782" max="782" width="9" style="211" customWidth="1"/>
    <col min="783" max="783" width="10" style="211" customWidth="1"/>
    <col min="784" max="784" width="10.28515625" style="211" customWidth="1"/>
    <col min="785" max="785" width="10.7109375" style="211" customWidth="1"/>
    <col min="786" max="786" width="7.140625" style="211" customWidth="1"/>
    <col min="787" max="787" width="6.5703125" style="211" customWidth="1"/>
    <col min="788" max="788" width="7.140625" style="211" customWidth="1"/>
    <col min="789" max="1024" width="11.42578125" style="211"/>
    <col min="1025" max="1025" width="33.140625" style="211" customWidth="1"/>
    <col min="1026" max="1026" width="10.28515625" style="211" customWidth="1"/>
    <col min="1027" max="1027" width="10" style="211" customWidth="1"/>
    <col min="1028" max="1028" width="9" style="211" customWidth="1"/>
    <col min="1029" max="1029" width="10.28515625" style="211" customWidth="1"/>
    <col min="1030" max="1030" width="12.7109375" style="211" bestFit="1" customWidth="1"/>
    <col min="1031" max="1031" width="15" style="211" customWidth="1"/>
    <col min="1032" max="1032" width="13.28515625" style="211" customWidth="1"/>
    <col min="1033" max="1033" width="10.5703125" style="211" customWidth="1"/>
    <col min="1034" max="1034" width="12.28515625" style="211" bestFit="1" customWidth="1"/>
    <col min="1035" max="1035" width="9.85546875" style="211" customWidth="1"/>
    <col min="1036" max="1036" width="11.7109375" style="211" customWidth="1"/>
    <col min="1037" max="1037" width="9.5703125" style="211" bestFit="1" customWidth="1"/>
    <col min="1038" max="1038" width="9" style="211" customWidth="1"/>
    <col min="1039" max="1039" width="10" style="211" customWidth="1"/>
    <col min="1040" max="1040" width="10.28515625" style="211" customWidth="1"/>
    <col min="1041" max="1041" width="10.7109375" style="211" customWidth="1"/>
    <col min="1042" max="1042" width="7.140625" style="211" customWidth="1"/>
    <col min="1043" max="1043" width="6.5703125" style="211" customWidth="1"/>
    <col min="1044" max="1044" width="7.140625" style="211" customWidth="1"/>
    <col min="1045" max="1280" width="11.42578125" style="211"/>
    <col min="1281" max="1281" width="33.140625" style="211" customWidth="1"/>
    <col min="1282" max="1282" width="10.28515625" style="211" customWidth="1"/>
    <col min="1283" max="1283" width="10" style="211" customWidth="1"/>
    <col min="1284" max="1284" width="9" style="211" customWidth="1"/>
    <col min="1285" max="1285" width="10.28515625" style="211" customWidth="1"/>
    <col min="1286" max="1286" width="12.7109375" style="211" bestFit="1" customWidth="1"/>
    <col min="1287" max="1287" width="15" style="211" customWidth="1"/>
    <col min="1288" max="1288" width="13.28515625" style="211" customWidth="1"/>
    <col min="1289" max="1289" width="10.5703125" style="211" customWidth="1"/>
    <col min="1290" max="1290" width="12.28515625" style="211" bestFit="1" customWidth="1"/>
    <col min="1291" max="1291" width="9.85546875" style="211" customWidth="1"/>
    <col min="1292" max="1292" width="11.7109375" style="211" customWidth="1"/>
    <col min="1293" max="1293" width="9.5703125" style="211" bestFit="1" customWidth="1"/>
    <col min="1294" max="1294" width="9" style="211" customWidth="1"/>
    <col min="1295" max="1295" width="10" style="211" customWidth="1"/>
    <col min="1296" max="1296" width="10.28515625" style="211" customWidth="1"/>
    <col min="1297" max="1297" width="10.7109375" style="211" customWidth="1"/>
    <col min="1298" max="1298" width="7.140625" style="211" customWidth="1"/>
    <col min="1299" max="1299" width="6.5703125" style="211" customWidth="1"/>
    <col min="1300" max="1300" width="7.140625" style="211" customWidth="1"/>
    <col min="1301" max="1536" width="11.42578125" style="211"/>
    <col min="1537" max="1537" width="33.140625" style="211" customWidth="1"/>
    <col min="1538" max="1538" width="10.28515625" style="211" customWidth="1"/>
    <col min="1539" max="1539" width="10" style="211" customWidth="1"/>
    <col min="1540" max="1540" width="9" style="211" customWidth="1"/>
    <col min="1541" max="1541" width="10.28515625" style="211" customWidth="1"/>
    <col min="1542" max="1542" width="12.7109375" style="211" bestFit="1" customWidth="1"/>
    <col min="1543" max="1543" width="15" style="211" customWidth="1"/>
    <col min="1544" max="1544" width="13.28515625" style="211" customWidth="1"/>
    <col min="1545" max="1545" width="10.5703125" style="211" customWidth="1"/>
    <col min="1546" max="1546" width="12.28515625" style="211" bestFit="1" customWidth="1"/>
    <col min="1547" max="1547" width="9.85546875" style="211" customWidth="1"/>
    <col min="1548" max="1548" width="11.7109375" style="211" customWidth="1"/>
    <col min="1549" max="1549" width="9.5703125" style="211" bestFit="1" customWidth="1"/>
    <col min="1550" max="1550" width="9" style="211" customWidth="1"/>
    <col min="1551" max="1551" width="10" style="211" customWidth="1"/>
    <col min="1552" max="1552" width="10.28515625" style="211" customWidth="1"/>
    <col min="1553" max="1553" width="10.7109375" style="211" customWidth="1"/>
    <col min="1554" max="1554" width="7.140625" style="211" customWidth="1"/>
    <col min="1555" max="1555" width="6.5703125" style="211" customWidth="1"/>
    <col min="1556" max="1556" width="7.140625" style="211" customWidth="1"/>
    <col min="1557" max="1792" width="11.42578125" style="211"/>
    <col min="1793" max="1793" width="33.140625" style="211" customWidth="1"/>
    <col min="1794" max="1794" width="10.28515625" style="211" customWidth="1"/>
    <col min="1795" max="1795" width="10" style="211" customWidth="1"/>
    <col min="1796" max="1796" width="9" style="211" customWidth="1"/>
    <col min="1797" max="1797" width="10.28515625" style="211" customWidth="1"/>
    <col min="1798" max="1798" width="12.7109375" style="211" bestFit="1" customWidth="1"/>
    <col min="1799" max="1799" width="15" style="211" customWidth="1"/>
    <col min="1800" max="1800" width="13.28515625" style="211" customWidth="1"/>
    <col min="1801" max="1801" width="10.5703125" style="211" customWidth="1"/>
    <col min="1802" max="1802" width="12.28515625" style="211" bestFit="1" customWidth="1"/>
    <col min="1803" max="1803" width="9.85546875" style="211" customWidth="1"/>
    <col min="1804" max="1804" width="11.7109375" style="211" customWidth="1"/>
    <col min="1805" max="1805" width="9.5703125" style="211" bestFit="1" customWidth="1"/>
    <col min="1806" max="1806" width="9" style="211" customWidth="1"/>
    <col min="1807" max="1807" width="10" style="211" customWidth="1"/>
    <col min="1808" max="1808" width="10.28515625" style="211" customWidth="1"/>
    <col min="1809" max="1809" width="10.7109375" style="211" customWidth="1"/>
    <col min="1810" max="1810" width="7.140625" style="211" customWidth="1"/>
    <col min="1811" max="1811" width="6.5703125" style="211" customWidth="1"/>
    <col min="1812" max="1812" width="7.140625" style="211" customWidth="1"/>
    <col min="1813" max="2048" width="11.42578125" style="211"/>
    <col min="2049" max="2049" width="33.140625" style="211" customWidth="1"/>
    <col min="2050" max="2050" width="10.28515625" style="211" customWidth="1"/>
    <col min="2051" max="2051" width="10" style="211" customWidth="1"/>
    <col min="2052" max="2052" width="9" style="211" customWidth="1"/>
    <col min="2053" max="2053" width="10.28515625" style="211" customWidth="1"/>
    <col min="2054" max="2054" width="12.7109375" style="211" bestFit="1" customWidth="1"/>
    <col min="2055" max="2055" width="15" style="211" customWidth="1"/>
    <col min="2056" max="2056" width="13.28515625" style="211" customWidth="1"/>
    <col min="2057" max="2057" width="10.5703125" style="211" customWidth="1"/>
    <col min="2058" max="2058" width="12.28515625" style="211" bestFit="1" customWidth="1"/>
    <col min="2059" max="2059" width="9.85546875" style="211" customWidth="1"/>
    <col min="2060" max="2060" width="11.7109375" style="211" customWidth="1"/>
    <col min="2061" max="2061" width="9.5703125" style="211" bestFit="1" customWidth="1"/>
    <col min="2062" max="2062" width="9" style="211" customWidth="1"/>
    <col min="2063" max="2063" width="10" style="211" customWidth="1"/>
    <col min="2064" max="2064" width="10.28515625" style="211" customWidth="1"/>
    <col min="2065" max="2065" width="10.7109375" style="211" customWidth="1"/>
    <col min="2066" max="2066" width="7.140625" style="211" customWidth="1"/>
    <col min="2067" max="2067" width="6.5703125" style="211" customWidth="1"/>
    <col min="2068" max="2068" width="7.140625" style="211" customWidth="1"/>
    <col min="2069" max="2304" width="11.42578125" style="211"/>
    <col min="2305" max="2305" width="33.140625" style="211" customWidth="1"/>
    <col min="2306" max="2306" width="10.28515625" style="211" customWidth="1"/>
    <col min="2307" max="2307" width="10" style="211" customWidth="1"/>
    <col min="2308" max="2308" width="9" style="211" customWidth="1"/>
    <col min="2309" max="2309" width="10.28515625" style="211" customWidth="1"/>
    <col min="2310" max="2310" width="12.7109375" style="211" bestFit="1" customWidth="1"/>
    <col min="2311" max="2311" width="15" style="211" customWidth="1"/>
    <col min="2312" max="2312" width="13.28515625" style="211" customWidth="1"/>
    <col min="2313" max="2313" width="10.5703125" style="211" customWidth="1"/>
    <col min="2314" max="2314" width="12.28515625" style="211" bestFit="1" customWidth="1"/>
    <col min="2315" max="2315" width="9.85546875" style="211" customWidth="1"/>
    <col min="2316" max="2316" width="11.7109375" style="211" customWidth="1"/>
    <col min="2317" max="2317" width="9.5703125" style="211" bestFit="1" customWidth="1"/>
    <col min="2318" max="2318" width="9" style="211" customWidth="1"/>
    <col min="2319" max="2319" width="10" style="211" customWidth="1"/>
    <col min="2320" max="2320" width="10.28515625" style="211" customWidth="1"/>
    <col min="2321" max="2321" width="10.7109375" style="211" customWidth="1"/>
    <col min="2322" max="2322" width="7.140625" style="211" customWidth="1"/>
    <col min="2323" max="2323" width="6.5703125" style="211" customWidth="1"/>
    <col min="2324" max="2324" width="7.140625" style="211" customWidth="1"/>
    <col min="2325" max="2560" width="11.42578125" style="211"/>
    <col min="2561" max="2561" width="33.140625" style="211" customWidth="1"/>
    <col min="2562" max="2562" width="10.28515625" style="211" customWidth="1"/>
    <col min="2563" max="2563" width="10" style="211" customWidth="1"/>
    <col min="2564" max="2564" width="9" style="211" customWidth="1"/>
    <col min="2565" max="2565" width="10.28515625" style="211" customWidth="1"/>
    <col min="2566" max="2566" width="12.7109375" style="211" bestFit="1" customWidth="1"/>
    <col min="2567" max="2567" width="15" style="211" customWidth="1"/>
    <col min="2568" max="2568" width="13.28515625" style="211" customWidth="1"/>
    <col min="2569" max="2569" width="10.5703125" style="211" customWidth="1"/>
    <col min="2570" max="2570" width="12.28515625" style="211" bestFit="1" customWidth="1"/>
    <col min="2571" max="2571" width="9.85546875" style="211" customWidth="1"/>
    <col min="2572" max="2572" width="11.7109375" style="211" customWidth="1"/>
    <col min="2573" max="2573" width="9.5703125" style="211" bestFit="1" customWidth="1"/>
    <col min="2574" max="2574" width="9" style="211" customWidth="1"/>
    <col min="2575" max="2575" width="10" style="211" customWidth="1"/>
    <col min="2576" max="2576" width="10.28515625" style="211" customWidth="1"/>
    <col min="2577" max="2577" width="10.7109375" style="211" customWidth="1"/>
    <col min="2578" max="2578" width="7.140625" style="211" customWidth="1"/>
    <col min="2579" max="2579" width="6.5703125" style="211" customWidth="1"/>
    <col min="2580" max="2580" width="7.140625" style="211" customWidth="1"/>
    <col min="2581" max="2816" width="11.42578125" style="211"/>
    <col min="2817" max="2817" width="33.140625" style="211" customWidth="1"/>
    <col min="2818" max="2818" width="10.28515625" style="211" customWidth="1"/>
    <col min="2819" max="2819" width="10" style="211" customWidth="1"/>
    <col min="2820" max="2820" width="9" style="211" customWidth="1"/>
    <col min="2821" max="2821" width="10.28515625" style="211" customWidth="1"/>
    <col min="2822" max="2822" width="12.7109375" style="211" bestFit="1" customWidth="1"/>
    <col min="2823" max="2823" width="15" style="211" customWidth="1"/>
    <col min="2824" max="2824" width="13.28515625" style="211" customWidth="1"/>
    <col min="2825" max="2825" width="10.5703125" style="211" customWidth="1"/>
    <col min="2826" max="2826" width="12.28515625" style="211" bestFit="1" customWidth="1"/>
    <col min="2827" max="2827" width="9.85546875" style="211" customWidth="1"/>
    <col min="2828" max="2828" width="11.7109375" style="211" customWidth="1"/>
    <col min="2829" max="2829" width="9.5703125" style="211" bestFit="1" customWidth="1"/>
    <col min="2830" max="2830" width="9" style="211" customWidth="1"/>
    <col min="2831" max="2831" width="10" style="211" customWidth="1"/>
    <col min="2832" max="2832" width="10.28515625" style="211" customWidth="1"/>
    <col min="2833" max="2833" width="10.7109375" style="211" customWidth="1"/>
    <col min="2834" max="2834" width="7.140625" style="211" customWidth="1"/>
    <col min="2835" max="2835" width="6.5703125" style="211" customWidth="1"/>
    <col min="2836" max="2836" width="7.140625" style="211" customWidth="1"/>
    <col min="2837" max="3072" width="11.42578125" style="211"/>
    <col min="3073" max="3073" width="33.140625" style="211" customWidth="1"/>
    <col min="3074" max="3074" width="10.28515625" style="211" customWidth="1"/>
    <col min="3075" max="3075" width="10" style="211" customWidth="1"/>
    <col min="3076" max="3076" width="9" style="211" customWidth="1"/>
    <col min="3077" max="3077" width="10.28515625" style="211" customWidth="1"/>
    <col min="3078" max="3078" width="12.7109375" style="211" bestFit="1" customWidth="1"/>
    <col min="3079" max="3079" width="15" style="211" customWidth="1"/>
    <col min="3080" max="3080" width="13.28515625" style="211" customWidth="1"/>
    <col min="3081" max="3081" width="10.5703125" style="211" customWidth="1"/>
    <col min="3082" max="3082" width="12.28515625" style="211" bestFit="1" customWidth="1"/>
    <col min="3083" max="3083" width="9.85546875" style="211" customWidth="1"/>
    <col min="3084" max="3084" width="11.7109375" style="211" customWidth="1"/>
    <col min="3085" max="3085" width="9.5703125" style="211" bestFit="1" customWidth="1"/>
    <col min="3086" max="3086" width="9" style="211" customWidth="1"/>
    <col min="3087" max="3087" width="10" style="211" customWidth="1"/>
    <col min="3088" max="3088" width="10.28515625" style="211" customWidth="1"/>
    <col min="3089" max="3089" width="10.7109375" style="211" customWidth="1"/>
    <col min="3090" max="3090" width="7.140625" style="211" customWidth="1"/>
    <col min="3091" max="3091" width="6.5703125" style="211" customWidth="1"/>
    <col min="3092" max="3092" width="7.140625" style="211" customWidth="1"/>
    <col min="3093" max="3328" width="11.42578125" style="211"/>
    <col min="3329" max="3329" width="33.140625" style="211" customWidth="1"/>
    <col min="3330" max="3330" width="10.28515625" style="211" customWidth="1"/>
    <col min="3331" max="3331" width="10" style="211" customWidth="1"/>
    <col min="3332" max="3332" width="9" style="211" customWidth="1"/>
    <col min="3333" max="3333" width="10.28515625" style="211" customWidth="1"/>
    <col min="3334" max="3334" width="12.7109375" style="211" bestFit="1" customWidth="1"/>
    <col min="3335" max="3335" width="15" style="211" customWidth="1"/>
    <col min="3336" max="3336" width="13.28515625" style="211" customWidth="1"/>
    <col min="3337" max="3337" width="10.5703125" style="211" customWidth="1"/>
    <col min="3338" max="3338" width="12.28515625" style="211" bestFit="1" customWidth="1"/>
    <col min="3339" max="3339" width="9.85546875" style="211" customWidth="1"/>
    <col min="3340" max="3340" width="11.7109375" style="211" customWidth="1"/>
    <col min="3341" max="3341" width="9.5703125" style="211" bestFit="1" customWidth="1"/>
    <col min="3342" max="3342" width="9" style="211" customWidth="1"/>
    <col min="3343" max="3343" width="10" style="211" customWidth="1"/>
    <col min="3344" max="3344" width="10.28515625" style="211" customWidth="1"/>
    <col min="3345" max="3345" width="10.7109375" style="211" customWidth="1"/>
    <col min="3346" max="3346" width="7.140625" style="211" customWidth="1"/>
    <col min="3347" max="3347" width="6.5703125" style="211" customWidth="1"/>
    <col min="3348" max="3348" width="7.140625" style="211" customWidth="1"/>
    <col min="3349" max="3584" width="11.42578125" style="211"/>
    <col min="3585" max="3585" width="33.140625" style="211" customWidth="1"/>
    <col min="3586" max="3586" width="10.28515625" style="211" customWidth="1"/>
    <col min="3587" max="3587" width="10" style="211" customWidth="1"/>
    <col min="3588" max="3588" width="9" style="211" customWidth="1"/>
    <col min="3589" max="3589" width="10.28515625" style="211" customWidth="1"/>
    <col min="3590" max="3590" width="12.7109375" style="211" bestFit="1" customWidth="1"/>
    <col min="3591" max="3591" width="15" style="211" customWidth="1"/>
    <col min="3592" max="3592" width="13.28515625" style="211" customWidth="1"/>
    <col min="3593" max="3593" width="10.5703125" style="211" customWidth="1"/>
    <col min="3594" max="3594" width="12.28515625" style="211" bestFit="1" customWidth="1"/>
    <col min="3595" max="3595" width="9.85546875" style="211" customWidth="1"/>
    <col min="3596" max="3596" width="11.7109375" style="211" customWidth="1"/>
    <col min="3597" max="3597" width="9.5703125" style="211" bestFit="1" customWidth="1"/>
    <col min="3598" max="3598" width="9" style="211" customWidth="1"/>
    <col min="3599" max="3599" width="10" style="211" customWidth="1"/>
    <col min="3600" max="3600" width="10.28515625" style="211" customWidth="1"/>
    <col min="3601" max="3601" width="10.7109375" style="211" customWidth="1"/>
    <col min="3602" max="3602" width="7.140625" style="211" customWidth="1"/>
    <col min="3603" max="3603" width="6.5703125" style="211" customWidth="1"/>
    <col min="3604" max="3604" width="7.140625" style="211" customWidth="1"/>
    <col min="3605" max="3840" width="11.42578125" style="211"/>
    <col min="3841" max="3841" width="33.140625" style="211" customWidth="1"/>
    <col min="3842" max="3842" width="10.28515625" style="211" customWidth="1"/>
    <col min="3843" max="3843" width="10" style="211" customWidth="1"/>
    <col min="3844" max="3844" width="9" style="211" customWidth="1"/>
    <col min="3845" max="3845" width="10.28515625" style="211" customWidth="1"/>
    <col min="3846" max="3846" width="12.7109375" style="211" bestFit="1" customWidth="1"/>
    <col min="3847" max="3847" width="15" style="211" customWidth="1"/>
    <col min="3848" max="3848" width="13.28515625" style="211" customWidth="1"/>
    <col min="3849" max="3849" width="10.5703125" style="211" customWidth="1"/>
    <col min="3850" max="3850" width="12.28515625" style="211" bestFit="1" customWidth="1"/>
    <col min="3851" max="3851" width="9.85546875" style="211" customWidth="1"/>
    <col min="3852" max="3852" width="11.7109375" style="211" customWidth="1"/>
    <col min="3853" max="3853" width="9.5703125" style="211" bestFit="1" customWidth="1"/>
    <col min="3854" max="3854" width="9" style="211" customWidth="1"/>
    <col min="3855" max="3855" width="10" style="211" customWidth="1"/>
    <col min="3856" max="3856" width="10.28515625" style="211" customWidth="1"/>
    <col min="3857" max="3857" width="10.7109375" style="211" customWidth="1"/>
    <col min="3858" max="3858" width="7.140625" style="211" customWidth="1"/>
    <col min="3859" max="3859" width="6.5703125" style="211" customWidth="1"/>
    <col min="3860" max="3860" width="7.140625" style="211" customWidth="1"/>
    <col min="3861" max="4096" width="11.42578125" style="211"/>
    <col min="4097" max="4097" width="33.140625" style="211" customWidth="1"/>
    <col min="4098" max="4098" width="10.28515625" style="211" customWidth="1"/>
    <col min="4099" max="4099" width="10" style="211" customWidth="1"/>
    <col min="4100" max="4100" width="9" style="211" customWidth="1"/>
    <col min="4101" max="4101" width="10.28515625" style="211" customWidth="1"/>
    <col min="4102" max="4102" width="12.7109375" style="211" bestFit="1" customWidth="1"/>
    <col min="4103" max="4103" width="15" style="211" customWidth="1"/>
    <col min="4104" max="4104" width="13.28515625" style="211" customWidth="1"/>
    <col min="4105" max="4105" width="10.5703125" style="211" customWidth="1"/>
    <col min="4106" max="4106" width="12.28515625" style="211" bestFit="1" customWidth="1"/>
    <col min="4107" max="4107" width="9.85546875" style="211" customWidth="1"/>
    <col min="4108" max="4108" width="11.7109375" style="211" customWidth="1"/>
    <col min="4109" max="4109" width="9.5703125" style="211" bestFit="1" customWidth="1"/>
    <col min="4110" max="4110" width="9" style="211" customWidth="1"/>
    <col min="4111" max="4111" width="10" style="211" customWidth="1"/>
    <col min="4112" max="4112" width="10.28515625" style="211" customWidth="1"/>
    <col min="4113" max="4113" width="10.7109375" style="211" customWidth="1"/>
    <col min="4114" max="4114" width="7.140625" style="211" customWidth="1"/>
    <col min="4115" max="4115" width="6.5703125" style="211" customWidth="1"/>
    <col min="4116" max="4116" width="7.140625" style="211" customWidth="1"/>
    <col min="4117" max="4352" width="11.42578125" style="211"/>
    <col min="4353" max="4353" width="33.140625" style="211" customWidth="1"/>
    <col min="4354" max="4354" width="10.28515625" style="211" customWidth="1"/>
    <col min="4355" max="4355" width="10" style="211" customWidth="1"/>
    <col min="4356" max="4356" width="9" style="211" customWidth="1"/>
    <col min="4357" max="4357" width="10.28515625" style="211" customWidth="1"/>
    <col min="4358" max="4358" width="12.7109375" style="211" bestFit="1" customWidth="1"/>
    <col min="4359" max="4359" width="15" style="211" customWidth="1"/>
    <col min="4360" max="4360" width="13.28515625" style="211" customWidth="1"/>
    <col min="4361" max="4361" width="10.5703125" style="211" customWidth="1"/>
    <col min="4362" max="4362" width="12.28515625" style="211" bestFit="1" customWidth="1"/>
    <col min="4363" max="4363" width="9.85546875" style="211" customWidth="1"/>
    <col min="4364" max="4364" width="11.7109375" style="211" customWidth="1"/>
    <col min="4365" max="4365" width="9.5703125" style="211" bestFit="1" customWidth="1"/>
    <col min="4366" max="4366" width="9" style="211" customWidth="1"/>
    <col min="4367" max="4367" width="10" style="211" customWidth="1"/>
    <col min="4368" max="4368" width="10.28515625" style="211" customWidth="1"/>
    <col min="4369" max="4369" width="10.7109375" style="211" customWidth="1"/>
    <col min="4370" max="4370" width="7.140625" style="211" customWidth="1"/>
    <col min="4371" max="4371" width="6.5703125" style="211" customWidth="1"/>
    <col min="4372" max="4372" width="7.140625" style="211" customWidth="1"/>
    <col min="4373" max="4608" width="11.42578125" style="211"/>
    <col min="4609" max="4609" width="33.140625" style="211" customWidth="1"/>
    <col min="4610" max="4610" width="10.28515625" style="211" customWidth="1"/>
    <col min="4611" max="4611" width="10" style="211" customWidth="1"/>
    <col min="4612" max="4612" width="9" style="211" customWidth="1"/>
    <col min="4613" max="4613" width="10.28515625" style="211" customWidth="1"/>
    <col min="4614" max="4614" width="12.7109375" style="211" bestFit="1" customWidth="1"/>
    <col min="4615" max="4615" width="15" style="211" customWidth="1"/>
    <col min="4616" max="4616" width="13.28515625" style="211" customWidth="1"/>
    <col min="4617" max="4617" width="10.5703125" style="211" customWidth="1"/>
    <col min="4618" max="4618" width="12.28515625" style="211" bestFit="1" customWidth="1"/>
    <col min="4619" max="4619" width="9.85546875" style="211" customWidth="1"/>
    <col min="4620" max="4620" width="11.7109375" style="211" customWidth="1"/>
    <col min="4621" max="4621" width="9.5703125" style="211" bestFit="1" customWidth="1"/>
    <col min="4622" max="4622" width="9" style="211" customWidth="1"/>
    <col min="4623" max="4623" width="10" style="211" customWidth="1"/>
    <col min="4624" max="4624" width="10.28515625" style="211" customWidth="1"/>
    <col min="4625" max="4625" width="10.7109375" style="211" customWidth="1"/>
    <col min="4626" max="4626" width="7.140625" style="211" customWidth="1"/>
    <col min="4627" max="4627" width="6.5703125" style="211" customWidth="1"/>
    <col min="4628" max="4628" width="7.140625" style="211" customWidth="1"/>
    <col min="4629" max="4864" width="11.42578125" style="211"/>
    <col min="4865" max="4865" width="33.140625" style="211" customWidth="1"/>
    <col min="4866" max="4866" width="10.28515625" style="211" customWidth="1"/>
    <col min="4867" max="4867" width="10" style="211" customWidth="1"/>
    <col min="4868" max="4868" width="9" style="211" customWidth="1"/>
    <col min="4869" max="4869" width="10.28515625" style="211" customWidth="1"/>
    <col min="4870" max="4870" width="12.7109375" style="211" bestFit="1" customWidth="1"/>
    <col min="4871" max="4871" width="15" style="211" customWidth="1"/>
    <col min="4872" max="4872" width="13.28515625" style="211" customWidth="1"/>
    <col min="4873" max="4873" width="10.5703125" style="211" customWidth="1"/>
    <col min="4874" max="4874" width="12.28515625" style="211" bestFit="1" customWidth="1"/>
    <col min="4875" max="4875" width="9.85546875" style="211" customWidth="1"/>
    <col min="4876" max="4876" width="11.7109375" style="211" customWidth="1"/>
    <col min="4877" max="4877" width="9.5703125" style="211" bestFit="1" customWidth="1"/>
    <col min="4878" max="4878" width="9" style="211" customWidth="1"/>
    <col min="4879" max="4879" width="10" style="211" customWidth="1"/>
    <col min="4880" max="4880" width="10.28515625" style="211" customWidth="1"/>
    <col min="4881" max="4881" width="10.7109375" style="211" customWidth="1"/>
    <col min="4882" max="4882" width="7.140625" style="211" customWidth="1"/>
    <col min="4883" max="4883" width="6.5703125" style="211" customWidth="1"/>
    <col min="4884" max="4884" width="7.140625" style="211" customWidth="1"/>
    <col min="4885" max="5120" width="11.42578125" style="211"/>
    <col min="5121" max="5121" width="33.140625" style="211" customWidth="1"/>
    <col min="5122" max="5122" width="10.28515625" style="211" customWidth="1"/>
    <col min="5123" max="5123" width="10" style="211" customWidth="1"/>
    <col min="5124" max="5124" width="9" style="211" customWidth="1"/>
    <col min="5125" max="5125" width="10.28515625" style="211" customWidth="1"/>
    <col min="5126" max="5126" width="12.7109375" style="211" bestFit="1" customWidth="1"/>
    <col min="5127" max="5127" width="15" style="211" customWidth="1"/>
    <col min="5128" max="5128" width="13.28515625" style="211" customWidth="1"/>
    <col min="5129" max="5129" width="10.5703125" style="211" customWidth="1"/>
    <col min="5130" max="5130" width="12.28515625" style="211" bestFit="1" customWidth="1"/>
    <col min="5131" max="5131" width="9.85546875" style="211" customWidth="1"/>
    <col min="5132" max="5132" width="11.7109375" style="211" customWidth="1"/>
    <col min="5133" max="5133" width="9.5703125" style="211" bestFit="1" customWidth="1"/>
    <col min="5134" max="5134" width="9" style="211" customWidth="1"/>
    <col min="5135" max="5135" width="10" style="211" customWidth="1"/>
    <col min="5136" max="5136" width="10.28515625" style="211" customWidth="1"/>
    <col min="5137" max="5137" width="10.7109375" style="211" customWidth="1"/>
    <col min="5138" max="5138" width="7.140625" style="211" customWidth="1"/>
    <col min="5139" max="5139" width="6.5703125" style="211" customWidth="1"/>
    <col min="5140" max="5140" width="7.140625" style="211" customWidth="1"/>
    <col min="5141" max="5376" width="11.42578125" style="211"/>
    <col min="5377" max="5377" width="33.140625" style="211" customWidth="1"/>
    <col min="5378" max="5378" width="10.28515625" style="211" customWidth="1"/>
    <col min="5379" max="5379" width="10" style="211" customWidth="1"/>
    <col min="5380" max="5380" width="9" style="211" customWidth="1"/>
    <col min="5381" max="5381" width="10.28515625" style="211" customWidth="1"/>
    <col min="5382" max="5382" width="12.7109375" style="211" bestFit="1" customWidth="1"/>
    <col min="5383" max="5383" width="15" style="211" customWidth="1"/>
    <col min="5384" max="5384" width="13.28515625" style="211" customWidth="1"/>
    <col min="5385" max="5385" width="10.5703125" style="211" customWidth="1"/>
    <col min="5386" max="5386" width="12.28515625" style="211" bestFit="1" customWidth="1"/>
    <col min="5387" max="5387" width="9.85546875" style="211" customWidth="1"/>
    <col min="5388" max="5388" width="11.7109375" style="211" customWidth="1"/>
    <col min="5389" max="5389" width="9.5703125" style="211" bestFit="1" customWidth="1"/>
    <col min="5390" max="5390" width="9" style="211" customWidth="1"/>
    <col min="5391" max="5391" width="10" style="211" customWidth="1"/>
    <col min="5392" max="5392" width="10.28515625" style="211" customWidth="1"/>
    <col min="5393" max="5393" width="10.7109375" style="211" customWidth="1"/>
    <col min="5394" max="5394" width="7.140625" style="211" customWidth="1"/>
    <col min="5395" max="5395" width="6.5703125" style="211" customWidth="1"/>
    <col min="5396" max="5396" width="7.140625" style="211" customWidth="1"/>
    <col min="5397" max="5632" width="11.42578125" style="211"/>
    <col min="5633" max="5633" width="33.140625" style="211" customWidth="1"/>
    <col min="5634" max="5634" width="10.28515625" style="211" customWidth="1"/>
    <col min="5635" max="5635" width="10" style="211" customWidth="1"/>
    <col min="5636" max="5636" width="9" style="211" customWidth="1"/>
    <col min="5637" max="5637" width="10.28515625" style="211" customWidth="1"/>
    <col min="5638" max="5638" width="12.7109375" style="211" bestFit="1" customWidth="1"/>
    <col min="5639" max="5639" width="15" style="211" customWidth="1"/>
    <col min="5640" max="5640" width="13.28515625" style="211" customWidth="1"/>
    <col min="5641" max="5641" width="10.5703125" style="211" customWidth="1"/>
    <col min="5642" max="5642" width="12.28515625" style="211" bestFit="1" customWidth="1"/>
    <col min="5643" max="5643" width="9.85546875" style="211" customWidth="1"/>
    <col min="5644" max="5644" width="11.7109375" style="211" customWidth="1"/>
    <col min="5645" max="5645" width="9.5703125" style="211" bestFit="1" customWidth="1"/>
    <col min="5646" max="5646" width="9" style="211" customWidth="1"/>
    <col min="5647" max="5647" width="10" style="211" customWidth="1"/>
    <col min="5648" max="5648" width="10.28515625" style="211" customWidth="1"/>
    <col min="5649" max="5649" width="10.7109375" style="211" customWidth="1"/>
    <col min="5650" max="5650" width="7.140625" style="211" customWidth="1"/>
    <col min="5651" max="5651" width="6.5703125" style="211" customWidth="1"/>
    <col min="5652" max="5652" width="7.140625" style="211" customWidth="1"/>
    <col min="5653" max="5888" width="11.42578125" style="211"/>
    <col min="5889" max="5889" width="33.140625" style="211" customWidth="1"/>
    <col min="5890" max="5890" width="10.28515625" style="211" customWidth="1"/>
    <col min="5891" max="5891" width="10" style="211" customWidth="1"/>
    <col min="5892" max="5892" width="9" style="211" customWidth="1"/>
    <col min="5893" max="5893" width="10.28515625" style="211" customWidth="1"/>
    <col min="5894" max="5894" width="12.7109375" style="211" bestFit="1" customWidth="1"/>
    <col min="5895" max="5895" width="15" style="211" customWidth="1"/>
    <col min="5896" max="5896" width="13.28515625" style="211" customWidth="1"/>
    <col min="5897" max="5897" width="10.5703125" style="211" customWidth="1"/>
    <col min="5898" max="5898" width="12.28515625" style="211" bestFit="1" customWidth="1"/>
    <col min="5899" max="5899" width="9.85546875" style="211" customWidth="1"/>
    <col min="5900" max="5900" width="11.7109375" style="211" customWidth="1"/>
    <col min="5901" max="5901" width="9.5703125" style="211" bestFit="1" customWidth="1"/>
    <col min="5902" max="5902" width="9" style="211" customWidth="1"/>
    <col min="5903" max="5903" width="10" style="211" customWidth="1"/>
    <col min="5904" max="5904" width="10.28515625" style="211" customWidth="1"/>
    <col min="5905" max="5905" width="10.7109375" style="211" customWidth="1"/>
    <col min="5906" max="5906" width="7.140625" style="211" customWidth="1"/>
    <col min="5907" max="5907" width="6.5703125" style="211" customWidth="1"/>
    <col min="5908" max="5908" width="7.140625" style="211" customWidth="1"/>
    <col min="5909" max="6144" width="11.42578125" style="211"/>
    <col min="6145" max="6145" width="33.140625" style="211" customWidth="1"/>
    <col min="6146" max="6146" width="10.28515625" style="211" customWidth="1"/>
    <col min="6147" max="6147" width="10" style="211" customWidth="1"/>
    <col min="6148" max="6148" width="9" style="211" customWidth="1"/>
    <col min="6149" max="6149" width="10.28515625" style="211" customWidth="1"/>
    <col min="6150" max="6150" width="12.7109375" style="211" bestFit="1" customWidth="1"/>
    <col min="6151" max="6151" width="15" style="211" customWidth="1"/>
    <col min="6152" max="6152" width="13.28515625" style="211" customWidth="1"/>
    <col min="6153" max="6153" width="10.5703125" style="211" customWidth="1"/>
    <col min="6154" max="6154" width="12.28515625" style="211" bestFit="1" customWidth="1"/>
    <col min="6155" max="6155" width="9.85546875" style="211" customWidth="1"/>
    <col min="6156" max="6156" width="11.7109375" style="211" customWidth="1"/>
    <col min="6157" max="6157" width="9.5703125" style="211" bestFit="1" customWidth="1"/>
    <col min="6158" max="6158" width="9" style="211" customWidth="1"/>
    <col min="6159" max="6159" width="10" style="211" customWidth="1"/>
    <col min="6160" max="6160" width="10.28515625" style="211" customWidth="1"/>
    <col min="6161" max="6161" width="10.7109375" style="211" customWidth="1"/>
    <col min="6162" max="6162" width="7.140625" style="211" customWidth="1"/>
    <col min="6163" max="6163" width="6.5703125" style="211" customWidth="1"/>
    <col min="6164" max="6164" width="7.140625" style="211" customWidth="1"/>
    <col min="6165" max="6400" width="11.42578125" style="211"/>
    <col min="6401" max="6401" width="33.140625" style="211" customWidth="1"/>
    <col min="6402" max="6402" width="10.28515625" style="211" customWidth="1"/>
    <col min="6403" max="6403" width="10" style="211" customWidth="1"/>
    <col min="6404" max="6404" width="9" style="211" customWidth="1"/>
    <col min="6405" max="6405" width="10.28515625" style="211" customWidth="1"/>
    <col min="6406" max="6406" width="12.7109375" style="211" bestFit="1" customWidth="1"/>
    <col min="6407" max="6407" width="15" style="211" customWidth="1"/>
    <col min="6408" max="6408" width="13.28515625" style="211" customWidth="1"/>
    <col min="6409" max="6409" width="10.5703125" style="211" customWidth="1"/>
    <col min="6410" max="6410" width="12.28515625" style="211" bestFit="1" customWidth="1"/>
    <col min="6411" max="6411" width="9.85546875" style="211" customWidth="1"/>
    <col min="6412" max="6412" width="11.7109375" style="211" customWidth="1"/>
    <col min="6413" max="6413" width="9.5703125" style="211" bestFit="1" customWidth="1"/>
    <col min="6414" max="6414" width="9" style="211" customWidth="1"/>
    <col min="6415" max="6415" width="10" style="211" customWidth="1"/>
    <col min="6416" max="6416" width="10.28515625" style="211" customWidth="1"/>
    <col min="6417" max="6417" width="10.7109375" style="211" customWidth="1"/>
    <col min="6418" max="6418" width="7.140625" style="211" customWidth="1"/>
    <col min="6419" max="6419" width="6.5703125" style="211" customWidth="1"/>
    <col min="6420" max="6420" width="7.140625" style="211" customWidth="1"/>
    <col min="6421" max="6656" width="11.42578125" style="211"/>
    <col min="6657" max="6657" width="33.140625" style="211" customWidth="1"/>
    <col min="6658" max="6658" width="10.28515625" style="211" customWidth="1"/>
    <col min="6659" max="6659" width="10" style="211" customWidth="1"/>
    <col min="6660" max="6660" width="9" style="211" customWidth="1"/>
    <col min="6661" max="6661" width="10.28515625" style="211" customWidth="1"/>
    <col min="6662" max="6662" width="12.7109375" style="211" bestFit="1" customWidth="1"/>
    <col min="6663" max="6663" width="15" style="211" customWidth="1"/>
    <col min="6664" max="6664" width="13.28515625" style="211" customWidth="1"/>
    <col min="6665" max="6665" width="10.5703125" style="211" customWidth="1"/>
    <col min="6666" max="6666" width="12.28515625" style="211" bestFit="1" customWidth="1"/>
    <col min="6667" max="6667" width="9.85546875" style="211" customWidth="1"/>
    <col min="6668" max="6668" width="11.7109375" style="211" customWidth="1"/>
    <col min="6669" max="6669" width="9.5703125" style="211" bestFit="1" customWidth="1"/>
    <col min="6670" max="6670" width="9" style="211" customWidth="1"/>
    <col min="6671" max="6671" width="10" style="211" customWidth="1"/>
    <col min="6672" max="6672" width="10.28515625" style="211" customWidth="1"/>
    <col min="6673" max="6673" width="10.7109375" style="211" customWidth="1"/>
    <col min="6674" max="6674" width="7.140625" style="211" customWidth="1"/>
    <col min="6675" max="6675" width="6.5703125" style="211" customWidth="1"/>
    <col min="6676" max="6676" width="7.140625" style="211" customWidth="1"/>
    <col min="6677" max="6912" width="11.42578125" style="211"/>
    <col min="6913" max="6913" width="33.140625" style="211" customWidth="1"/>
    <col min="6914" max="6914" width="10.28515625" style="211" customWidth="1"/>
    <col min="6915" max="6915" width="10" style="211" customWidth="1"/>
    <col min="6916" max="6916" width="9" style="211" customWidth="1"/>
    <col min="6917" max="6917" width="10.28515625" style="211" customWidth="1"/>
    <col min="6918" max="6918" width="12.7109375" style="211" bestFit="1" customWidth="1"/>
    <col min="6919" max="6919" width="15" style="211" customWidth="1"/>
    <col min="6920" max="6920" width="13.28515625" style="211" customWidth="1"/>
    <col min="6921" max="6921" width="10.5703125" style="211" customWidth="1"/>
    <col min="6922" max="6922" width="12.28515625" style="211" bestFit="1" customWidth="1"/>
    <col min="6923" max="6923" width="9.85546875" style="211" customWidth="1"/>
    <col min="6924" max="6924" width="11.7109375" style="211" customWidth="1"/>
    <col min="6925" max="6925" width="9.5703125" style="211" bestFit="1" customWidth="1"/>
    <col min="6926" max="6926" width="9" style="211" customWidth="1"/>
    <col min="6927" max="6927" width="10" style="211" customWidth="1"/>
    <col min="6928" max="6928" width="10.28515625" style="211" customWidth="1"/>
    <col min="6929" max="6929" width="10.7109375" style="211" customWidth="1"/>
    <col min="6930" max="6930" width="7.140625" style="211" customWidth="1"/>
    <col min="6931" max="6931" width="6.5703125" style="211" customWidth="1"/>
    <col min="6932" max="6932" width="7.140625" style="211" customWidth="1"/>
    <col min="6933" max="7168" width="11.42578125" style="211"/>
    <col min="7169" max="7169" width="33.140625" style="211" customWidth="1"/>
    <col min="7170" max="7170" width="10.28515625" style="211" customWidth="1"/>
    <col min="7171" max="7171" width="10" style="211" customWidth="1"/>
    <col min="7172" max="7172" width="9" style="211" customWidth="1"/>
    <col min="7173" max="7173" width="10.28515625" style="211" customWidth="1"/>
    <col min="7174" max="7174" width="12.7109375" style="211" bestFit="1" customWidth="1"/>
    <col min="7175" max="7175" width="15" style="211" customWidth="1"/>
    <col min="7176" max="7176" width="13.28515625" style="211" customWidth="1"/>
    <col min="7177" max="7177" width="10.5703125" style="211" customWidth="1"/>
    <col min="7178" max="7178" width="12.28515625" style="211" bestFit="1" customWidth="1"/>
    <col min="7179" max="7179" width="9.85546875" style="211" customWidth="1"/>
    <col min="7180" max="7180" width="11.7109375" style="211" customWidth="1"/>
    <col min="7181" max="7181" width="9.5703125" style="211" bestFit="1" customWidth="1"/>
    <col min="7182" max="7182" width="9" style="211" customWidth="1"/>
    <col min="7183" max="7183" width="10" style="211" customWidth="1"/>
    <col min="7184" max="7184" width="10.28515625" style="211" customWidth="1"/>
    <col min="7185" max="7185" width="10.7109375" style="211" customWidth="1"/>
    <col min="7186" max="7186" width="7.140625" style="211" customWidth="1"/>
    <col min="7187" max="7187" width="6.5703125" style="211" customWidth="1"/>
    <col min="7188" max="7188" width="7.140625" style="211" customWidth="1"/>
    <col min="7189" max="7424" width="11.42578125" style="211"/>
    <col min="7425" max="7425" width="33.140625" style="211" customWidth="1"/>
    <col min="7426" max="7426" width="10.28515625" style="211" customWidth="1"/>
    <col min="7427" max="7427" width="10" style="211" customWidth="1"/>
    <col min="7428" max="7428" width="9" style="211" customWidth="1"/>
    <col min="7429" max="7429" width="10.28515625" style="211" customWidth="1"/>
    <col min="7430" max="7430" width="12.7109375" style="211" bestFit="1" customWidth="1"/>
    <col min="7431" max="7431" width="15" style="211" customWidth="1"/>
    <col min="7432" max="7432" width="13.28515625" style="211" customWidth="1"/>
    <col min="7433" max="7433" width="10.5703125" style="211" customWidth="1"/>
    <col min="7434" max="7434" width="12.28515625" style="211" bestFit="1" customWidth="1"/>
    <col min="7435" max="7435" width="9.85546875" style="211" customWidth="1"/>
    <col min="7436" max="7436" width="11.7109375" style="211" customWidth="1"/>
    <col min="7437" max="7437" width="9.5703125" style="211" bestFit="1" customWidth="1"/>
    <col min="7438" max="7438" width="9" style="211" customWidth="1"/>
    <col min="7439" max="7439" width="10" style="211" customWidth="1"/>
    <col min="7440" max="7440" width="10.28515625" style="211" customWidth="1"/>
    <col min="7441" max="7441" width="10.7109375" style="211" customWidth="1"/>
    <col min="7442" max="7442" width="7.140625" style="211" customWidth="1"/>
    <col min="7443" max="7443" width="6.5703125" style="211" customWidth="1"/>
    <col min="7444" max="7444" width="7.140625" style="211" customWidth="1"/>
    <col min="7445" max="7680" width="11.42578125" style="211"/>
    <col min="7681" max="7681" width="33.140625" style="211" customWidth="1"/>
    <col min="7682" max="7682" width="10.28515625" style="211" customWidth="1"/>
    <col min="7683" max="7683" width="10" style="211" customWidth="1"/>
    <col min="7684" max="7684" width="9" style="211" customWidth="1"/>
    <col min="7685" max="7685" width="10.28515625" style="211" customWidth="1"/>
    <col min="7686" max="7686" width="12.7109375" style="211" bestFit="1" customWidth="1"/>
    <col min="7687" max="7687" width="15" style="211" customWidth="1"/>
    <col min="7688" max="7688" width="13.28515625" style="211" customWidth="1"/>
    <col min="7689" max="7689" width="10.5703125" style="211" customWidth="1"/>
    <col min="7690" max="7690" width="12.28515625" style="211" bestFit="1" customWidth="1"/>
    <col min="7691" max="7691" width="9.85546875" style="211" customWidth="1"/>
    <col min="7692" max="7692" width="11.7109375" style="211" customWidth="1"/>
    <col min="7693" max="7693" width="9.5703125" style="211" bestFit="1" customWidth="1"/>
    <col min="7694" max="7694" width="9" style="211" customWidth="1"/>
    <col min="7695" max="7695" width="10" style="211" customWidth="1"/>
    <col min="7696" max="7696" width="10.28515625" style="211" customWidth="1"/>
    <col min="7697" max="7697" width="10.7109375" style="211" customWidth="1"/>
    <col min="7698" max="7698" width="7.140625" style="211" customWidth="1"/>
    <col min="7699" max="7699" width="6.5703125" style="211" customWidth="1"/>
    <col min="7700" max="7700" width="7.140625" style="211" customWidth="1"/>
    <col min="7701" max="7936" width="11.42578125" style="211"/>
    <col min="7937" max="7937" width="33.140625" style="211" customWidth="1"/>
    <col min="7938" max="7938" width="10.28515625" style="211" customWidth="1"/>
    <col min="7939" max="7939" width="10" style="211" customWidth="1"/>
    <col min="7940" max="7940" width="9" style="211" customWidth="1"/>
    <col min="7941" max="7941" width="10.28515625" style="211" customWidth="1"/>
    <col min="7942" max="7942" width="12.7109375" style="211" bestFit="1" customWidth="1"/>
    <col min="7943" max="7943" width="15" style="211" customWidth="1"/>
    <col min="7944" max="7944" width="13.28515625" style="211" customWidth="1"/>
    <col min="7945" max="7945" width="10.5703125" style="211" customWidth="1"/>
    <col min="7946" max="7946" width="12.28515625" style="211" bestFit="1" customWidth="1"/>
    <col min="7947" max="7947" width="9.85546875" style="211" customWidth="1"/>
    <col min="7948" max="7948" width="11.7109375" style="211" customWidth="1"/>
    <col min="7949" max="7949" width="9.5703125" style="211" bestFit="1" customWidth="1"/>
    <col min="7950" max="7950" width="9" style="211" customWidth="1"/>
    <col min="7951" max="7951" width="10" style="211" customWidth="1"/>
    <col min="7952" max="7952" width="10.28515625" style="211" customWidth="1"/>
    <col min="7953" max="7953" width="10.7109375" style="211" customWidth="1"/>
    <col min="7954" max="7954" width="7.140625" style="211" customWidth="1"/>
    <col min="7955" max="7955" width="6.5703125" style="211" customWidth="1"/>
    <col min="7956" max="7956" width="7.140625" style="211" customWidth="1"/>
    <col min="7957" max="8192" width="11.42578125" style="211"/>
    <col min="8193" max="8193" width="33.140625" style="211" customWidth="1"/>
    <col min="8194" max="8194" width="10.28515625" style="211" customWidth="1"/>
    <col min="8195" max="8195" width="10" style="211" customWidth="1"/>
    <col min="8196" max="8196" width="9" style="211" customWidth="1"/>
    <col min="8197" max="8197" width="10.28515625" style="211" customWidth="1"/>
    <col min="8198" max="8198" width="12.7109375" style="211" bestFit="1" customWidth="1"/>
    <col min="8199" max="8199" width="15" style="211" customWidth="1"/>
    <col min="8200" max="8200" width="13.28515625" style="211" customWidth="1"/>
    <col min="8201" max="8201" width="10.5703125" style="211" customWidth="1"/>
    <col min="8202" max="8202" width="12.28515625" style="211" bestFit="1" customWidth="1"/>
    <col min="8203" max="8203" width="9.85546875" style="211" customWidth="1"/>
    <col min="8204" max="8204" width="11.7109375" style="211" customWidth="1"/>
    <col min="8205" max="8205" width="9.5703125" style="211" bestFit="1" customWidth="1"/>
    <col min="8206" max="8206" width="9" style="211" customWidth="1"/>
    <col min="8207" max="8207" width="10" style="211" customWidth="1"/>
    <col min="8208" max="8208" width="10.28515625" style="211" customWidth="1"/>
    <col min="8209" max="8209" width="10.7109375" style="211" customWidth="1"/>
    <col min="8210" max="8210" width="7.140625" style="211" customWidth="1"/>
    <col min="8211" max="8211" width="6.5703125" style="211" customWidth="1"/>
    <col min="8212" max="8212" width="7.140625" style="211" customWidth="1"/>
    <col min="8213" max="8448" width="11.42578125" style="211"/>
    <col min="8449" max="8449" width="33.140625" style="211" customWidth="1"/>
    <col min="8450" max="8450" width="10.28515625" style="211" customWidth="1"/>
    <col min="8451" max="8451" width="10" style="211" customWidth="1"/>
    <col min="8452" max="8452" width="9" style="211" customWidth="1"/>
    <col min="8453" max="8453" width="10.28515625" style="211" customWidth="1"/>
    <col min="8454" max="8454" width="12.7109375" style="211" bestFit="1" customWidth="1"/>
    <col min="8455" max="8455" width="15" style="211" customWidth="1"/>
    <col min="8456" max="8456" width="13.28515625" style="211" customWidth="1"/>
    <col min="8457" max="8457" width="10.5703125" style="211" customWidth="1"/>
    <col min="8458" max="8458" width="12.28515625" style="211" bestFit="1" customWidth="1"/>
    <col min="8459" max="8459" width="9.85546875" style="211" customWidth="1"/>
    <col min="8460" max="8460" width="11.7109375" style="211" customWidth="1"/>
    <col min="8461" max="8461" width="9.5703125" style="211" bestFit="1" customWidth="1"/>
    <col min="8462" max="8462" width="9" style="211" customWidth="1"/>
    <col min="8463" max="8463" width="10" style="211" customWidth="1"/>
    <col min="8464" max="8464" width="10.28515625" style="211" customWidth="1"/>
    <col min="8465" max="8465" width="10.7109375" style="211" customWidth="1"/>
    <col min="8466" max="8466" width="7.140625" style="211" customWidth="1"/>
    <col min="8467" max="8467" width="6.5703125" style="211" customWidth="1"/>
    <col min="8468" max="8468" width="7.140625" style="211" customWidth="1"/>
    <col min="8469" max="8704" width="11.42578125" style="211"/>
    <col min="8705" max="8705" width="33.140625" style="211" customWidth="1"/>
    <col min="8706" max="8706" width="10.28515625" style="211" customWidth="1"/>
    <col min="8707" max="8707" width="10" style="211" customWidth="1"/>
    <col min="8708" max="8708" width="9" style="211" customWidth="1"/>
    <col min="8709" max="8709" width="10.28515625" style="211" customWidth="1"/>
    <col min="8710" max="8710" width="12.7109375" style="211" bestFit="1" customWidth="1"/>
    <col min="8711" max="8711" width="15" style="211" customWidth="1"/>
    <col min="8712" max="8712" width="13.28515625" style="211" customWidth="1"/>
    <col min="8713" max="8713" width="10.5703125" style="211" customWidth="1"/>
    <col min="8714" max="8714" width="12.28515625" style="211" bestFit="1" customWidth="1"/>
    <col min="8715" max="8715" width="9.85546875" style="211" customWidth="1"/>
    <col min="8716" max="8716" width="11.7109375" style="211" customWidth="1"/>
    <col min="8717" max="8717" width="9.5703125" style="211" bestFit="1" customWidth="1"/>
    <col min="8718" max="8718" width="9" style="211" customWidth="1"/>
    <col min="8719" max="8719" width="10" style="211" customWidth="1"/>
    <col min="8720" max="8720" width="10.28515625" style="211" customWidth="1"/>
    <col min="8721" max="8721" width="10.7109375" style="211" customWidth="1"/>
    <col min="8722" max="8722" width="7.140625" style="211" customWidth="1"/>
    <col min="8723" max="8723" width="6.5703125" style="211" customWidth="1"/>
    <col min="8724" max="8724" width="7.140625" style="211" customWidth="1"/>
    <col min="8725" max="8960" width="11.42578125" style="211"/>
    <col min="8961" max="8961" width="33.140625" style="211" customWidth="1"/>
    <col min="8962" max="8962" width="10.28515625" style="211" customWidth="1"/>
    <col min="8963" max="8963" width="10" style="211" customWidth="1"/>
    <col min="8964" max="8964" width="9" style="211" customWidth="1"/>
    <col min="8965" max="8965" width="10.28515625" style="211" customWidth="1"/>
    <col min="8966" max="8966" width="12.7109375" style="211" bestFit="1" customWidth="1"/>
    <col min="8967" max="8967" width="15" style="211" customWidth="1"/>
    <col min="8968" max="8968" width="13.28515625" style="211" customWidth="1"/>
    <col min="8969" max="8969" width="10.5703125" style="211" customWidth="1"/>
    <col min="8970" max="8970" width="12.28515625" style="211" bestFit="1" customWidth="1"/>
    <col min="8971" max="8971" width="9.85546875" style="211" customWidth="1"/>
    <col min="8972" max="8972" width="11.7109375" style="211" customWidth="1"/>
    <col min="8973" max="8973" width="9.5703125" style="211" bestFit="1" customWidth="1"/>
    <col min="8974" max="8974" width="9" style="211" customWidth="1"/>
    <col min="8975" max="8975" width="10" style="211" customWidth="1"/>
    <col min="8976" max="8976" width="10.28515625" style="211" customWidth="1"/>
    <col min="8977" max="8977" width="10.7109375" style="211" customWidth="1"/>
    <col min="8978" max="8978" width="7.140625" style="211" customWidth="1"/>
    <col min="8979" max="8979" width="6.5703125" style="211" customWidth="1"/>
    <col min="8980" max="8980" width="7.140625" style="211" customWidth="1"/>
    <col min="8981" max="9216" width="11.42578125" style="211"/>
    <col min="9217" max="9217" width="33.140625" style="211" customWidth="1"/>
    <col min="9218" max="9218" width="10.28515625" style="211" customWidth="1"/>
    <col min="9219" max="9219" width="10" style="211" customWidth="1"/>
    <col min="9220" max="9220" width="9" style="211" customWidth="1"/>
    <col min="9221" max="9221" width="10.28515625" style="211" customWidth="1"/>
    <col min="9222" max="9222" width="12.7109375" style="211" bestFit="1" customWidth="1"/>
    <col min="9223" max="9223" width="15" style="211" customWidth="1"/>
    <col min="9224" max="9224" width="13.28515625" style="211" customWidth="1"/>
    <col min="9225" max="9225" width="10.5703125" style="211" customWidth="1"/>
    <col min="9226" max="9226" width="12.28515625" style="211" bestFit="1" customWidth="1"/>
    <col min="9227" max="9227" width="9.85546875" style="211" customWidth="1"/>
    <col min="9228" max="9228" width="11.7109375" style="211" customWidth="1"/>
    <col min="9229" max="9229" width="9.5703125" style="211" bestFit="1" customWidth="1"/>
    <col min="9230" max="9230" width="9" style="211" customWidth="1"/>
    <col min="9231" max="9231" width="10" style="211" customWidth="1"/>
    <col min="9232" max="9232" width="10.28515625" style="211" customWidth="1"/>
    <col min="9233" max="9233" width="10.7109375" style="211" customWidth="1"/>
    <col min="9234" max="9234" width="7.140625" style="211" customWidth="1"/>
    <col min="9235" max="9235" width="6.5703125" style="211" customWidth="1"/>
    <col min="9236" max="9236" width="7.140625" style="211" customWidth="1"/>
    <col min="9237" max="9472" width="11.42578125" style="211"/>
    <col min="9473" max="9473" width="33.140625" style="211" customWidth="1"/>
    <col min="9474" max="9474" width="10.28515625" style="211" customWidth="1"/>
    <col min="9475" max="9475" width="10" style="211" customWidth="1"/>
    <col min="9476" max="9476" width="9" style="211" customWidth="1"/>
    <col min="9477" max="9477" width="10.28515625" style="211" customWidth="1"/>
    <col min="9478" max="9478" width="12.7109375" style="211" bestFit="1" customWidth="1"/>
    <col min="9479" max="9479" width="15" style="211" customWidth="1"/>
    <col min="9480" max="9480" width="13.28515625" style="211" customWidth="1"/>
    <col min="9481" max="9481" width="10.5703125" style="211" customWidth="1"/>
    <col min="9482" max="9482" width="12.28515625" style="211" bestFit="1" customWidth="1"/>
    <col min="9483" max="9483" width="9.85546875" style="211" customWidth="1"/>
    <col min="9484" max="9484" width="11.7109375" style="211" customWidth="1"/>
    <col min="9485" max="9485" width="9.5703125" style="211" bestFit="1" customWidth="1"/>
    <col min="9486" max="9486" width="9" style="211" customWidth="1"/>
    <col min="9487" max="9487" width="10" style="211" customWidth="1"/>
    <col min="9488" max="9488" width="10.28515625" style="211" customWidth="1"/>
    <col min="9489" max="9489" width="10.7109375" style="211" customWidth="1"/>
    <col min="9490" max="9490" width="7.140625" style="211" customWidth="1"/>
    <col min="9491" max="9491" width="6.5703125" style="211" customWidth="1"/>
    <col min="9492" max="9492" width="7.140625" style="211" customWidth="1"/>
    <col min="9493" max="9728" width="11.42578125" style="211"/>
    <col min="9729" max="9729" width="33.140625" style="211" customWidth="1"/>
    <col min="9730" max="9730" width="10.28515625" style="211" customWidth="1"/>
    <col min="9731" max="9731" width="10" style="211" customWidth="1"/>
    <col min="9732" max="9732" width="9" style="211" customWidth="1"/>
    <col min="9733" max="9733" width="10.28515625" style="211" customWidth="1"/>
    <col min="9734" max="9734" width="12.7109375" style="211" bestFit="1" customWidth="1"/>
    <col min="9735" max="9735" width="15" style="211" customWidth="1"/>
    <col min="9736" max="9736" width="13.28515625" style="211" customWidth="1"/>
    <col min="9737" max="9737" width="10.5703125" style="211" customWidth="1"/>
    <col min="9738" max="9738" width="12.28515625" style="211" bestFit="1" customWidth="1"/>
    <col min="9739" max="9739" width="9.85546875" style="211" customWidth="1"/>
    <col min="9740" max="9740" width="11.7109375" style="211" customWidth="1"/>
    <col min="9741" max="9741" width="9.5703125" style="211" bestFit="1" customWidth="1"/>
    <col min="9742" max="9742" width="9" style="211" customWidth="1"/>
    <col min="9743" max="9743" width="10" style="211" customWidth="1"/>
    <col min="9744" max="9744" width="10.28515625" style="211" customWidth="1"/>
    <col min="9745" max="9745" width="10.7109375" style="211" customWidth="1"/>
    <col min="9746" max="9746" width="7.140625" style="211" customWidth="1"/>
    <col min="9747" max="9747" width="6.5703125" style="211" customWidth="1"/>
    <col min="9748" max="9748" width="7.140625" style="211" customWidth="1"/>
    <col min="9749" max="9984" width="11.42578125" style="211"/>
    <col min="9985" max="9985" width="33.140625" style="211" customWidth="1"/>
    <col min="9986" max="9986" width="10.28515625" style="211" customWidth="1"/>
    <col min="9987" max="9987" width="10" style="211" customWidth="1"/>
    <col min="9988" max="9988" width="9" style="211" customWidth="1"/>
    <col min="9989" max="9989" width="10.28515625" style="211" customWidth="1"/>
    <col min="9990" max="9990" width="12.7109375" style="211" bestFit="1" customWidth="1"/>
    <col min="9991" max="9991" width="15" style="211" customWidth="1"/>
    <col min="9992" max="9992" width="13.28515625" style="211" customWidth="1"/>
    <col min="9993" max="9993" width="10.5703125" style="211" customWidth="1"/>
    <col min="9994" max="9994" width="12.28515625" style="211" bestFit="1" customWidth="1"/>
    <col min="9995" max="9995" width="9.85546875" style="211" customWidth="1"/>
    <col min="9996" max="9996" width="11.7109375" style="211" customWidth="1"/>
    <col min="9997" max="9997" width="9.5703125" style="211" bestFit="1" customWidth="1"/>
    <col min="9998" max="9998" width="9" style="211" customWidth="1"/>
    <col min="9999" max="9999" width="10" style="211" customWidth="1"/>
    <col min="10000" max="10000" width="10.28515625" style="211" customWidth="1"/>
    <col min="10001" max="10001" width="10.7109375" style="211" customWidth="1"/>
    <col min="10002" max="10002" width="7.140625" style="211" customWidth="1"/>
    <col min="10003" max="10003" width="6.5703125" style="211" customWidth="1"/>
    <col min="10004" max="10004" width="7.140625" style="211" customWidth="1"/>
    <col min="10005" max="10240" width="11.42578125" style="211"/>
    <col min="10241" max="10241" width="33.140625" style="211" customWidth="1"/>
    <col min="10242" max="10242" width="10.28515625" style="211" customWidth="1"/>
    <col min="10243" max="10243" width="10" style="211" customWidth="1"/>
    <col min="10244" max="10244" width="9" style="211" customWidth="1"/>
    <col min="10245" max="10245" width="10.28515625" style="211" customWidth="1"/>
    <col min="10246" max="10246" width="12.7109375" style="211" bestFit="1" customWidth="1"/>
    <col min="10247" max="10247" width="15" style="211" customWidth="1"/>
    <col min="10248" max="10248" width="13.28515625" style="211" customWidth="1"/>
    <col min="10249" max="10249" width="10.5703125" style="211" customWidth="1"/>
    <col min="10250" max="10250" width="12.28515625" style="211" bestFit="1" customWidth="1"/>
    <col min="10251" max="10251" width="9.85546875" style="211" customWidth="1"/>
    <col min="10252" max="10252" width="11.7109375" style="211" customWidth="1"/>
    <col min="10253" max="10253" width="9.5703125" style="211" bestFit="1" customWidth="1"/>
    <col min="10254" max="10254" width="9" style="211" customWidth="1"/>
    <col min="10255" max="10255" width="10" style="211" customWidth="1"/>
    <col min="10256" max="10256" width="10.28515625" style="211" customWidth="1"/>
    <col min="10257" max="10257" width="10.7109375" style="211" customWidth="1"/>
    <col min="10258" max="10258" width="7.140625" style="211" customWidth="1"/>
    <col min="10259" max="10259" width="6.5703125" style="211" customWidth="1"/>
    <col min="10260" max="10260" width="7.140625" style="211" customWidth="1"/>
    <col min="10261" max="10496" width="11.42578125" style="211"/>
    <col min="10497" max="10497" width="33.140625" style="211" customWidth="1"/>
    <col min="10498" max="10498" width="10.28515625" style="211" customWidth="1"/>
    <col min="10499" max="10499" width="10" style="211" customWidth="1"/>
    <col min="10500" max="10500" width="9" style="211" customWidth="1"/>
    <col min="10501" max="10501" width="10.28515625" style="211" customWidth="1"/>
    <col min="10502" max="10502" width="12.7109375" style="211" bestFit="1" customWidth="1"/>
    <col min="10503" max="10503" width="15" style="211" customWidth="1"/>
    <col min="10504" max="10504" width="13.28515625" style="211" customWidth="1"/>
    <col min="10505" max="10505" width="10.5703125" style="211" customWidth="1"/>
    <col min="10506" max="10506" width="12.28515625" style="211" bestFit="1" customWidth="1"/>
    <col min="10507" max="10507" width="9.85546875" style="211" customWidth="1"/>
    <col min="10508" max="10508" width="11.7109375" style="211" customWidth="1"/>
    <col min="10509" max="10509" width="9.5703125" style="211" bestFit="1" customWidth="1"/>
    <col min="10510" max="10510" width="9" style="211" customWidth="1"/>
    <col min="10511" max="10511" width="10" style="211" customWidth="1"/>
    <col min="10512" max="10512" width="10.28515625" style="211" customWidth="1"/>
    <col min="10513" max="10513" width="10.7109375" style="211" customWidth="1"/>
    <col min="10514" max="10514" width="7.140625" style="211" customWidth="1"/>
    <col min="10515" max="10515" width="6.5703125" style="211" customWidth="1"/>
    <col min="10516" max="10516" width="7.140625" style="211" customWidth="1"/>
    <col min="10517" max="10752" width="11.42578125" style="211"/>
    <col min="10753" max="10753" width="33.140625" style="211" customWidth="1"/>
    <col min="10754" max="10754" width="10.28515625" style="211" customWidth="1"/>
    <col min="10755" max="10755" width="10" style="211" customWidth="1"/>
    <col min="10756" max="10756" width="9" style="211" customWidth="1"/>
    <col min="10757" max="10757" width="10.28515625" style="211" customWidth="1"/>
    <col min="10758" max="10758" width="12.7109375" style="211" bestFit="1" customWidth="1"/>
    <col min="10759" max="10759" width="15" style="211" customWidth="1"/>
    <col min="10760" max="10760" width="13.28515625" style="211" customWidth="1"/>
    <col min="10761" max="10761" width="10.5703125" style="211" customWidth="1"/>
    <col min="10762" max="10762" width="12.28515625" style="211" bestFit="1" customWidth="1"/>
    <col min="10763" max="10763" width="9.85546875" style="211" customWidth="1"/>
    <col min="10764" max="10764" width="11.7109375" style="211" customWidth="1"/>
    <col min="10765" max="10765" width="9.5703125" style="211" bestFit="1" customWidth="1"/>
    <col min="10766" max="10766" width="9" style="211" customWidth="1"/>
    <col min="10767" max="10767" width="10" style="211" customWidth="1"/>
    <col min="10768" max="10768" width="10.28515625" style="211" customWidth="1"/>
    <col min="10769" max="10769" width="10.7109375" style="211" customWidth="1"/>
    <col min="10770" max="10770" width="7.140625" style="211" customWidth="1"/>
    <col min="10771" max="10771" width="6.5703125" style="211" customWidth="1"/>
    <col min="10772" max="10772" width="7.140625" style="211" customWidth="1"/>
    <col min="10773" max="11008" width="11.42578125" style="211"/>
    <col min="11009" max="11009" width="33.140625" style="211" customWidth="1"/>
    <col min="11010" max="11010" width="10.28515625" style="211" customWidth="1"/>
    <col min="11011" max="11011" width="10" style="211" customWidth="1"/>
    <col min="11012" max="11012" width="9" style="211" customWidth="1"/>
    <col min="11013" max="11013" width="10.28515625" style="211" customWidth="1"/>
    <col min="11014" max="11014" width="12.7109375" style="211" bestFit="1" customWidth="1"/>
    <col min="11015" max="11015" width="15" style="211" customWidth="1"/>
    <col min="11016" max="11016" width="13.28515625" style="211" customWidth="1"/>
    <col min="11017" max="11017" width="10.5703125" style="211" customWidth="1"/>
    <col min="11018" max="11018" width="12.28515625" style="211" bestFit="1" customWidth="1"/>
    <col min="11019" max="11019" width="9.85546875" style="211" customWidth="1"/>
    <col min="11020" max="11020" width="11.7109375" style="211" customWidth="1"/>
    <col min="11021" max="11021" width="9.5703125" style="211" bestFit="1" customWidth="1"/>
    <col min="11022" max="11022" width="9" style="211" customWidth="1"/>
    <col min="11023" max="11023" width="10" style="211" customWidth="1"/>
    <col min="11024" max="11024" width="10.28515625" style="211" customWidth="1"/>
    <col min="11025" max="11025" width="10.7109375" style="211" customWidth="1"/>
    <col min="11026" max="11026" width="7.140625" style="211" customWidth="1"/>
    <col min="11027" max="11027" width="6.5703125" style="211" customWidth="1"/>
    <col min="11028" max="11028" width="7.140625" style="211" customWidth="1"/>
    <col min="11029" max="11264" width="11.42578125" style="211"/>
    <col min="11265" max="11265" width="33.140625" style="211" customWidth="1"/>
    <col min="11266" max="11266" width="10.28515625" style="211" customWidth="1"/>
    <col min="11267" max="11267" width="10" style="211" customWidth="1"/>
    <col min="11268" max="11268" width="9" style="211" customWidth="1"/>
    <col min="11269" max="11269" width="10.28515625" style="211" customWidth="1"/>
    <col min="11270" max="11270" width="12.7109375" style="211" bestFit="1" customWidth="1"/>
    <col min="11271" max="11271" width="15" style="211" customWidth="1"/>
    <col min="11272" max="11272" width="13.28515625" style="211" customWidth="1"/>
    <col min="11273" max="11273" width="10.5703125" style="211" customWidth="1"/>
    <col min="11274" max="11274" width="12.28515625" style="211" bestFit="1" customWidth="1"/>
    <col min="11275" max="11275" width="9.85546875" style="211" customWidth="1"/>
    <col min="11276" max="11276" width="11.7109375" style="211" customWidth="1"/>
    <col min="11277" max="11277" width="9.5703125" style="211" bestFit="1" customWidth="1"/>
    <col min="11278" max="11278" width="9" style="211" customWidth="1"/>
    <col min="11279" max="11279" width="10" style="211" customWidth="1"/>
    <col min="11280" max="11280" width="10.28515625" style="211" customWidth="1"/>
    <col min="11281" max="11281" width="10.7109375" style="211" customWidth="1"/>
    <col min="11282" max="11282" width="7.140625" style="211" customWidth="1"/>
    <col min="11283" max="11283" width="6.5703125" style="211" customWidth="1"/>
    <col min="11284" max="11284" width="7.140625" style="211" customWidth="1"/>
    <col min="11285" max="11520" width="11.42578125" style="211"/>
    <col min="11521" max="11521" width="33.140625" style="211" customWidth="1"/>
    <col min="11522" max="11522" width="10.28515625" style="211" customWidth="1"/>
    <col min="11523" max="11523" width="10" style="211" customWidth="1"/>
    <col min="11524" max="11524" width="9" style="211" customWidth="1"/>
    <col min="11525" max="11525" width="10.28515625" style="211" customWidth="1"/>
    <col min="11526" max="11526" width="12.7109375" style="211" bestFit="1" customWidth="1"/>
    <col min="11527" max="11527" width="15" style="211" customWidth="1"/>
    <col min="11528" max="11528" width="13.28515625" style="211" customWidth="1"/>
    <col min="11529" max="11529" width="10.5703125" style="211" customWidth="1"/>
    <col min="11530" max="11530" width="12.28515625" style="211" bestFit="1" customWidth="1"/>
    <col min="11531" max="11531" width="9.85546875" style="211" customWidth="1"/>
    <col min="11532" max="11532" width="11.7109375" style="211" customWidth="1"/>
    <col min="11533" max="11533" width="9.5703125" style="211" bestFit="1" customWidth="1"/>
    <col min="11534" max="11534" width="9" style="211" customWidth="1"/>
    <col min="11535" max="11535" width="10" style="211" customWidth="1"/>
    <col min="11536" max="11536" width="10.28515625" style="211" customWidth="1"/>
    <col min="11537" max="11537" width="10.7109375" style="211" customWidth="1"/>
    <col min="11538" max="11538" width="7.140625" style="211" customWidth="1"/>
    <col min="11539" max="11539" width="6.5703125" style="211" customWidth="1"/>
    <col min="11540" max="11540" width="7.140625" style="211" customWidth="1"/>
    <col min="11541" max="11776" width="11.42578125" style="211"/>
    <col min="11777" max="11777" width="33.140625" style="211" customWidth="1"/>
    <col min="11778" max="11778" width="10.28515625" style="211" customWidth="1"/>
    <col min="11779" max="11779" width="10" style="211" customWidth="1"/>
    <col min="11780" max="11780" width="9" style="211" customWidth="1"/>
    <col min="11781" max="11781" width="10.28515625" style="211" customWidth="1"/>
    <col min="11782" max="11782" width="12.7109375" style="211" bestFit="1" customWidth="1"/>
    <col min="11783" max="11783" width="15" style="211" customWidth="1"/>
    <col min="11784" max="11784" width="13.28515625" style="211" customWidth="1"/>
    <col min="11785" max="11785" width="10.5703125" style="211" customWidth="1"/>
    <col min="11786" max="11786" width="12.28515625" style="211" bestFit="1" customWidth="1"/>
    <col min="11787" max="11787" width="9.85546875" style="211" customWidth="1"/>
    <col min="11788" max="11788" width="11.7109375" style="211" customWidth="1"/>
    <col min="11789" max="11789" width="9.5703125" style="211" bestFit="1" customWidth="1"/>
    <col min="11790" max="11790" width="9" style="211" customWidth="1"/>
    <col min="11791" max="11791" width="10" style="211" customWidth="1"/>
    <col min="11792" max="11792" width="10.28515625" style="211" customWidth="1"/>
    <col min="11793" max="11793" width="10.7109375" style="211" customWidth="1"/>
    <col min="11794" max="11794" width="7.140625" style="211" customWidth="1"/>
    <col min="11795" max="11795" width="6.5703125" style="211" customWidth="1"/>
    <col min="11796" max="11796" width="7.140625" style="211" customWidth="1"/>
    <col min="11797" max="12032" width="11.42578125" style="211"/>
    <col min="12033" max="12033" width="33.140625" style="211" customWidth="1"/>
    <col min="12034" max="12034" width="10.28515625" style="211" customWidth="1"/>
    <col min="12035" max="12035" width="10" style="211" customWidth="1"/>
    <col min="12036" max="12036" width="9" style="211" customWidth="1"/>
    <col min="12037" max="12037" width="10.28515625" style="211" customWidth="1"/>
    <col min="12038" max="12038" width="12.7109375" style="211" bestFit="1" customWidth="1"/>
    <col min="12039" max="12039" width="15" style="211" customWidth="1"/>
    <col min="12040" max="12040" width="13.28515625" style="211" customWidth="1"/>
    <col min="12041" max="12041" width="10.5703125" style="211" customWidth="1"/>
    <col min="12042" max="12042" width="12.28515625" style="211" bestFit="1" customWidth="1"/>
    <col min="12043" max="12043" width="9.85546875" style="211" customWidth="1"/>
    <col min="12044" max="12044" width="11.7109375" style="211" customWidth="1"/>
    <col min="12045" max="12045" width="9.5703125" style="211" bestFit="1" customWidth="1"/>
    <col min="12046" max="12046" width="9" style="211" customWidth="1"/>
    <col min="12047" max="12047" width="10" style="211" customWidth="1"/>
    <col min="12048" max="12048" width="10.28515625" style="211" customWidth="1"/>
    <col min="12049" max="12049" width="10.7109375" style="211" customWidth="1"/>
    <col min="12050" max="12050" width="7.140625" style="211" customWidth="1"/>
    <col min="12051" max="12051" width="6.5703125" style="211" customWidth="1"/>
    <col min="12052" max="12052" width="7.140625" style="211" customWidth="1"/>
    <col min="12053" max="12288" width="11.42578125" style="211"/>
    <col min="12289" max="12289" width="33.140625" style="211" customWidth="1"/>
    <col min="12290" max="12290" width="10.28515625" style="211" customWidth="1"/>
    <col min="12291" max="12291" width="10" style="211" customWidth="1"/>
    <col min="12292" max="12292" width="9" style="211" customWidth="1"/>
    <col min="12293" max="12293" width="10.28515625" style="211" customWidth="1"/>
    <col min="12294" max="12294" width="12.7109375" style="211" bestFit="1" customWidth="1"/>
    <col min="12295" max="12295" width="15" style="211" customWidth="1"/>
    <col min="12296" max="12296" width="13.28515625" style="211" customWidth="1"/>
    <col min="12297" max="12297" width="10.5703125" style="211" customWidth="1"/>
    <col min="12298" max="12298" width="12.28515625" style="211" bestFit="1" customWidth="1"/>
    <col min="12299" max="12299" width="9.85546875" style="211" customWidth="1"/>
    <col min="12300" max="12300" width="11.7109375" style="211" customWidth="1"/>
    <col min="12301" max="12301" width="9.5703125" style="211" bestFit="1" customWidth="1"/>
    <col min="12302" max="12302" width="9" style="211" customWidth="1"/>
    <col min="12303" max="12303" width="10" style="211" customWidth="1"/>
    <col min="12304" max="12304" width="10.28515625" style="211" customWidth="1"/>
    <col min="12305" max="12305" width="10.7109375" style="211" customWidth="1"/>
    <col min="12306" max="12306" width="7.140625" style="211" customWidth="1"/>
    <col min="12307" max="12307" width="6.5703125" style="211" customWidth="1"/>
    <col min="12308" max="12308" width="7.140625" style="211" customWidth="1"/>
    <col min="12309" max="12544" width="11.42578125" style="211"/>
    <col min="12545" max="12545" width="33.140625" style="211" customWidth="1"/>
    <col min="12546" max="12546" width="10.28515625" style="211" customWidth="1"/>
    <col min="12547" max="12547" width="10" style="211" customWidth="1"/>
    <col min="12548" max="12548" width="9" style="211" customWidth="1"/>
    <col min="12549" max="12549" width="10.28515625" style="211" customWidth="1"/>
    <col min="12550" max="12550" width="12.7109375" style="211" bestFit="1" customWidth="1"/>
    <col min="12551" max="12551" width="15" style="211" customWidth="1"/>
    <col min="12552" max="12552" width="13.28515625" style="211" customWidth="1"/>
    <col min="12553" max="12553" width="10.5703125" style="211" customWidth="1"/>
    <col min="12554" max="12554" width="12.28515625" style="211" bestFit="1" customWidth="1"/>
    <col min="12555" max="12555" width="9.85546875" style="211" customWidth="1"/>
    <col min="12556" max="12556" width="11.7109375" style="211" customWidth="1"/>
    <col min="12557" max="12557" width="9.5703125" style="211" bestFit="1" customWidth="1"/>
    <col min="12558" max="12558" width="9" style="211" customWidth="1"/>
    <col min="12559" max="12559" width="10" style="211" customWidth="1"/>
    <col min="12560" max="12560" width="10.28515625" style="211" customWidth="1"/>
    <col min="12561" max="12561" width="10.7109375" style="211" customWidth="1"/>
    <col min="12562" max="12562" width="7.140625" style="211" customWidth="1"/>
    <col min="12563" max="12563" width="6.5703125" style="211" customWidth="1"/>
    <col min="12564" max="12564" width="7.140625" style="211" customWidth="1"/>
    <col min="12565" max="12800" width="11.42578125" style="211"/>
    <col min="12801" max="12801" width="33.140625" style="211" customWidth="1"/>
    <col min="12802" max="12802" width="10.28515625" style="211" customWidth="1"/>
    <col min="12803" max="12803" width="10" style="211" customWidth="1"/>
    <col min="12804" max="12804" width="9" style="211" customWidth="1"/>
    <col min="12805" max="12805" width="10.28515625" style="211" customWidth="1"/>
    <col min="12806" max="12806" width="12.7109375" style="211" bestFit="1" customWidth="1"/>
    <col min="12807" max="12807" width="15" style="211" customWidth="1"/>
    <col min="12808" max="12808" width="13.28515625" style="211" customWidth="1"/>
    <col min="12809" max="12809" width="10.5703125" style="211" customWidth="1"/>
    <col min="12810" max="12810" width="12.28515625" style="211" bestFit="1" customWidth="1"/>
    <col min="12811" max="12811" width="9.85546875" style="211" customWidth="1"/>
    <col min="12812" max="12812" width="11.7109375" style="211" customWidth="1"/>
    <col min="12813" max="12813" width="9.5703125" style="211" bestFit="1" customWidth="1"/>
    <col min="12814" max="12814" width="9" style="211" customWidth="1"/>
    <col min="12815" max="12815" width="10" style="211" customWidth="1"/>
    <col min="12816" max="12816" width="10.28515625" style="211" customWidth="1"/>
    <col min="12817" max="12817" width="10.7109375" style="211" customWidth="1"/>
    <col min="12818" max="12818" width="7.140625" style="211" customWidth="1"/>
    <col min="12819" max="12819" width="6.5703125" style="211" customWidth="1"/>
    <col min="12820" max="12820" width="7.140625" style="211" customWidth="1"/>
    <col min="12821" max="13056" width="11.42578125" style="211"/>
    <col min="13057" max="13057" width="33.140625" style="211" customWidth="1"/>
    <col min="13058" max="13058" width="10.28515625" style="211" customWidth="1"/>
    <col min="13059" max="13059" width="10" style="211" customWidth="1"/>
    <col min="13060" max="13060" width="9" style="211" customWidth="1"/>
    <col min="13061" max="13061" width="10.28515625" style="211" customWidth="1"/>
    <col min="13062" max="13062" width="12.7109375" style="211" bestFit="1" customWidth="1"/>
    <col min="13063" max="13063" width="15" style="211" customWidth="1"/>
    <col min="13064" max="13064" width="13.28515625" style="211" customWidth="1"/>
    <col min="13065" max="13065" width="10.5703125" style="211" customWidth="1"/>
    <col min="13066" max="13066" width="12.28515625" style="211" bestFit="1" customWidth="1"/>
    <col min="13067" max="13067" width="9.85546875" style="211" customWidth="1"/>
    <col min="13068" max="13068" width="11.7109375" style="211" customWidth="1"/>
    <col min="13069" max="13069" width="9.5703125" style="211" bestFit="1" customWidth="1"/>
    <col min="13070" max="13070" width="9" style="211" customWidth="1"/>
    <col min="13071" max="13071" width="10" style="211" customWidth="1"/>
    <col min="13072" max="13072" width="10.28515625" style="211" customWidth="1"/>
    <col min="13073" max="13073" width="10.7109375" style="211" customWidth="1"/>
    <col min="13074" max="13074" width="7.140625" style="211" customWidth="1"/>
    <col min="13075" max="13075" width="6.5703125" style="211" customWidth="1"/>
    <col min="13076" max="13076" width="7.140625" style="211" customWidth="1"/>
    <col min="13077" max="13312" width="11.42578125" style="211"/>
    <col min="13313" max="13313" width="33.140625" style="211" customWidth="1"/>
    <col min="13314" max="13314" width="10.28515625" style="211" customWidth="1"/>
    <col min="13315" max="13315" width="10" style="211" customWidth="1"/>
    <col min="13316" max="13316" width="9" style="211" customWidth="1"/>
    <col min="13317" max="13317" width="10.28515625" style="211" customWidth="1"/>
    <col min="13318" max="13318" width="12.7109375" style="211" bestFit="1" customWidth="1"/>
    <col min="13319" max="13319" width="15" style="211" customWidth="1"/>
    <col min="13320" max="13320" width="13.28515625" style="211" customWidth="1"/>
    <col min="13321" max="13321" width="10.5703125" style="211" customWidth="1"/>
    <col min="13322" max="13322" width="12.28515625" style="211" bestFit="1" customWidth="1"/>
    <col min="13323" max="13323" width="9.85546875" style="211" customWidth="1"/>
    <col min="13324" max="13324" width="11.7109375" style="211" customWidth="1"/>
    <col min="13325" max="13325" width="9.5703125" style="211" bestFit="1" customWidth="1"/>
    <col min="13326" max="13326" width="9" style="211" customWidth="1"/>
    <col min="13327" max="13327" width="10" style="211" customWidth="1"/>
    <col min="13328" max="13328" width="10.28515625" style="211" customWidth="1"/>
    <col min="13329" max="13329" width="10.7109375" style="211" customWidth="1"/>
    <col min="13330" max="13330" width="7.140625" style="211" customWidth="1"/>
    <col min="13331" max="13331" width="6.5703125" style="211" customWidth="1"/>
    <col min="13332" max="13332" width="7.140625" style="211" customWidth="1"/>
    <col min="13333" max="13568" width="11.42578125" style="211"/>
    <col min="13569" max="13569" width="33.140625" style="211" customWidth="1"/>
    <col min="13570" max="13570" width="10.28515625" style="211" customWidth="1"/>
    <col min="13571" max="13571" width="10" style="211" customWidth="1"/>
    <col min="13572" max="13572" width="9" style="211" customWidth="1"/>
    <col min="13573" max="13573" width="10.28515625" style="211" customWidth="1"/>
    <col min="13574" max="13574" width="12.7109375" style="211" bestFit="1" customWidth="1"/>
    <col min="13575" max="13575" width="15" style="211" customWidth="1"/>
    <col min="13576" max="13576" width="13.28515625" style="211" customWidth="1"/>
    <col min="13577" max="13577" width="10.5703125" style="211" customWidth="1"/>
    <col min="13578" max="13578" width="12.28515625" style="211" bestFit="1" customWidth="1"/>
    <col min="13579" max="13579" width="9.85546875" style="211" customWidth="1"/>
    <col min="13580" max="13580" width="11.7109375" style="211" customWidth="1"/>
    <col min="13581" max="13581" width="9.5703125" style="211" bestFit="1" customWidth="1"/>
    <col min="13582" max="13582" width="9" style="211" customWidth="1"/>
    <col min="13583" max="13583" width="10" style="211" customWidth="1"/>
    <col min="13584" max="13584" width="10.28515625" style="211" customWidth="1"/>
    <col min="13585" max="13585" width="10.7109375" style="211" customWidth="1"/>
    <col min="13586" max="13586" width="7.140625" style="211" customWidth="1"/>
    <col min="13587" max="13587" width="6.5703125" style="211" customWidth="1"/>
    <col min="13588" max="13588" width="7.140625" style="211" customWidth="1"/>
    <col min="13589" max="13824" width="11.42578125" style="211"/>
    <col min="13825" max="13825" width="33.140625" style="211" customWidth="1"/>
    <col min="13826" max="13826" width="10.28515625" style="211" customWidth="1"/>
    <col min="13827" max="13827" width="10" style="211" customWidth="1"/>
    <col min="13828" max="13828" width="9" style="211" customWidth="1"/>
    <col min="13829" max="13829" width="10.28515625" style="211" customWidth="1"/>
    <col min="13830" max="13830" width="12.7109375" style="211" bestFit="1" customWidth="1"/>
    <col min="13831" max="13831" width="15" style="211" customWidth="1"/>
    <col min="13832" max="13832" width="13.28515625" style="211" customWidth="1"/>
    <col min="13833" max="13833" width="10.5703125" style="211" customWidth="1"/>
    <col min="13834" max="13834" width="12.28515625" style="211" bestFit="1" customWidth="1"/>
    <col min="13835" max="13835" width="9.85546875" style="211" customWidth="1"/>
    <col min="13836" max="13836" width="11.7109375" style="211" customWidth="1"/>
    <col min="13837" max="13837" width="9.5703125" style="211" bestFit="1" customWidth="1"/>
    <col min="13838" max="13838" width="9" style="211" customWidth="1"/>
    <col min="13839" max="13839" width="10" style="211" customWidth="1"/>
    <col min="13840" max="13840" width="10.28515625" style="211" customWidth="1"/>
    <col min="13841" max="13841" width="10.7109375" style="211" customWidth="1"/>
    <col min="13842" max="13842" width="7.140625" style="211" customWidth="1"/>
    <col min="13843" max="13843" width="6.5703125" style="211" customWidth="1"/>
    <col min="13844" max="13844" width="7.140625" style="211" customWidth="1"/>
    <col min="13845" max="14080" width="11.42578125" style="211"/>
    <col min="14081" max="14081" width="33.140625" style="211" customWidth="1"/>
    <col min="14082" max="14082" width="10.28515625" style="211" customWidth="1"/>
    <col min="14083" max="14083" width="10" style="211" customWidth="1"/>
    <col min="14084" max="14084" width="9" style="211" customWidth="1"/>
    <col min="14085" max="14085" width="10.28515625" style="211" customWidth="1"/>
    <col min="14086" max="14086" width="12.7109375" style="211" bestFit="1" customWidth="1"/>
    <col min="14087" max="14087" width="15" style="211" customWidth="1"/>
    <col min="14088" max="14088" width="13.28515625" style="211" customWidth="1"/>
    <col min="14089" max="14089" width="10.5703125" style="211" customWidth="1"/>
    <col min="14090" max="14090" width="12.28515625" style="211" bestFit="1" customWidth="1"/>
    <col min="14091" max="14091" width="9.85546875" style="211" customWidth="1"/>
    <col min="14092" max="14092" width="11.7109375" style="211" customWidth="1"/>
    <col min="14093" max="14093" width="9.5703125" style="211" bestFit="1" customWidth="1"/>
    <col min="14094" max="14094" width="9" style="211" customWidth="1"/>
    <col min="14095" max="14095" width="10" style="211" customWidth="1"/>
    <col min="14096" max="14096" width="10.28515625" style="211" customWidth="1"/>
    <col min="14097" max="14097" width="10.7109375" style="211" customWidth="1"/>
    <col min="14098" max="14098" width="7.140625" style="211" customWidth="1"/>
    <col min="14099" max="14099" width="6.5703125" style="211" customWidth="1"/>
    <col min="14100" max="14100" width="7.140625" style="211" customWidth="1"/>
    <col min="14101" max="14336" width="11.42578125" style="211"/>
    <col min="14337" max="14337" width="33.140625" style="211" customWidth="1"/>
    <col min="14338" max="14338" width="10.28515625" style="211" customWidth="1"/>
    <col min="14339" max="14339" width="10" style="211" customWidth="1"/>
    <col min="14340" max="14340" width="9" style="211" customWidth="1"/>
    <col min="14341" max="14341" width="10.28515625" style="211" customWidth="1"/>
    <col min="14342" max="14342" width="12.7109375" style="211" bestFit="1" customWidth="1"/>
    <col min="14343" max="14343" width="15" style="211" customWidth="1"/>
    <col min="14344" max="14344" width="13.28515625" style="211" customWidth="1"/>
    <col min="14345" max="14345" width="10.5703125" style="211" customWidth="1"/>
    <col min="14346" max="14346" width="12.28515625" style="211" bestFit="1" customWidth="1"/>
    <col min="14347" max="14347" width="9.85546875" style="211" customWidth="1"/>
    <col min="14348" max="14348" width="11.7109375" style="211" customWidth="1"/>
    <col min="14349" max="14349" width="9.5703125" style="211" bestFit="1" customWidth="1"/>
    <col min="14350" max="14350" width="9" style="211" customWidth="1"/>
    <col min="14351" max="14351" width="10" style="211" customWidth="1"/>
    <col min="14352" max="14352" width="10.28515625" style="211" customWidth="1"/>
    <col min="14353" max="14353" width="10.7109375" style="211" customWidth="1"/>
    <col min="14354" max="14354" width="7.140625" style="211" customWidth="1"/>
    <col min="14355" max="14355" width="6.5703125" style="211" customWidth="1"/>
    <col min="14356" max="14356" width="7.140625" style="211" customWidth="1"/>
    <col min="14357" max="14592" width="11.42578125" style="211"/>
    <col min="14593" max="14593" width="33.140625" style="211" customWidth="1"/>
    <col min="14594" max="14594" width="10.28515625" style="211" customWidth="1"/>
    <col min="14595" max="14595" width="10" style="211" customWidth="1"/>
    <col min="14596" max="14596" width="9" style="211" customWidth="1"/>
    <col min="14597" max="14597" width="10.28515625" style="211" customWidth="1"/>
    <col min="14598" max="14598" width="12.7109375" style="211" bestFit="1" customWidth="1"/>
    <col min="14599" max="14599" width="15" style="211" customWidth="1"/>
    <col min="14600" max="14600" width="13.28515625" style="211" customWidth="1"/>
    <col min="14601" max="14601" width="10.5703125" style="211" customWidth="1"/>
    <col min="14602" max="14602" width="12.28515625" style="211" bestFit="1" customWidth="1"/>
    <col min="14603" max="14603" width="9.85546875" style="211" customWidth="1"/>
    <col min="14604" max="14604" width="11.7109375" style="211" customWidth="1"/>
    <col min="14605" max="14605" width="9.5703125" style="211" bestFit="1" customWidth="1"/>
    <col min="14606" max="14606" width="9" style="211" customWidth="1"/>
    <col min="14607" max="14607" width="10" style="211" customWidth="1"/>
    <col min="14608" max="14608" width="10.28515625" style="211" customWidth="1"/>
    <col min="14609" max="14609" width="10.7109375" style="211" customWidth="1"/>
    <col min="14610" max="14610" width="7.140625" style="211" customWidth="1"/>
    <col min="14611" max="14611" width="6.5703125" style="211" customWidth="1"/>
    <col min="14612" max="14612" width="7.140625" style="211" customWidth="1"/>
    <col min="14613" max="14848" width="11.42578125" style="211"/>
    <col min="14849" max="14849" width="33.140625" style="211" customWidth="1"/>
    <col min="14850" max="14850" width="10.28515625" style="211" customWidth="1"/>
    <col min="14851" max="14851" width="10" style="211" customWidth="1"/>
    <col min="14852" max="14852" width="9" style="211" customWidth="1"/>
    <col min="14853" max="14853" width="10.28515625" style="211" customWidth="1"/>
    <col min="14854" max="14854" width="12.7109375" style="211" bestFit="1" customWidth="1"/>
    <col min="14855" max="14855" width="15" style="211" customWidth="1"/>
    <col min="14856" max="14856" width="13.28515625" style="211" customWidth="1"/>
    <col min="14857" max="14857" width="10.5703125" style="211" customWidth="1"/>
    <col min="14858" max="14858" width="12.28515625" style="211" bestFit="1" customWidth="1"/>
    <col min="14859" max="14859" width="9.85546875" style="211" customWidth="1"/>
    <col min="14860" max="14860" width="11.7109375" style="211" customWidth="1"/>
    <col min="14861" max="14861" width="9.5703125" style="211" bestFit="1" customWidth="1"/>
    <col min="14862" max="14862" width="9" style="211" customWidth="1"/>
    <col min="14863" max="14863" width="10" style="211" customWidth="1"/>
    <col min="14864" max="14864" width="10.28515625" style="211" customWidth="1"/>
    <col min="14865" max="14865" width="10.7109375" style="211" customWidth="1"/>
    <col min="14866" max="14866" width="7.140625" style="211" customWidth="1"/>
    <col min="14867" max="14867" width="6.5703125" style="211" customWidth="1"/>
    <col min="14868" max="14868" width="7.140625" style="211" customWidth="1"/>
    <col min="14869" max="15104" width="11.42578125" style="211"/>
    <col min="15105" max="15105" width="33.140625" style="211" customWidth="1"/>
    <col min="15106" max="15106" width="10.28515625" style="211" customWidth="1"/>
    <col min="15107" max="15107" width="10" style="211" customWidth="1"/>
    <col min="15108" max="15108" width="9" style="211" customWidth="1"/>
    <col min="15109" max="15109" width="10.28515625" style="211" customWidth="1"/>
    <col min="15110" max="15110" width="12.7109375" style="211" bestFit="1" customWidth="1"/>
    <col min="15111" max="15111" width="15" style="211" customWidth="1"/>
    <col min="15112" max="15112" width="13.28515625" style="211" customWidth="1"/>
    <col min="15113" max="15113" width="10.5703125" style="211" customWidth="1"/>
    <col min="15114" max="15114" width="12.28515625" style="211" bestFit="1" customWidth="1"/>
    <col min="15115" max="15115" width="9.85546875" style="211" customWidth="1"/>
    <col min="15116" max="15116" width="11.7109375" style="211" customWidth="1"/>
    <col min="15117" max="15117" width="9.5703125" style="211" bestFit="1" customWidth="1"/>
    <col min="15118" max="15118" width="9" style="211" customWidth="1"/>
    <col min="15119" max="15119" width="10" style="211" customWidth="1"/>
    <col min="15120" max="15120" width="10.28515625" style="211" customWidth="1"/>
    <col min="15121" max="15121" width="10.7109375" style="211" customWidth="1"/>
    <col min="15122" max="15122" width="7.140625" style="211" customWidth="1"/>
    <col min="15123" max="15123" width="6.5703125" style="211" customWidth="1"/>
    <col min="15124" max="15124" width="7.140625" style="211" customWidth="1"/>
    <col min="15125" max="15360" width="11.42578125" style="211"/>
    <col min="15361" max="15361" width="33.140625" style="211" customWidth="1"/>
    <col min="15362" max="15362" width="10.28515625" style="211" customWidth="1"/>
    <col min="15363" max="15363" width="10" style="211" customWidth="1"/>
    <col min="15364" max="15364" width="9" style="211" customWidth="1"/>
    <col min="15365" max="15365" width="10.28515625" style="211" customWidth="1"/>
    <col min="15366" max="15366" width="12.7109375" style="211" bestFit="1" customWidth="1"/>
    <col min="15367" max="15367" width="15" style="211" customWidth="1"/>
    <col min="15368" max="15368" width="13.28515625" style="211" customWidth="1"/>
    <col min="15369" max="15369" width="10.5703125" style="211" customWidth="1"/>
    <col min="15370" max="15370" width="12.28515625" style="211" bestFit="1" customWidth="1"/>
    <col min="15371" max="15371" width="9.85546875" style="211" customWidth="1"/>
    <col min="15372" max="15372" width="11.7109375" style="211" customWidth="1"/>
    <col min="15373" max="15373" width="9.5703125" style="211" bestFit="1" customWidth="1"/>
    <col min="15374" max="15374" width="9" style="211" customWidth="1"/>
    <col min="15375" max="15375" width="10" style="211" customWidth="1"/>
    <col min="15376" max="15376" width="10.28515625" style="211" customWidth="1"/>
    <col min="15377" max="15377" width="10.7109375" style="211" customWidth="1"/>
    <col min="15378" max="15378" width="7.140625" style="211" customWidth="1"/>
    <col min="15379" max="15379" width="6.5703125" style="211" customWidth="1"/>
    <col min="15380" max="15380" width="7.140625" style="211" customWidth="1"/>
    <col min="15381" max="15616" width="11.42578125" style="211"/>
    <col min="15617" max="15617" width="33.140625" style="211" customWidth="1"/>
    <col min="15618" max="15618" width="10.28515625" style="211" customWidth="1"/>
    <col min="15619" max="15619" width="10" style="211" customWidth="1"/>
    <col min="15620" max="15620" width="9" style="211" customWidth="1"/>
    <col min="15621" max="15621" width="10.28515625" style="211" customWidth="1"/>
    <col min="15622" max="15622" width="12.7109375" style="211" bestFit="1" customWidth="1"/>
    <col min="15623" max="15623" width="15" style="211" customWidth="1"/>
    <col min="15624" max="15624" width="13.28515625" style="211" customWidth="1"/>
    <col min="15625" max="15625" width="10.5703125" style="211" customWidth="1"/>
    <col min="15626" max="15626" width="12.28515625" style="211" bestFit="1" customWidth="1"/>
    <col min="15627" max="15627" width="9.85546875" style="211" customWidth="1"/>
    <col min="15628" max="15628" width="11.7109375" style="211" customWidth="1"/>
    <col min="15629" max="15629" width="9.5703125" style="211" bestFit="1" customWidth="1"/>
    <col min="15630" max="15630" width="9" style="211" customWidth="1"/>
    <col min="15631" max="15631" width="10" style="211" customWidth="1"/>
    <col min="15632" max="15632" width="10.28515625" style="211" customWidth="1"/>
    <col min="15633" max="15633" width="10.7109375" style="211" customWidth="1"/>
    <col min="15634" max="15634" width="7.140625" style="211" customWidth="1"/>
    <col min="15635" max="15635" width="6.5703125" style="211" customWidth="1"/>
    <col min="15636" max="15636" width="7.140625" style="211" customWidth="1"/>
    <col min="15637" max="15872" width="11.42578125" style="211"/>
    <col min="15873" max="15873" width="33.140625" style="211" customWidth="1"/>
    <col min="15874" max="15874" width="10.28515625" style="211" customWidth="1"/>
    <col min="15875" max="15875" width="10" style="211" customWidth="1"/>
    <col min="15876" max="15876" width="9" style="211" customWidth="1"/>
    <col min="15877" max="15877" width="10.28515625" style="211" customWidth="1"/>
    <col min="15878" max="15878" width="12.7109375" style="211" bestFit="1" customWidth="1"/>
    <col min="15879" max="15879" width="15" style="211" customWidth="1"/>
    <col min="15880" max="15880" width="13.28515625" style="211" customWidth="1"/>
    <col min="15881" max="15881" width="10.5703125" style="211" customWidth="1"/>
    <col min="15882" max="15882" width="12.28515625" style="211" bestFit="1" customWidth="1"/>
    <col min="15883" max="15883" width="9.85546875" style="211" customWidth="1"/>
    <col min="15884" max="15884" width="11.7109375" style="211" customWidth="1"/>
    <col min="15885" max="15885" width="9.5703125" style="211" bestFit="1" customWidth="1"/>
    <col min="15886" max="15886" width="9" style="211" customWidth="1"/>
    <col min="15887" max="15887" width="10" style="211" customWidth="1"/>
    <col min="15888" max="15888" width="10.28515625" style="211" customWidth="1"/>
    <col min="15889" max="15889" width="10.7109375" style="211" customWidth="1"/>
    <col min="15890" max="15890" width="7.140625" style="211" customWidth="1"/>
    <col min="15891" max="15891" width="6.5703125" style="211" customWidth="1"/>
    <col min="15892" max="15892" width="7.140625" style="211" customWidth="1"/>
    <col min="15893" max="16128" width="11.42578125" style="211"/>
    <col min="16129" max="16129" width="33.140625" style="211" customWidth="1"/>
    <col min="16130" max="16130" width="10.28515625" style="211" customWidth="1"/>
    <col min="16131" max="16131" width="10" style="211" customWidth="1"/>
    <col min="16132" max="16132" width="9" style="211" customWidth="1"/>
    <col min="16133" max="16133" width="10.28515625" style="211" customWidth="1"/>
    <col min="16134" max="16134" width="12.7109375" style="211" bestFit="1" customWidth="1"/>
    <col min="16135" max="16135" width="15" style="211" customWidth="1"/>
    <col min="16136" max="16136" width="13.28515625" style="211" customWidth="1"/>
    <col min="16137" max="16137" width="10.5703125" style="211" customWidth="1"/>
    <col min="16138" max="16138" width="12.28515625" style="211" bestFit="1" customWidth="1"/>
    <col min="16139" max="16139" width="9.85546875" style="211" customWidth="1"/>
    <col min="16140" max="16140" width="11.7109375" style="211" customWidth="1"/>
    <col min="16141" max="16141" width="9.5703125" style="211" bestFit="1" customWidth="1"/>
    <col min="16142" max="16142" width="9" style="211" customWidth="1"/>
    <col min="16143" max="16143" width="10" style="211" customWidth="1"/>
    <col min="16144" max="16144" width="10.28515625" style="211" customWidth="1"/>
    <col min="16145" max="16145" width="10.7109375" style="211" customWidth="1"/>
    <col min="16146" max="16146" width="7.140625" style="211" customWidth="1"/>
    <col min="16147" max="16147" width="6.5703125" style="211" customWidth="1"/>
    <col min="16148" max="16148" width="7.140625" style="211" customWidth="1"/>
    <col min="16149" max="16384" width="11.42578125" style="211"/>
  </cols>
  <sheetData>
    <row r="1" spans="1:22" ht="20.25" x14ac:dyDescent="0.3">
      <c r="A1" s="981" t="s">
        <v>0</v>
      </c>
      <c r="B1" s="981"/>
      <c r="C1" s="981"/>
      <c r="D1" s="981"/>
      <c r="E1" s="981"/>
      <c r="F1" s="981"/>
      <c r="G1" s="981"/>
      <c r="H1" s="981"/>
      <c r="I1" s="981"/>
      <c r="J1" s="981"/>
      <c r="K1" s="981"/>
      <c r="L1" s="981"/>
      <c r="M1" s="981"/>
      <c r="N1" s="981"/>
      <c r="O1" s="981"/>
      <c r="P1" s="981"/>
      <c r="Q1" s="981"/>
      <c r="R1" s="981"/>
      <c r="S1" s="981"/>
      <c r="T1" s="981"/>
      <c r="U1" s="953"/>
    </row>
    <row r="2" spans="1:22" ht="20.25" x14ac:dyDescent="0.3">
      <c r="A2" s="937" t="s">
        <v>1</v>
      </c>
      <c r="B2" s="983" t="s">
        <v>113</v>
      </c>
      <c r="C2" s="983"/>
      <c r="D2" s="983"/>
      <c r="E2" s="983"/>
      <c r="F2" s="983"/>
      <c r="G2" s="982" t="str">
        <f>B2</f>
        <v>SANTA MARIA DEL RÍO</v>
      </c>
      <c r="H2" s="982"/>
      <c r="I2" s="982"/>
      <c r="J2" s="982"/>
      <c r="K2" s="982"/>
      <c r="L2" s="946"/>
      <c r="M2" s="984" t="s">
        <v>3</v>
      </c>
      <c r="N2" s="984"/>
      <c r="O2" s="984"/>
      <c r="P2" s="929">
        <v>5</v>
      </c>
      <c r="Q2" s="946"/>
      <c r="R2" s="947"/>
      <c r="S2" s="946"/>
      <c r="T2" s="946"/>
      <c r="U2" s="953"/>
    </row>
    <row r="3" spans="1:22" ht="20.25" x14ac:dyDescent="0.3">
      <c r="A3" s="929">
        <v>2018</v>
      </c>
      <c r="B3" s="929"/>
      <c r="C3" s="929"/>
      <c r="D3" s="929"/>
      <c r="E3" s="929"/>
      <c r="F3" s="929"/>
      <c r="G3" s="929"/>
      <c r="H3" s="928"/>
      <c r="I3" s="948"/>
      <c r="J3" s="949"/>
      <c r="K3" s="929"/>
      <c r="L3" s="950"/>
      <c r="M3" s="951"/>
      <c r="N3" s="952"/>
      <c r="O3" s="937"/>
      <c r="P3" s="929"/>
      <c r="Q3" s="946"/>
      <c r="R3" s="947"/>
      <c r="S3" s="946"/>
      <c r="T3" s="946"/>
      <c r="U3" s="953"/>
    </row>
    <row r="4" spans="1:22" ht="20.25" x14ac:dyDescent="0.3">
      <c r="A4" s="929"/>
      <c r="B4" s="929"/>
      <c r="C4" s="929"/>
      <c r="D4" s="929"/>
      <c r="E4" s="929"/>
      <c r="F4" s="929"/>
      <c r="G4" s="929"/>
      <c r="H4" s="928"/>
      <c r="I4" s="948"/>
      <c r="J4" s="949"/>
      <c r="K4" s="929"/>
      <c r="L4" s="950"/>
      <c r="M4" s="951"/>
      <c r="N4" s="952"/>
      <c r="O4" s="937"/>
      <c r="P4" s="929"/>
      <c r="Q4" s="946"/>
      <c r="R4" s="947"/>
      <c r="S4" s="946"/>
      <c r="T4" s="946"/>
      <c r="U4" s="953"/>
    </row>
    <row r="5" spans="1:22" ht="89.25" x14ac:dyDescent="0.2">
      <c r="A5" s="936" t="s">
        <v>4</v>
      </c>
      <c r="B5" s="936" t="s">
        <v>5</v>
      </c>
      <c r="C5" s="936" t="s">
        <v>6</v>
      </c>
      <c r="D5" s="936" t="s">
        <v>7</v>
      </c>
      <c r="E5" s="936" t="s">
        <v>8</v>
      </c>
      <c r="F5" s="936" t="s">
        <v>9</v>
      </c>
      <c r="G5" s="936" t="s">
        <v>124</v>
      </c>
      <c r="H5" s="936" t="s">
        <v>11</v>
      </c>
      <c r="I5" s="931" t="s">
        <v>12</v>
      </c>
      <c r="J5" s="932" t="s">
        <v>13</v>
      </c>
      <c r="K5" s="936" t="s">
        <v>126</v>
      </c>
      <c r="L5" s="936" t="s">
        <v>15</v>
      </c>
      <c r="M5" s="933" t="s">
        <v>16</v>
      </c>
      <c r="N5" s="231" t="s">
        <v>17</v>
      </c>
      <c r="O5" s="936" t="s">
        <v>18</v>
      </c>
      <c r="P5" s="934" t="s">
        <v>19</v>
      </c>
      <c r="Q5" s="935" t="s">
        <v>20</v>
      </c>
      <c r="R5" s="980" t="s">
        <v>21</v>
      </c>
      <c r="S5" s="980"/>
      <c r="T5" s="980"/>
    </row>
    <row r="6" spans="1:22" s="468" customFormat="1" x14ac:dyDescent="0.2">
      <c r="A6" s="235" t="s">
        <v>38</v>
      </c>
      <c r="B6" s="236"/>
      <c r="C6" s="236"/>
      <c r="D6" s="236"/>
      <c r="E6" s="249"/>
      <c r="F6" s="236"/>
      <c r="G6" s="474"/>
      <c r="H6" s="236"/>
      <c r="I6" s="238">
        <v>0.95</v>
      </c>
      <c r="J6" s="239">
        <f>$B$8*I6</f>
        <v>4357.6499999999996</v>
      </c>
      <c r="K6" s="252">
        <v>1</v>
      </c>
      <c r="L6" s="473">
        <f>INT(J6)+K6</f>
        <v>4358</v>
      </c>
      <c r="M6" s="242">
        <f>L6</f>
        <v>4358</v>
      </c>
      <c r="N6" s="469">
        <f>M6/M$33</f>
        <v>0.21670810542018895</v>
      </c>
      <c r="O6" s="255">
        <f>IF(N6&gt;=2%,M6,0)</f>
        <v>4358</v>
      </c>
      <c r="P6" s="245">
        <f>O$33/P$2</f>
        <v>3862.6</v>
      </c>
      <c r="Q6" s="472">
        <f>O6/P6</f>
        <v>1.128255579143582</v>
      </c>
      <c r="R6" s="247">
        <f t="shared" ref="R6:R32" si="0">INT(Q6)</f>
        <v>1</v>
      </c>
      <c r="S6" s="248">
        <v>0</v>
      </c>
      <c r="T6" s="246">
        <f t="shared" ref="T6:T33" si="1">SUM(R6:S6)</f>
        <v>1</v>
      </c>
    </row>
    <row r="7" spans="1:22" s="468" customFormat="1" x14ac:dyDescent="0.2">
      <c r="A7" s="235" t="s">
        <v>24</v>
      </c>
      <c r="B7" s="236"/>
      <c r="C7" s="236"/>
      <c r="D7" s="237"/>
      <c r="E7" s="249"/>
      <c r="F7" s="236"/>
      <c r="G7" s="236"/>
      <c r="H7" s="236"/>
      <c r="I7" s="238">
        <v>0.05</v>
      </c>
      <c r="J7" s="239">
        <f>$B$8*I7</f>
        <v>229.35000000000002</v>
      </c>
      <c r="K7" s="252">
        <v>0</v>
      </c>
      <c r="L7" s="473">
        <f>INT(J7)+K7</f>
        <v>229</v>
      </c>
      <c r="M7" s="242">
        <f>L7</f>
        <v>229</v>
      </c>
      <c r="N7" s="469">
        <f>M7/M$33</f>
        <v>1.1387369467926406E-2</v>
      </c>
      <c r="O7" s="255">
        <f>IF(N7&gt;=2%,M7,0)</f>
        <v>0</v>
      </c>
      <c r="P7" s="245">
        <f>O$33/P$2</f>
        <v>3862.6</v>
      </c>
      <c r="Q7" s="472">
        <f>O7/P7</f>
        <v>0</v>
      </c>
      <c r="R7" s="247">
        <f t="shared" si="0"/>
        <v>0</v>
      </c>
      <c r="S7" s="248">
        <v>0</v>
      </c>
      <c r="T7" s="246">
        <f t="shared" si="1"/>
        <v>0</v>
      </c>
    </row>
    <row r="8" spans="1:22" s="468" customFormat="1" x14ac:dyDescent="0.2">
      <c r="A8" s="471" t="s">
        <v>59</v>
      </c>
      <c r="B8" s="236">
        <v>4587</v>
      </c>
      <c r="C8" s="470"/>
      <c r="D8" s="236"/>
      <c r="E8" s="235"/>
      <c r="F8" s="236"/>
      <c r="G8" s="236"/>
      <c r="H8" s="251"/>
      <c r="I8" s="238"/>
      <c r="J8" s="239"/>
      <c r="K8" s="252"/>
      <c r="L8" s="253"/>
      <c r="M8" s="254"/>
      <c r="N8" s="469"/>
      <c r="O8" s="255"/>
      <c r="P8" s="245">
        <f>SUM(N8:O8)</f>
        <v>0</v>
      </c>
      <c r="Q8" s="248"/>
      <c r="R8" s="247">
        <f t="shared" si="0"/>
        <v>0</v>
      </c>
      <c r="S8" s="248">
        <v>0</v>
      </c>
      <c r="T8" s="246">
        <f t="shared" si="1"/>
        <v>0</v>
      </c>
    </row>
    <row r="9" spans="1:22" x14ac:dyDescent="0.2">
      <c r="A9" s="256"/>
      <c r="B9" s="257"/>
      <c r="C9" s="257"/>
      <c r="D9" s="258"/>
      <c r="E9" s="227"/>
      <c r="F9" s="259"/>
      <c r="G9" s="257"/>
      <c r="H9" s="259"/>
      <c r="I9" s="260"/>
      <c r="J9" s="261"/>
      <c r="K9" s="262"/>
      <c r="L9" s="263"/>
      <c r="M9" s="264"/>
      <c r="N9" s="265"/>
      <c r="O9" s="266"/>
      <c r="P9" s="267">
        <f>SUM(N9:O9)</f>
        <v>0</v>
      </c>
      <c r="R9" s="268">
        <f t="shared" si="0"/>
        <v>0</v>
      </c>
      <c r="S9" s="269">
        <v>0</v>
      </c>
      <c r="T9" s="270">
        <f t="shared" si="1"/>
        <v>0</v>
      </c>
      <c r="V9" s="283">
        <v>0.87127841350386004</v>
      </c>
    </row>
    <row r="10" spans="1:22" x14ac:dyDescent="0.2">
      <c r="A10" s="271" t="s">
        <v>33</v>
      </c>
      <c r="B10" s="272"/>
      <c r="C10" s="272"/>
      <c r="D10" s="272"/>
      <c r="E10" s="273"/>
      <c r="F10" s="272"/>
      <c r="G10" s="274"/>
      <c r="H10" s="272"/>
      <c r="I10" s="275">
        <v>0.95</v>
      </c>
      <c r="J10" s="276">
        <f>$B$12*I10</f>
        <v>7227.5999999999995</v>
      </c>
      <c r="K10" s="277">
        <v>1</v>
      </c>
      <c r="L10" s="278">
        <f>INT(J10)+K10</f>
        <v>7228</v>
      </c>
      <c r="M10" s="279">
        <f>L10</f>
        <v>7228</v>
      </c>
      <c r="N10" s="280">
        <f>M10/M$33</f>
        <v>0.35942317255096967</v>
      </c>
      <c r="O10" s="281">
        <f>IF(N10&gt;=2%,M10,0)</f>
        <v>7228</v>
      </c>
      <c r="P10" s="282">
        <f>O$33/P$2</f>
        <v>3862.6</v>
      </c>
      <c r="Q10" s="283">
        <f>O10/P10</f>
        <v>1.8712784135038576</v>
      </c>
      <c r="R10" s="284">
        <f t="shared" si="0"/>
        <v>1</v>
      </c>
      <c r="S10" s="285">
        <v>1</v>
      </c>
      <c r="T10" s="286">
        <f t="shared" si="1"/>
        <v>2</v>
      </c>
      <c r="V10" s="700">
        <v>0.56102107388805467</v>
      </c>
    </row>
    <row r="11" spans="1:22" x14ac:dyDescent="0.2">
      <c r="A11" s="271" t="s">
        <v>36</v>
      </c>
      <c r="B11" s="272"/>
      <c r="C11" s="272"/>
      <c r="D11" s="390"/>
      <c r="E11" s="273"/>
      <c r="F11" s="272"/>
      <c r="G11" s="272"/>
      <c r="H11" s="272"/>
      <c r="I11" s="275">
        <v>0.05</v>
      </c>
      <c r="J11" s="276">
        <f>$B$12*I11</f>
        <v>380.40000000000003</v>
      </c>
      <c r="K11" s="277">
        <v>0</v>
      </c>
      <c r="L11" s="278">
        <f>INT(J11)+K11</f>
        <v>380</v>
      </c>
      <c r="M11" s="279">
        <f>L11</f>
        <v>380</v>
      </c>
      <c r="N11" s="280">
        <f>M11/M$33</f>
        <v>1.8896071606166086E-2</v>
      </c>
      <c r="O11" s="281">
        <f>IF(N11&gt;=2%,M11,0)</f>
        <v>0</v>
      </c>
      <c r="P11" s="282">
        <f>O$33/P$2</f>
        <v>3862.6</v>
      </c>
      <c r="Q11" s="283">
        <f>O11/P11</f>
        <v>0</v>
      </c>
      <c r="R11" s="284">
        <f t="shared" si="0"/>
        <v>0</v>
      </c>
      <c r="S11" s="285">
        <v>0</v>
      </c>
      <c r="T11" s="286">
        <f t="shared" si="1"/>
        <v>0</v>
      </c>
      <c r="V11" s="408">
        <v>0.29964272769637001</v>
      </c>
    </row>
    <row r="12" spans="1:22" x14ac:dyDescent="0.2">
      <c r="A12" s="287" t="s">
        <v>62</v>
      </c>
      <c r="B12" s="272">
        <v>7608</v>
      </c>
      <c r="C12" s="288"/>
      <c r="D12" s="272"/>
      <c r="E12" s="271"/>
      <c r="F12" s="272"/>
      <c r="G12" s="272"/>
      <c r="H12" s="289"/>
      <c r="I12" s="275"/>
      <c r="J12" s="276"/>
      <c r="K12" s="277"/>
      <c r="L12" s="290"/>
      <c r="M12" s="291"/>
      <c r="N12" s="280"/>
      <c r="O12" s="281"/>
      <c r="P12" s="282"/>
      <c r="Q12" s="285"/>
      <c r="R12" s="284">
        <f t="shared" si="0"/>
        <v>0</v>
      </c>
      <c r="S12" s="285">
        <v>0</v>
      </c>
      <c r="T12" s="286">
        <f t="shared" si="1"/>
        <v>0</v>
      </c>
      <c r="V12" s="304">
        <v>0.13980220576813546</v>
      </c>
    </row>
    <row r="13" spans="1:22" x14ac:dyDescent="0.2">
      <c r="A13" s="256"/>
      <c r="B13" s="257"/>
      <c r="C13" s="257"/>
      <c r="D13" s="258"/>
      <c r="E13" s="227"/>
      <c r="F13" s="259"/>
      <c r="G13" s="257"/>
      <c r="H13" s="259"/>
      <c r="I13" s="260"/>
      <c r="J13" s="261"/>
      <c r="K13" s="262"/>
      <c r="L13" s="263"/>
      <c r="M13" s="264"/>
      <c r="N13" s="265"/>
      <c r="O13" s="266"/>
      <c r="P13" s="662"/>
      <c r="Q13" s="698"/>
      <c r="R13" s="325"/>
      <c r="S13" s="324">
        <v>0</v>
      </c>
      <c r="T13" s="326"/>
      <c r="V13" s="865">
        <v>0.12825557914357999</v>
      </c>
    </row>
    <row r="14" spans="1:22" x14ac:dyDescent="0.2">
      <c r="A14" s="457" t="s">
        <v>23</v>
      </c>
      <c r="B14" s="454">
        <v>2167</v>
      </c>
      <c r="C14" s="454"/>
      <c r="D14" s="456"/>
      <c r="E14" s="455"/>
      <c r="F14" s="453"/>
      <c r="G14" s="454"/>
      <c r="H14" s="453"/>
      <c r="I14" s="452"/>
      <c r="J14" s="451"/>
      <c r="K14" s="450"/>
      <c r="L14" s="449">
        <f>B14</f>
        <v>2167</v>
      </c>
      <c r="M14" s="448">
        <f>L14</f>
        <v>2167</v>
      </c>
      <c r="N14" s="447">
        <f>M14/M$33</f>
        <v>0.10775733465937344</v>
      </c>
      <c r="O14" s="446">
        <f>IF(N14&gt;=2%,M14,0)</f>
        <v>2167</v>
      </c>
      <c r="P14" s="699">
        <f>O$33/P$2</f>
        <v>3862.6</v>
      </c>
      <c r="Q14" s="700">
        <f>O14/P14</f>
        <v>0.56102107388805467</v>
      </c>
      <c r="R14" s="701">
        <f>INT(Q14)</f>
        <v>0</v>
      </c>
      <c r="S14" s="700">
        <v>1</v>
      </c>
      <c r="T14" s="702">
        <f>SUM(R14:S14)</f>
        <v>1</v>
      </c>
    </row>
    <row r="15" spans="1:22" x14ac:dyDescent="0.2">
      <c r="A15" s="256"/>
      <c r="B15" s="257"/>
      <c r="C15" s="257"/>
      <c r="D15" s="258"/>
      <c r="E15" s="227"/>
      <c r="F15" s="259"/>
      <c r="G15" s="257"/>
      <c r="H15" s="259"/>
      <c r="I15" s="260"/>
      <c r="J15" s="261"/>
      <c r="K15" s="262"/>
      <c r="L15" s="263"/>
      <c r="M15" s="264"/>
      <c r="N15" s="265"/>
      <c r="O15" s="266"/>
      <c r="P15" s="662"/>
      <c r="Q15" s="698"/>
      <c r="R15" s="325">
        <f>INT(Q15)</f>
        <v>0</v>
      </c>
      <c r="S15" s="324">
        <v>0</v>
      </c>
      <c r="T15" s="326">
        <f>SUM(R15:S15)</f>
        <v>0</v>
      </c>
    </row>
    <row r="16" spans="1:22" x14ac:dyDescent="0.2">
      <c r="A16" s="292" t="s">
        <v>41</v>
      </c>
      <c r="B16" s="293">
        <v>120</v>
      </c>
      <c r="C16" s="293">
        <f>$B$19/3</f>
        <v>11.333333333333334</v>
      </c>
      <c r="D16" s="293">
        <f>B$20/2</f>
        <v>6.5</v>
      </c>
      <c r="E16" s="294">
        <f>B$21/2</f>
        <v>0</v>
      </c>
      <c r="F16" s="293"/>
      <c r="G16" s="295">
        <v>0</v>
      </c>
      <c r="H16" s="293">
        <f>B16+INT(C16)+INT(D16)+INT(E16)+INT(F16)+G16</f>
        <v>137</v>
      </c>
      <c r="I16" s="296"/>
      <c r="J16" s="297"/>
      <c r="K16" s="298"/>
      <c r="L16" s="299">
        <f>H16</f>
        <v>137</v>
      </c>
      <c r="M16" s="300">
        <f>L16</f>
        <v>137</v>
      </c>
      <c r="N16" s="301">
        <f>M16/M$33</f>
        <v>6.8125310790651417E-3</v>
      </c>
      <c r="O16" s="302">
        <f>IF(N16&gt;=2%,M16,0)</f>
        <v>0</v>
      </c>
      <c r="P16" s="303">
        <f>O$33/P$2</f>
        <v>3862.6</v>
      </c>
      <c r="Q16" s="304">
        <f>O16/P16</f>
        <v>0</v>
      </c>
      <c r="R16" s="305">
        <f>INT(Q16)</f>
        <v>0</v>
      </c>
      <c r="S16" s="304">
        <v>0</v>
      </c>
      <c r="T16" s="306">
        <f t="shared" si="1"/>
        <v>0</v>
      </c>
    </row>
    <row r="17" spans="1:22" x14ac:dyDescent="0.2">
      <c r="A17" s="292" t="s">
        <v>42</v>
      </c>
      <c r="B17" s="293">
        <v>520</v>
      </c>
      <c r="C17" s="293">
        <f>$B$19/3</f>
        <v>11.333333333333334</v>
      </c>
      <c r="D17" s="293">
        <f>B$20/2</f>
        <v>6.5</v>
      </c>
      <c r="E17" s="292"/>
      <c r="F17" s="293">
        <f>B$22/2</f>
        <v>1</v>
      </c>
      <c r="G17" s="293">
        <v>2</v>
      </c>
      <c r="H17" s="293">
        <f>B17+INT(C17)+INT(D17)+INT(E17)+INT(F17)+G17</f>
        <v>540</v>
      </c>
      <c r="I17" s="296"/>
      <c r="J17" s="297"/>
      <c r="K17" s="298"/>
      <c r="L17" s="299">
        <f>H17</f>
        <v>540</v>
      </c>
      <c r="M17" s="300">
        <f>L17</f>
        <v>540</v>
      </c>
      <c r="N17" s="301">
        <f>M17/M$33</f>
        <v>2.6852312282446545E-2</v>
      </c>
      <c r="O17" s="302">
        <f>IF(N17&gt;=2%,M17,0)</f>
        <v>540</v>
      </c>
      <c r="P17" s="303">
        <f>O$33/P$2</f>
        <v>3862.6</v>
      </c>
      <c r="Q17" s="304">
        <f>O17/P17</f>
        <v>0.13980220576813546</v>
      </c>
      <c r="R17" s="305">
        <f>INT(Q17)</f>
        <v>0</v>
      </c>
      <c r="S17" s="304">
        <v>0</v>
      </c>
      <c r="T17" s="306">
        <f t="shared" si="1"/>
        <v>0</v>
      </c>
    </row>
    <row r="18" spans="1:22" x14ac:dyDescent="0.2">
      <c r="A18" s="292" t="s">
        <v>43</v>
      </c>
      <c r="B18" s="293">
        <v>38</v>
      </c>
      <c r="C18" s="293">
        <f>$B$19/3</f>
        <v>11.333333333333334</v>
      </c>
      <c r="D18" s="293"/>
      <c r="E18" s="294">
        <f>B$21/2</f>
        <v>0</v>
      </c>
      <c r="F18" s="293">
        <f>B$22/2</f>
        <v>1</v>
      </c>
      <c r="G18" s="293">
        <v>0</v>
      </c>
      <c r="H18" s="293">
        <f>B18+INT(C18)+INT(D18)+INT(E18)+INT(F18)+G18</f>
        <v>50</v>
      </c>
      <c r="I18" s="296"/>
      <c r="J18" s="297"/>
      <c r="K18" s="298"/>
      <c r="L18" s="299">
        <f>H18</f>
        <v>50</v>
      </c>
      <c r="M18" s="300">
        <f>L18</f>
        <v>50</v>
      </c>
      <c r="N18" s="301">
        <f>M18/M$33</f>
        <v>2.4863252113376429E-3</v>
      </c>
      <c r="O18" s="302">
        <f>IF(N18&gt;=2%,M18,0)</f>
        <v>0</v>
      </c>
      <c r="P18" s="303">
        <f>O$33/P$2</f>
        <v>3862.6</v>
      </c>
      <c r="Q18" s="304">
        <f>O18/P18</f>
        <v>0</v>
      </c>
      <c r="R18" s="305">
        <f t="shared" si="0"/>
        <v>0</v>
      </c>
      <c r="S18" s="304">
        <v>0</v>
      </c>
      <c r="T18" s="306">
        <f t="shared" si="1"/>
        <v>0</v>
      </c>
    </row>
    <row r="19" spans="1:22" x14ac:dyDescent="0.2">
      <c r="A19" s="307" t="s">
        <v>44</v>
      </c>
      <c r="B19" s="293">
        <v>34</v>
      </c>
      <c r="C19" s="293"/>
      <c r="D19" s="293"/>
      <c r="E19" s="292"/>
      <c r="F19" s="293"/>
      <c r="G19" s="293"/>
      <c r="H19" s="293"/>
      <c r="I19" s="296"/>
      <c r="J19" s="297"/>
      <c r="K19" s="298"/>
      <c r="L19" s="299"/>
      <c r="M19" s="308"/>
      <c r="N19" s="301"/>
      <c r="O19" s="302"/>
      <c r="P19" s="303"/>
      <c r="Q19" s="304"/>
      <c r="R19" s="305">
        <f t="shared" si="0"/>
        <v>0</v>
      </c>
      <c r="S19" s="304">
        <v>0</v>
      </c>
      <c r="T19" s="306">
        <f t="shared" si="1"/>
        <v>0</v>
      </c>
    </row>
    <row r="20" spans="1:22" x14ac:dyDescent="0.2">
      <c r="A20" s="307" t="s">
        <v>45</v>
      </c>
      <c r="B20" s="293">
        <v>13</v>
      </c>
      <c r="C20" s="293"/>
      <c r="D20" s="293"/>
      <c r="E20" s="292"/>
      <c r="F20" s="293"/>
      <c r="G20" s="293"/>
      <c r="H20" s="293"/>
      <c r="I20" s="296"/>
      <c r="J20" s="297"/>
      <c r="K20" s="298"/>
      <c r="L20" s="299"/>
      <c r="M20" s="308"/>
      <c r="N20" s="301"/>
      <c r="O20" s="302"/>
      <c r="P20" s="303">
        <f>SUM(N20:O20)</f>
        <v>0</v>
      </c>
      <c r="Q20" s="304"/>
      <c r="R20" s="305">
        <f t="shared" si="0"/>
        <v>0</v>
      </c>
      <c r="S20" s="304"/>
      <c r="T20" s="306">
        <f t="shared" si="1"/>
        <v>0</v>
      </c>
    </row>
    <row r="21" spans="1:22" x14ac:dyDescent="0.2">
      <c r="A21" s="307" t="s">
        <v>46</v>
      </c>
      <c r="B21" s="293">
        <v>0</v>
      </c>
      <c r="C21" s="293"/>
      <c r="D21" s="309"/>
      <c r="E21" s="292"/>
      <c r="F21" s="293"/>
      <c r="G21" s="293"/>
      <c r="H21" s="310"/>
      <c r="I21" s="296"/>
      <c r="J21" s="297"/>
      <c r="K21" s="298"/>
      <c r="L21" s="299"/>
      <c r="M21" s="308"/>
      <c r="N21" s="301"/>
      <c r="O21" s="302"/>
      <c r="P21" s="303">
        <f>SUM(N21:O21)</f>
        <v>0</v>
      </c>
      <c r="Q21" s="304"/>
      <c r="R21" s="305">
        <f t="shared" si="0"/>
        <v>0</v>
      </c>
      <c r="S21" s="304"/>
      <c r="T21" s="306">
        <f t="shared" si="1"/>
        <v>0</v>
      </c>
    </row>
    <row r="22" spans="1:22" x14ac:dyDescent="0.2">
      <c r="A22" s="307" t="s">
        <v>47</v>
      </c>
      <c r="B22" s="293">
        <v>2</v>
      </c>
      <c r="C22" s="293"/>
      <c r="D22" s="293"/>
      <c r="E22" s="292"/>
      <c r="F22" s="293"/>
      <c r="G22" s="293"/>
      <c r="H22" s="293"/>
      <c r="I22" s="296"/>
      <c r="J22" s="297"/>
      <c r="K22" s="298"/>
      <c r="L22" s="299"/>
      <c r="M22" s="308"/>
      <c r="N22" s="301"/>
      <c r="O22" s="302"/>
      <c r="P22" s="303">
        <f>SUM(N22:O22)</f>
        <v>0</v>
      </c>
      <c r="Q22" s="304"/>
      <c r="R22" s="305">
        <f t="shared" si="0"/>
        <v>0</v>
      </c>
      <c r="S22" s="304"/>
      <c r="T22" s="306">
        <f t="shared" si="1"/>
        <v>0</v>
      </c>
    </row>
    <row r="23" spans="1:22" x14ac:dyDescent="0.2">
      <c r="A23" s="311" t="s">
        <v>48</v>
      </c>
      <c r="B23" s="293"/>
      <c r="C23" s="293"/>
      <c r="D23" s="293"/>
      <c r="E23" s="292"/>
      <c r="F23" s="293"/>
      <c r="G23" s="293"/>
      <c r="H23" s="293"/>
      <c r="I23" s="296"/>
      <c r="J23" s="297"/>
      <c r="K23" s="298"/>
      <c r="L23" s="299"/>
      <c r="M23" s="308"/>
      <c r="N23" s="301"/>
      <c r="O23" s="302"/>
      <c r="P23" s="303"/>
      <c r="Q23" s="304"/>
      <c r="R23" s="305">
        <f t="shared" si="0"/>
        <v>0</v>
      </c>
      <c r="S23" s="304"/>
      <c r="T23" s="306">
        <f t="shared" si="1"/>
        <v>0</v>
      </c>
    </row>
    <row r="24" spans="1:22" x14ac:dyDescent="0.2">
      <c r="A24" s="256"/>
      <c r="B24" s="313"/>
      <c r="C24" s="259"/>
      <c r="D24" s="259"/>
      <c r="E24" s="344"/>
      <c r="F24" s="259"/>
      <c r="G24" s="259"/>
      <c r="H24" s="259"/>
      <c r="I24" s="260"/>
      <c r="J24" s="261"/>
      <c r="K24" s="262"/>
      <c r="L24" s="263"/>
      <c r="M24" s="264"/>
      <c r="N24" s="265"/>
      <c r="O24" s="266"/>
      <c r="P24" s="267"/>
      <c r="Q24" s="327"/>
      <c r="R24" s="268"/>
      <c r="S24" s="269"/>
      <c r="T24" s="270"/>
    </row>
    <row r="25" spans="1:22" x14ac:dyDescent="0.2">
      <c r="A25" s="399" t="s">
        <v>34</v>
      </c>
      <c r="B25" s="398">
        <v>5020</v>
      </c>
      <c r="C25" s="398"/>
      <c r="D25" s="398"/>
      <c r="E25" s="399"/>
      <c r="F25" s="398"/>
      <c r="G25" s="398"/>
      <c r="H25" s="398"/>
      <c r="I25" s="400"/>
      <c r="J25" s="401"/>
      <c r="K25" s="402"/>
      <c r="L25" s="403">
        <f>B25</f>
        <v>5020</v>
      </c>
      <c r="M25" s="404">
        <f>L25</f>
        <v>5020</v>
      </c>
      <c r="N25" s="405">
        <f>M25/M$33</f>
        <v>0.24962705121829937</v>
      </c>
      <c r="O25" s="406">
        <f>IF(N25&gt;=2%,M25,0)</f>
        <v>5020</v>
      </c>
      <c r="P25" s="407">
        <f>O$33/P$2</f>
        <v>3862.6</v>
      </c>
      <c r="Q25" s="408">
        <f>O25/P25</f>
        <v>1.2996427276963705</v>
      </c>
      <c r="R25" s="409">
        <f t="shared" si="0"/>
        <v>1</v>
      </c>
      <c r="S25" s="410">
        <v>0</v>
      </c>
      <c r="T25" s="411">
        <f t="shared" si="1"/>
        <v>1</v>
      </c>
      <c r="V25" s="327"/>
    </row>
    <row r="26" spans="1:22" s="327" customFormat="1" x14ac:dyDescent="0.2">
      <c r="A26" s="312"/>
      <c r="B26" s="313"/>
      <c r="C26" s="313"/>
      <c r="D26" s="314"/>
      <c r="E26" s="315"/>
      <c r="F26" s="313"/>
      <c r="G26" s="313"/>
      <c r="H26" s="316"/>
      <c r="I26" s="317"/>
      <c r="J26" s="261"/>
      <c r="K26" s="318"/>
      <c r="L26" s="319"/>
      <c r="M26" s="320"/>
      <c r="N26" s="321"/>
      <c r="O26" s="322"/>
      <c r="P26" s="323"/>
      <c r="Q26" s="324"/>
      <c r="R26" s="325"/>
      <c r="S26" s="324"/>
      <c r="T26" s="326"/>
    </row>
    <row r="27" spans="1:22" s="327" customFormat="1" x14ac:dyDescent="0.2">
      <c r="A27" s="328" t="s">
        <v>50</v>
      </c>
      <c r="B27" s="329">
        <v>0</v>
      </c>
      <c r="C27" s="329"/>
      <c r="D27" s="330"/>
      <c r="E27" s="331"/>
      <c r="F27" s="329"/>
      <c r="G27" s="329"/>
      <c r="H27" s="332"/>
      <c r="I27" s="333"/>
      <c r="J27" s="334"/>
      <c r="K27" s="335"/>
      <c r="L27" s="336">
        <f>B27</f>
        <v>0</v>
      </c>
      <c r="M27" s="337">
        <f>L27</f>
        <v>0</v>
      </c>
      <c r="N27" s="338">
        <f>M27/M$33</f>
        <v>0</v>
      </c>
      <c r="O27" s="339">
        <f>IF(N27&gt;=2%,M27,0)</f>
        <v>0</v>
      </c>
      <c r="P27" s="340">
        <f>O$33/P$2</f>
        <v>3862.6</v>
      </c>
      <c r="Q27" s="341">
        <f>O27/P27</f>
        <v>0</v>
      </c>
      <c r="R27" s="342">
        <f t="shared" si="0"/>
        <v>0</v>
      </c>
      <c r="S27" s="341">
        <v>0</v>
      </c>
      <c r="T27" s="343">
        <f t="shared" si="1"/>
        <v>0</v>
      </c>
      <c r="V27" s="211"/>
    </row>
    <row r="28" spans="1:22" x14ac:dyDescent="0.2">
      <c r="A28" s="344"/>
      <c r="B28" s="259"/>
      <c r="C28" s="259"/>
      <c r="D28" s="258"/>
      <c r="E28" s="344"/>
      <c r="F28" s="259"/>
      <c r="G28" s="259"/>
      <c r="H28" s="345" t="s">
        <v>51</v>
      </c>
      <c r="I28" s="260"/>
      <c r="J28" s="261"/>
      <c r="K28" s="262"/>
      <c r="L28" s="319"/>
      <c r="M28" s="320"/>
      <c r="N28" s="265"/>
      <c r="O28" s="266"/>
      <c r="P28" s="323"/>
      <c r="Q28" s="324"/>
      <c r="R28" s="325">
        <f t="shared" si="0"/>
        <v>0</v>
      </c>
      <c r="S28" s="324"/>
      <c r="T28" s="326">
        <f t="shared" si="1"/>
        <v>0</v>
      </c>
    </row>
    <row r="29" spans="1:22" x14ac:dyDescent="0.2">
      <c r="A29" s="346" t="s">
        <v>52</v>
      </c>
      <c r="B29" s="347">
        <v>1</v>
      </c>
      <c r="C29" s="347"/>
      <c r="D29" s="347"/>
      <c r="E29" s="346"/>
      <c r="F29" s="347"/>
      <c r="G29" s="347"/>
      <c r="H29" s="348"/>
      <c r="I29" s="349"/>
      <c r="J29" s="350"/>
      <c r="K29" s="351"/>
      <c r="L29" s="352">
        <f>B29</f>
        <v>1</v>
      </c>
      <c r="M29" s="353">
        <f>L29</f>
        <v>1</v>
      </c>
      <c r="N29" s="354">
        <f>M29/M$33</f>
        <v>4.9726504226752858E-5</v>
      </c>
      <c r="O29" s="355">
        <f>IF(N29&gt;=2%,M29,0)</f>
        <v>0</v>
      </c>
      <c r="P29" s="356">
        <f>O$33/P$2</f>
        <v>3862.6</v>
      </c>
      <c r="Q29" s="357">
        <f>O29/P29</f>
        <v>0</v>
      </c>
      <c r="R29" s="358">
        <f t="shared" si="0"/>
        <v>0</v>
      </c>
      <c r="S29" s="357">
        <v>0</v>
      </c>
      <c r="T29" s="359">
        <f t="shared" si="1"/>
        <v>0</v>
      </c>
    </row>
    <row r="30" spans="1:22" x14ac:dyDescent="0.2">
      <c r="A30" s="344"/>
      <c r="B30" s="259"/>
      <c r="C30" s="259"/>
      <c r="D30" s="259"/>
      <c r="E30" s="344"/>
      <c r="F30" s="259"/>
      <c r="G30" s="259"/>
      <c r="H30" s="345"/>
      <c r="I30" s="260"/>
      <c r="J30" s="261"/>
      <c r="K30" s="262"/>
      <c r="L30" s="319"/>
      <c r="M30" s="320"/>
      <c r="N30" s="265"/>
      <c r="O30" s="266"/>
      <c r="P30" s="323"/>
      <c r="Q30" s="324"/>
      <c r="R30" s="325"/>
      <c r="S30" s="324"/>
      <c r="T30" s="326"/>
    </row>
    <row r="31" spans="1:22" x14ac:dyDescent="0.2">
      <c r="A31" s="360" t="s">
        <v>53</v>
      </c>
      <c r="B31" s="361">
        <v>846</v>
      </c>
      <c r="C31" s="361"/>
      <c r="D31" s="361"/>
      <c r="E31" s="360"/>
      <c r="F31" s="361"/>
      <c r="G31" s="361"/>
      <c r="H31" s="362"/>
      <c r="I31" s="363"/>
      <c r="J31" s="364"/>
      <c r="K31" s="365"/>
      <c r="L31" s="366">
        <f>B31</f>
        <v>846</v>
      </c>
      <c r="M31" s="367"/>
      <c r="N31" s="368"/>
      <c r="O31" s="369">
        <f>IF(N31&gt;=2%,M31,0)</f>
        <v>0</v>
      </c>
      <c r="P31" s="370"/>
      <c r="Q31" s="371"/>
      <c r="R31" s="372">
        <f t="shared" si="0"/>
        <v>0</v>
      </c>
      <c r="S31" s="371"/>
      <c r="T31" s="373">
        <f t="shared" si="1"/>
        <v>0</v>
      </c>
    </row>
    <row r="32" spans="1:22" x14ac:dyDescent="0.2">
      <c r="A32" s="344"/>
      <c r="B32" s="259"/>
      <c r="C32" s="259"/>
      <c r="D32" s="259"/>
      <c r="E32" s="344"/>
      <c r="F32" s="259"/>
      <c r="G32" s="259"/>
      <c r="H32" s="259"/>
      <c r="I32" s="260"/>
      <c r="J32" s="374"/>
      <c r="K32" s="262"/>
      <c r="L32" s="375"/>
      <c r="M32" s="264"/>
      <c r="N32" s="265"/>
      <c r="O32" s="266"/>
      <c r="P32" s="376"/>
      <c r="Q32" s="324"/>
      <c r="R32" s="377">
        <f t="shared" si="0"/>
        <v>0</v>
      </c>
      <c r="S32" s="324"/>
      <c r="T32" s="326">
        <f t="shared" si="1"/>
        <v>0</v>
      </c>
    </row>
    <row r="33" spans="1:20" x14ac:dyDescent="0.2">
      <c r="A33" s="344" t="s">
        <v>54</v>
      </c>
      <c r="B33" s="259">
        <f>SUM(B6:B32)</f>
        <v>20956</v>
      </c>
      <c r="C33" s="259"/>
      <c r="D33" s="259"/>
      <c r="E33" s="378"/>
      <c r="F33" s="259"/>
      <c r="G33" s="259">
        <f t="shared" ref="G33:S33" si="2">SUM(G6:G32)</f>
        <v>2</v>
      </c>
      <c r="H33" s="259">
        <f t="shared" si="2"/>
        <v>727</v>
      </c>
      <c r="I33" s="379">
        <f t="shared" si="2"/>
        <v>2</v>
      </c>
      <c r="J33" s="380">
        <f t="shared" si="2"/>
        <v>12194.999999999998</v>
      </c>
      <c r="K33" s="262">
        <f t="shared" si="2"/>
        <v>2</v>
      </c>
      <c r="L33" s="262">
        <f t="shared" si="2"/>
        <v>20956</v>
      </c>
      <c r="M33" s="262">
        <f t="shared" si="2"/>
        <v>20110</v>
      </c>
      <c r="N33" s="379">
        <f t="shared" si="2"/>
        <v>1</v>
      </c>
      <c r="O33" s="266">
        <f t="shared" si="2"/>
        <v>19313</v>
      </c>
      <c r="P33" s="376">
        <f t="shared" si="2"/>
        <v>42488.599999999991</v>
      </c>
      <c r="Q33" s="376">
        <f t="shared" si="2"/>
        <v>5</v>
      </c>
      <c r="R33" s="381">
        <f t="shared" si="2"/>
        <v>3</v>
      </c>
      <c r="S33" s="382">
        <f t="shared" si="2"/>
        <v>2</v>
      </c>
      <c r="T33" s="383">
        <f t="shared" si="1"/>
        <v>5</v>
      </c>
    </row>
    <row r="34" spans="1:20" x14ac:dyDescent="0.2">
      <c r="K34" s="384"/>
      <c r="L34" s="223"/>
      <c r="M34" s="385"/>
      <c r="N34" s="386"/>
      <c r="O34" s="387"/>
      <c r="P34" s="388"/>
    </row>
    <row r="36" spans="1:20" x14ac:dyDescent="0.2">
      <c r="A36" s="389"/>
      <c r="B36" s="389"/>
      <c r="C36" s="389"/>
      <c r="D36" s="389"/>
      <c r="E36" s="389"/>
      <c r="F36" s="389"/>
      <c r="G36" s="389"/>
      <c r="H36" s="214"/>
      <c r="K36" s="214"/>
    </row>
  </sheetData>
  <mergeCells count="5">
    <mergeCell ref="R5:T5"/>
    <mergeCell ref="A1:T1"/>
    <mergeCell ref="B2:F2"/>
    <mergeCell ref="G2:K2"/>
    <mergeCell ref="M2:O2"/>
  </mergeCells>
  <printOptions horizontalCentered="1" verticalCentered="1"/>
  <pageMargins left="0.23622047244094491" right="0.23622047244094491" top="0.51181102362204722" bottom="0.51181102362204722" header="0" footer="0.23622047244094491"/>
  <pageSetup paperSize="190" scale="74" fitToHeight="0" pageOrder="overThenDown" orientation="landscape" r:id="rId1"/>
  <headerFooter alignWithMargins="0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  <pageSetUpPr fitToPage="1"/>
  </sheetPr>
  <dimension ref="A1:T38"/>
  <sheetViews>
    <sheetView zoomScale="60" zoomScaleNormal="60" workbookViewId="0">
      <selection activeCell="N5" sqref="N5"/>
    </sheetView>
  </sheetViews>
  <sheetFormatPr baseColWidth="10" defaultRowHeight="12.75" x14ac:dyDescent="0.2"/>
  <cols>
    <col min="1" max="1" width="41.28515625" bestFit="1" customWidth="1"/>
    <col min="2" max="8" width="15.7109375" customWidth="1"/>
    <col min="9" max="9" width="15.7109375" style="1" customWidth="1"/>
    <col min="10" max="10" width="15.7109375" style="2" customWidth="1"/>
    <col min="11" max="12" width="15.7109375" customWidth="1"/>
    <col min="13" max="13" width="15.7109375" style="3" customWidth="1"/>
    <col min="14" max="14" width="15.7109375" style="1" customWidth="1"/>
    <col min="15" max="17" width="15.7109375" customWidth="1"/>
    <col min="18" max="18" width="7.140625" style="4" customWidth="1"/>
    <col min="19" max="19" width="6.5703125" customWidth="1"/>
    <col min="20" max="20" width="7.140625" customWidth="1"/>
  </cols>
  <sheetData>
    <row r="1" spans="1:20" ht="20.25" x14ac:dyDescent="0.3">
      <c r="A1" s="976" t="s">
        <v>0</v>
      </c>
      <c r="B1" s="976"/>
      <c r="C1" s="976"/>
      <c r="D1" s="976"/>
      <c r="E1" s="976"/>
      <c r="F1" s="976"/>
      <c r="G1" s="976"/>
      <c r="H1" s="976"/>
      <c r="I1" s="976"/>
      <c r="J1" s="976"/>
      <c r="K1" s="976"/>
      <c r="L1" s="976"/>
      <c r="M1" s="976"/>
      <c r="N1" s="976"/>
      <c r="O1" s="976"/>
      <c r="P1" s="976"/>
      <c r="Q1" s="976"/>
      <c r="R1" s="976"/>
      <c r="S1" s="976"/>
      <c r="T1" s="976"/>
    </row>
    <row r="2" spans="1:20" ht="20.25" x14ac:dyDescent="0.3">
      <c r="A2" s="924" t="s">
        <v>1</v>
      </c>
      <c r="B2" s="978" t="s">
        <v>114</v>
      </c>
      <c r="C2" s="978"/>
      <c r="D2" s="978"/>
      <c r="E2" s="978"/>
      <c r="F2" s="978"/>
      <c r="G2" s="977" t="str">
        <f>B2</f>
        <v>SOLEDAD DE GRACIANO SANCHEZ</v>
      </c>
      <c r="H2" s="977"/>
      <c r="I2" s="977"/>
      <c r="J2" s="977"/>
      <c r="K2" s="977"/>
      <c r="L2" s="977"/>
      <c r="M2" s="979" t="s">
        <v>3</v>
      </c>
      <c r="N2" s="979"/>
      <c r="O2" s="979"/>
      <c r="P2" s="921">
        <v>11</v>
      </c>
      <c r="Q2" s="969"/>
      <c r="R2" s="970"/>
      <c r="S2" s="969"/>
      <c r="T2" s="969"/>
    </row>
    <row r="3" spans="1:20" ht="20.25" x14ac:dyDescent="0.3">
      <c r="A3" s="921">
        <v>2018</v>
      </c>
      <c r="B3" s="921"/>
      <c r="C3" s="921"/>
      <c r="D3" s="921"/>
      <c r="E3" s="921"/>
      <c r="F3" s="921"/>
      <c r="G3" s="921"/>
      <c r="H3" s="923"/>
      <c r="I3" s="968"/>
      <c r="J3" s="971"/>
      <c r="K3" s="921"/>
      <c r="L3" s="972"/>
      <c r="M3" s="973"/>
      <c r="N3" s="974"/>
      <c r="O3" s="924"/>
      <c r="P3" s="921"/>
      <c r="Q3" s="969"/>
      <c r="R3" s="970"/>
      <c r="S3" s="969"/>
      <c r="T3" s="969"/>
    </row>
    <row r="4" spans="1:20" ht="20.25" x14ac:dyDescent="0.3">
      <c r="A4" s="921"/>
      <c r="B4" s="921"/>
      <c r="C4" s="921"/>
      <c r="D4" s="921"/>
      <c r="E4" s="921"/>
      <c r="F4" s="921"/>
      <c r="G4" s="921"/>
      <c r="H4" s="923"/>
      <c r="I4" s="968"/>
      <c r="J4" s="971"/>
      <c r="K4" s="921"/>
      <c r="L4" s="972"/>
      <c r="M4" s="973"/>
      <c r="N4" s="974"/>
      <c r="O4" s="924"/>
      <c r="P4" s="921"/>
      <c r="Q4" s="969"/>
      <c r="R4" s="970"/>
      <c r="S4" s="969"/>
      <c r="T4" s="969"/>
    </row>
    <row r="5" spans="1:20" ht="127.5" x14ac:dyDescent="0.2">
      <c r="A5" s="919" t="s">
        <v>4</v>
      </c>
      <c r="B5" s="919" t="s">
        <v>5</v>
      </c>
      <c r="C5" s="919" t="s">
        <v>6</v>
      </c>
      <c r="D5" s="919" t="s">
        <v>7</v>
      </c>
      <c r="E5" s="919" t="s">
        <v>8</v>
      </c>
      <c r="F5" s="919" t="s">
        <v>9</v>
      </c>
      <c r="G5" s="919" t="s">
        <v>10</v>
      </c>
      <c r="H5" s="919" t="s">
        <v>11</v>
      </c>
      <c r="I5" s="914" t="s">
        <v>12</v>
      </c>
      <c r="J5" s="915" t="s">
        <v>13</v>
      </c>
      <c r="K5" s="919" t="s">
        <v>14</v>
      </c>
      <c r="L5" s="919" t="s">
        <v>15</v>
      </c>
      <c r="M5" s="916" t="s">
        <v>16</v>
      </c>
      <c r="N5" s="17" t="s">
        <v>17</v>
      </c>
      <c r="O5" s="919" t="s">
        <v>18</v>
      </c>
      <c r="P5" s="917" t="s">
        <v>19</v>
      </c>
      <c r="Q5" s="918" t="s">
        <v>20</v>
      </c>
      <c r="R5" s="975" t="s">
        <v>21</v>
      </c>
      <c r="S5" s="975"/>
      <c r="T5" s="975"/>
    </row>
    <row r="6" spans="1:20" x14ac:dyDescent="0.2">
      <c r="A6" s="21" t="s">
        <v>30</v>
      </c>
      <c r="B6" s="22"/>
      <c r="C6" s="22"/>
      <c r="D6" s="22"/>
      <c r="E6" s="35"/>
      <c r="F6" s="22"/>
      <c r="G6" s="614"/>
      <c r="H6" s="22"/>
      <c r="I6" s="24">
        <v>0.75</v>
      </c>
      <c r="J6" s="25">
        <f>$B$8*I6</f>
        <v>6788.25</v>
      </c>
      <c r="K6" s="38">
        <v>0</v>
      </c>
      <c r="L6" s="615">
        <f>INT(J6)+K6</f>
        <v>6788</v>
      </c>
      <c r="M6" s="28">
        <f>L6</f>
        <v>6788</v>
      </c>
      <c r="N6" s="616">
        <f>M6/M$35</f>
        <v>5.9648506151142353E-2</v>
      </c>
      <c r="O6" s="41">
        <f>IF(N6&gt;=2%,M6,0)</f>
        <v>6788</v>
      </c>
      <c r="P6" s="31">
        <f>O$35/P$2</f>
        <v>9930.0909090909099</v>
      </c>
      <c r="Q6" s="617">
        <f>O6/P6</f>
        <v>0.68357883750949822</v>
      </c>
      <c r="R6" s="33">
        <f t="shared" ref="R6:R12" si="0">INT(Q6)</f>
        <v>0</v>
      </c>
      <c r="S6" s="34">
        <v>1</v>
      </c>
      <c r="T6" s="32">
        <f t="shared" ref="T6:T12" si="1">SUM(R6:S6)</f>
        <v>1</v>
      </c>
    </row>
    <row r="7" spans="1:20" x14ac:dyDescent="0.2">
      <c r="A7" s="21" t="s">
        <v>31</v>
      </c>
      <c r="B7" s="22"/>
      <c r="C7" s="22"/>
      <c r="D7" s="23"/>
      <c r="E7" s="35"/>
      <c r="F7" s="22"/>
      <c r="G7" s="22"/>
      <c r="H7" s="22"/>
      <c r="I7" s="24">
        <v>0.25</v>
      </c>
      <c r="J7" s="25">
        <f>$B$8*I7</f>
        <v>2262.75</v>
      </c>
      <c r="K7" s="38">
        <v>1</v>
      </c>
      <c r="L7" s="615">
        <f>INT(J7)+K7</f>
        <v>2263</v>
      </c>
      <c r="M7" s="28">
        <f>L7</f>
        <v>2263</v>
      </c>
      <c r="N7" s="616">
        <f>M7/M$35</f>
        <v>1.9885764499121265E-2</v>
      </c>
      <c r="O7" s="41">
        <f>IF(N7&gt;=2%,M7,0)</f>
        <v>0</v>
      </c>
      <c r="P7" s="31">
        <f>O$35/P$2</f>
        <v>9930.0909090909099</v>
      </c>
      <c r="Q7" s="617">
        <f>O7/P7</f>
        <v>0</v>
      </c>
      <c r="R7" s="33">
        <f t="shared" si="0"/>
        <v>0</v>
      </c>
      <c r="S7" s="34">
        <v>0</v>
      </c>
      <c r="T7" s="32">
        <f t="shared" si="1"/>
        <v>0</v>
      </c>
    </row>
    <row r="8" spans="1:20" x14ac:dyDescent="0.2">
      <c r="A8" s="618" t="s">
        <v>32</v>
      </c>
      <c r="B8" s="22">
        <v>9051</v>
      </c>
      <c r="C8" s="619"/>
      <c r="D8" s="22"/>
      <c r="E8" s="21"/>
      <c r="F8" s="22"/>
      <c r="G8" s="22"/>
      <c r="H8" s="37"/>
      <c r="I8" s="24"/>
      <c r="J8" s="25"/>
      <c r="K8" s="38"/>
      <c r="L8" s="39"/>
      <c r="M8" s="40"/>
      <c r="N8" s="616"/>
      <c r="O8" s="41"/>
      <c r="P8" s="31">
        <f>SUM(N8:O8)</f>
        <v>0</v>
      </c>
      <c r="Q8" s="34"/>
      <c r="R8" s="33">
        <f t="shared" si="0"/>
        <v>0</v>
      </c>
      <c r="S8" s="34">
        <v>0</v>
      </c>
      <c r="T8" s="32">
        <f t="shared" si="1"/>
        <v>0</v>
      </c>
    </row>
    <row r="9" spans="1:20" x14ac:dyDescent="0.2">
      <c r="A9" s="42"/>
      <c r="B9" s="80"/>
      <c r="C9" s="80"/>
      <c r="D9" s="44"/>
      <c r="E9" s="13"/>
      <c r="F9" s="43"/>
      <c r="G9" s="80"/>
      <c r="H9" s="43"/>
      <c r="I9" s="46"/>
      <c r="J9" s="47"/>
      <c r="K9" s="48"/>
      <c r="L9" s="49"/>
      <c r="M9" s="50"/>
      <c r="N9" s="51"/>
      <c r="O9" s="52"/>
      <c r="P9" s="53">
        <f>SUM(N9:O9)</f>
        <v>0</v>
      </c>
      <c r="R9" s="81">
        <f t="shared" si="0"/>
        <v>0</v>
      </c>
      <c r="S9" s="82">
        <v>0</v>
      </c>
      <c r="T9" s="83">
        <f t="shared" si="1"/>
        <v>0</v>
      </c>
    </row>
    <row r="10" spans="1:20" x14ac:dyDescent="0.2">
      <c r="A10" s="58" t="s">
        <v>33</v>
      </c>
      <c r="B10" s="59"/>
      <c r="C10" s="59"/>
      <c r="D10" s="59"/>
      <c r="E10" s="60"/>
      <c r="F10" s="59"/>
      <c r="G10" s="61"/>
      <c r="H10" s="59"/>
      <c r="I10" s="62">
        <v>0.8</v>
      </c>
      <c r="J10" s="63">
        <f>B12*I10</f>
        <v>13128</v>
      </c>
      <c r="K10" s="64">
        <v>0</v>
      </c>
      <c r="L10" s="65">
        <f>INT(J10)+K10</f>
        <v>13128</v>
      </c>
      <c r="M10" s="66">
        <f>L10</f>
        <v>13128</v>
      </c>
      <c r="N10" s="67">
        <f>M10/M$35</f>
        <v>0.11536028119507909</v>
      </c>
      <c r="O10" s="68">
        <f>IF(N10&gt;=2%,M10,0)</f>
        <v>13128</v>
      </c>
      <c r="P10" s="69">
        <f>O$35/P$2</f>
        <v>9930.0909090909099</v>
      </c>
      <c r="Q10" s="70">
        <f>O10/P10</f>
        <v>1.3220422773754703</v>
      </c>
      <c r="R10" s="71">
        <f t="shared" si="0"/>
        <v>1</v>
      </c>
      <c r="S10" s="72">
        <v>0</v>
      </c>
      <c r="T10" s="73">
        <f t="shared" si="1"/>
        <v>1</v>
      </c>
    </row>
    <row r="11" spans="1:20" x14ac:dyDescent="0.2">
      <c r="A11" s="58" t="s">
        <v>36</v>
      </c>
      <c r="B11" s="59"/>
      <c r="C11" s="59"/>
      <c r="D11" s="74"/>
      <c r="E11" s="60"/>
      <c r="F11" s="59"/>
      <c r="G11" s="59"/>
      <c r="H11" s="59"/>
      <c r="I11" s="62">
        <v>0.2</v>
      </c>
      <c r="J11" s="63">
        <f>B12*I11</f>
        <v>3282</v>
      </c>
      <c r="K11" s="64">
        <v>0</v>
      </c>
      <c r="L11" s="65">
        <f>INT(J11)+K11</f>
        <v>3282</v>
      </c>
      <c r="M11" s="66">
        <f>L11</f>
        <v>3282</v>
      </c>
      <c r="N11" s="67">
        <f>M11/M$35</f>
        <v>2.8840070298769772E-2</v>
      </c>
      <c r="O11" s="68">
        <f>IF(N11&gt;=2%,M11,0)</f>
        <v>3282</v>
      </c>
      <c r="P11" s="69">
        <f>O$35/P$2</f>
        <v>9930.0909090909099</v>
      </c>
      <c r="Q11" s="70">
        <f>O11/P11</f>
        <v>0.33051056934386758</v>
      </c>
      <c r="R11" s="71">
        <f t="shared" si="0"/>
        <v>0</v>
      </c>
      <c r="S11" s="72">
        <v>0</v>
      </c>
      <c r="T11" s="73">
        <f t="shared" si="1"/>
        <v>0</v>
      </c>
    </row>
    <row r="12" spans="1:20" x14ac:dyDescent="0.2">
      <c r="A12" s="620" t="s">
        <v>62</v>
      </c>
      <c r="B12" s="59">
        <v>16410</v>
      </c>
      <c r="C12" s="76"/>
      <c r="D12" s="59"/>
      <c r="E12" s="58"/>
      <c r="F12" s="59"/>
      <c r="G12" s="59"/>
      <c r="H12" s="77"/>
      <c r="I12" s="62"/>
      <c r="J12" s="63"/>
      <c r="K12" s="64"/>
      <c r="L12" s="78"/>
      <c r="M12" s="79"/>
      <c r="N12" s="67"/>
      <c r="O12" s="68"/>
      <c r="P12" s="69"/>
      <c r="Q12" s="72"/>
      <c r="R12" s="71">
        <f t="shared" si="0"/>
        <v>0</v>
      </c>
      <c r="S12" s="72">
        <v>0</v>
      </c>
      <c r="T12" s="73">
        <f t="shared" si="1"/>
        <v>0</v>
      </c>
    </row>
    <row r="13" spans="1:20" x14ac:dyDescent="0.2">
      <c r="A13" s="42"/>
      <c r="B13" s="80"/>
      <c r="C13" s="80"/>
      <c r="D13" s="44"/>
      <c r="E13" s="13"/>
      <c r="F13" s="43"/>
      <c r="G13" s="80"/>
      <c r="H13" s="43"/>
      <c r="I13" s="46"/>
      <c r="J13" s="47"/>
      <c r="K13" s="48"/>
      <c r="L13" s="49"/>
      <c r="M13" s="50"/>
      <c r="N13" s="51"/>
      <c r="O13" s="52"/>
      <c r="P13" s="53"/>
      <c r="Q13" s="648"/>
      <c r="R13" s="119">
        <f t="shared" ref="R13:R23" si="2">INT(Q13)</f>
        <v>0</v>
      </c>
      <c r="S13" s="118">
        <v>0</v>
      </c>
      <c r="T13" s="120">
        <f t="shared" ref="T13:T23" si="3">SUM(R13:S13)</f>
        <v>0</v>
      </c>
    </row>
    <row r="14" spans="1:20" x14ac:dyDescent="0.2">
      <c r="A14" s="625" t="s">
        <v>23</v>
      </c>
      <c r="B14" s="626">
        <v>46888</v>
      </c>
      <c r="C14" s="626"/>
      <c r="D14" s="627"/>
      <c r="E14" s="628"/>
      <c r="F14" s="629"/>
      <c r="G14" s="626"/>
      <c r="H14" s="629"/>
      <c r="I14" s="630"/>
      <c r="J14" s="631"/>
      <c r="K14" s="632"/>
      <c r="L14" s="633">
        <f>B14</f>
        <v>46888</v>
      </c>
      <c r="M14" s="634">
        <f>L14</f>
        <v>46888</v>
      </c>
      <c r="N14" s="635">
        <f>M14/M$35</f>
        <v>0.41202108963093148</v>
      </c>
      <c r="O14" s="636">
        <f>IF(N14&gt;=2%,M14,0)</f>
        <v>46888</v>
      </c>
      <c r="P14" s="773">
        <f>O$35/P$2</f>
        <v>9930.0909090909099</v>
      </c>
      <c r="Q14" s="654">
        <f>O14/P14</f>
        <v>4.7218097426554726</v>
      </c>
      <c r="R14" s="655">
        <f t="shared" si="2"/>
        <v>4</v>
      </c>
      <c r="S14" s="654">
        <v>1</v>
      </c>
      <c r="T14" s="656">
        <f t="shared" si="3"/>
        <v>5</v>
      </c>
    </row>
    <row r="15" spans="1:20" x14ac:dyDescent="0.2">
      <c r="A15" s="42"/>
      <c r="B15" s="80"/>
      <c r="C15" s="80"/>
      <c r="D15" s="44"/>
      <c r="E15" s="13"/>
      <c r="F15" s="43"/>
      <c r="G15" s="80"/>
      <c r="H15" s="43"/>
      <c r="I15" s="46"/>
      <c r="J15" s="47"/>
      <c r="K15" s="48"/>
      <c r="L15" s="49"/>
      <c r="M15" s="50"/>
      <c r="N15" s="51"/>
      <c r="O15" s="52"/>
      <c r="P15" s="53"/>
      <c r="Q15" s="648"/>
      <c r="R15" s="119">
        <f t="shared" si="2"/>
        <v>0</v>
      </c>
      <c r="S15" s="118">
        <v>0</v>
      </c>
      <c r="T15" s="120">
        <f t="shared" si="3"/>
        <v>0</v>
      </c>
    </row>
    <row r="16" spans="1:20" x14ac:dyDescent="0.2">
      <c r="A16" s="84" t="s">
        <v>41</v>
      </c>
      <c r="B16" s="85">
        <v>3489</v>
      </c>
      <c r="C16" s="85">
        <f>$B$19/3</f>
        <v>298</v>
      </c>
      <c r="D16" s="85">
        <f>B$20/2</f>
        <v>119</v>
      </c>
      <c r="E16" s="86">
        <f>B$21/2</f>
        <v>32.5</v>
      </c>
      <c r="F16" s="85"/>
      <c r="G16" s="87">
        <v>1</v>
      </c>
      <c r="H16" s="85">
        <f>B16+INT(C16)+INT(D16)+INT(E16)+INT(F16)+G16</f>
        <v>3939</v>
      </c>
      <c r="I16" s="88"/>
      <c r="J16" s="89"/>
      <c r="K16" s="90"/>
      <c r="L16" s="91">
        <f>H16</f>
        <v>3939</v>
      </c>
      <c r="M16" s="92">
        <f>L16</f>
        <v>3939</v>
      </c>
      <c r="N16" s="93">
        <f>M16/M$35</f>
        <v>3.4613356766256591E-2</v>
      </c>
      <c r="O16" s="94">
        <f>IF(N16&gt;=2%,M16,0)</f>
        <v>3939</v>
      </c>
      <c r="P16" s="95">
        <f>O$35/P$2</f>
        <v>9930.0909090909099</v>
      </c>
      <c r="Q16" s="96">
        <f>O16/P16</f>
        <v>0.39667310562019936</v>
      </c>
      <c r="R16" s="97">
        <f t="shared" si="2"/>
        <v>0</v>
      </c>
      <c r="S16" s="96">
        <v>0</v>
      </c>
      <c r="T16" s="98">
        <f t="shared" si="3"/>
        <v>0</v>
      </c>
    </row>
    <row r="17" spans="1:20" x14ac:dyDescent="0.2">
      <c r="A17" s="84" t="s">
        <v>42</v>
      </c>
      <c r="B17" s="85">
        <v>27080</v>
      </c>
      <c r="C17" s="85">
        <f>$B$19/3</f>
        <v>298</v>
      </c>
      <c r="D17" s="85">
        <f>B$20/2</f>
        <v>119</v>
      </c>
      <c r="E17" s="84"/>
      <c r="F17" s="85">
        <f>B$22/2</f>
        <v>156.5</v>
      </c>
      <c r="G17" s="85">
        <v>1</v>
      </c>
      <c r="H17" s="85">
        <f>B17+INT(C17)+INT(D17)+INT(E17)+INT(F17)+G17</f>
        <v>27654</v>
      </c>
      <c r="I17" s="88"/>
      <c r="J17" s="89"/>
      <c r="K17" s="90"/>
      <c r="L17" s="91">
        <f>H17</f>
        <v>27654</v>
      </c>
      <c r="M17" s="92">
        <f>L17</f>
        <v>27654</v>
      </c>
      <c r="N17" s="93">
        <f>M17/M$35</f>
        <v>0.24300527240773287</v>
      </c>
      <c r="O17" s="94">
        <f>IF(N17&gt;=2%,M17,0)</f>
        <v>27654</v>
      </c>
      <c r="P17" s="95">
        <f>O$35/P$2</f>
        <v>9930.0909090909099</v>
      </c>
      <c r="Q17" s="96">
        <f>O17/P17</f>
        <v>2.7848687643617653</v>
      </c>
      <c r="R17" s="97">
        <f t="shared" si="2"/>
        <v>2</v>
      </c>
      <c r="S17" s="96">
        <v>1</v>
      </c>
      <c r="T17" s="98">
        <f t="shared" si="3"/>
        <v>3</v>
      </c>
    </row>
    <row r="18" spans="1:20" x14ac:dyDescent="0.2">
      <c r="A18" s="84" t="s">
        <v>43</v>
      </c>
      <c r="B18" s="85">
        <v>2033</v>
      </c>
      <c r="C18" s="85">
        <f>$B$19/3</f>
        <v>298</v>
      </c>
      <c r="D18" s="85"/>
      <c r="E18" s="86">
        <f>B$21/2</f>
        <v>32.5</v>
      </c>
      <c r="F18" s="85">
        <f>B$22/2</f>
        <v>156.5</v>
      </c>
      <c r="G18" s="85">
        <v>0</v>
      </c>
      <c r="H18" s="85">
        <f>B18+INT(C18)+INT(D18)+INT(E18)+INT(F18)+G18</f>
        <v>2519</v>
      </c>
      <c r="I18" s="88"/>
      <c r="J18" s="89"/>
      <c r="K18" s="90"/>
      <c r="L18" s="91">
        <f>H18</f>
        <v>2519</v>
      </c>
      <c r="M18" s="92">
        <f>L18</f>
        <v>2519</v>
      </c>
      <c r="N18" s="93">
        <f>M18/M$35</f>
        <v>2.2135325131810192E-2</v>
      </c>
      <c r="O18" s="94">
        <f>IF(N18&gt;=2%,M18,0)</f>
        <v>2519</v>
      </c>
      <c r="P18" s="95">
        <f>O$35/P$2</f>
        <v>9930.0909090909099</v>
      </c>
      <c r="Q18" s="96">
        <f>O18/P18</f>
        <v>0.25367340773223718</v>
      </c>
      <c r="R18" s="97">
        <f t="shared" si="2"/>
        <v>0</v>
      </c>
      <c r="S18" s="96">
        <v>0</v>
      </c>
      <c r="T18" s="98">
        <f t="shared" si="3"/>
        <v>0</v>
      </c>
    </row>
    <row r="19" spans="1:20" x14ac:dyDescent="0.2">
      <c r="A19" s="99" t="s">
        <v>44</v>
      </c>
      <c r="B19" s="85">
        <v>894</v>
      </c>
      <c r="C19" s="85"/>
      <c r="D19" s="85"/>
      <c r="E19" s="84"/>
      <c r="F19" s="85"/>
      <c r="G19" s="85"/>
      <c r="H19" s="85"/>
      <c r="I19" s="88"/>
      <c r="J19" s="89"/>
      <c r="K19" s="90"/>
      <c r="L19" s="91"/>
      <c r="M19" s="100"/>
      <c r="N19" s="93"/>
      <c r="O19" s="94"/>
      <c r="P19" s="95"/>
      <c r="Q19" s="96"/>
      <c r="R19" s="97">
        <f t="shared" si="2"/>
        <v>0</v>
      </c>
      <c r="S19" s="96">
        <v>0</v>
      </c>
      <c r="T19" s="98">
        <f t="shared" si="3"/>
        <v>0</v>
      </c>
    </row>
    <row r="20" spans="1:20" x14ac:dyDescent="0.2">
      <c r="A20" s="99" t="s">
        <v>45</v>
      </c>
      <c r="B20" s="85">
        <v>238</v>
      </c>
      <c r="C20" s="85"/>
      <c r="D20" s="85"/>
      <c r="E20" s="84"/>
      <c r="F20" s="85"/>
      <c r="G20" s="85"/>
      <c r="H20" s="85"/>
      <c r="I20" s="88"/>
      <c r="J20" s="89"/>
      <c r="K20" s="90"/>
      <c r="L20" s="91"/>
      <c r="M20" s="100"/>
      <c r="N20" s="93"/>
      <c r="O20" s="94"/>
      <c r="P20" s="95">
        <f>SUM(N20:O20)</f>
        <v>0</v>
      </c>
      <c r="Q20" s="96"/>
      <c r="R20" s="97">
        <f t="shared" si="2"/>
        <v>0</v>
      </c>
      <c r="S20" s="96"/>
      <c r="T20" s="98">
        <f t="shared" si="3"/>
        <v>0</v>
      </c>
    </row>
    <row r="21" spans="1:20" x14ac:dyDescent="0.2">
      <c r="A21" s="99" t="s">
        <v>46</v>
      </c>
      <c r="B21" s="85">
        <v>65</v>
      </c>
      <c r="C21" s="85"/>
      <c r="D21" s="101"/>
      <c r="E21" s="84"/>
      <c r="F21" s="85"/>
      <c r="G21" s="85"/>
      <c r="H21" s="102"/>
      <c r="I21" s="88"/>
      <c r="J21" s="89"/>
      <c r="K21" s="90"/>
      <c r="L21" s="91"/>
      <c r="M21" s="100"/>
      <c r="N21" s="93"/>
      <c r="O21" s="94"/>
      <c r="P21" s="95">
        <f>SUM(N21:O21)</f>
        <v>0</v>
      </c>
      <c r="Q21" s="96"/>
      <c r="R21" s="97">
        <f t="shared" si="2"/>
        <v>0</v>
      </c>
      <c r="S21" s="96"/>
      <c r="T21" s="98">
        <f t="shared" si="3"/>
        <v>0</v>
      </c>
    </row>
    <row r="22" spans="1:20" x14ac:dyDescent="0.2">
      <c r="A22" s="99" t="s">
        <v>47</v>
      </c>
      <c r="B22" s="85">
        <v>313</v>
      </c>
      <c r="C22" s="85"/>
      <c r="D22" s="85"/>
      <c r="E22" s="84"/>
      <c r="F22" s="85"/>
      <c r="G22" s="85"/>
      <c r="H22" s="85"/>
      <c r="I22" s="88"/>
      <c r="J22" s="89"/>
      <c r="K22" s="90"/>
      <c r="L22" s="91"/>
      <c r="M22" s="100"/>
      <c r="N22" s="93"/>
      <c r="O22" s="94"/>
      <c r="P22" s="95">
        <f>SUM(N22:O22)</f>
        <v>0</v>
      </c>
      <c r="Q22" s="96"/>
      <c r="R22" s="97">
        <f t="shared" si="2"/>
        <v>0</v>
      </c>
      <c r="S22" s="96"/>
      <c r="T22" s="98">
        <f t="shared" si="3"/>
        <v>0</v>
      </c>
    </row>
    <row r="23" spans="1:20" x14ac:dyDescent="0.2">
      <c r="A23" s="103" t="s">
        <v>48</v>
      </c>
      <c r="B23" s="85">
        <f>SUM(B16:B22)</f>
        <v>34112</v>
      </c>
      <c r="C23" s="85"/>
      <c r="D23" s="85"/>
      <c r="E23" s="84"/>
      <c r="F23" s="85"/>
      <c r="G23" s="85"/>
      <c r="H23" s="85"/>
      <c r="I23" s="88"/>
      <c r="J23" s="89"/>
      <c r="K23" s="90"/>
      <c r="L23" s="91"/>
      <c r="M23" s="100"/>
      <c r="N23" s="93"/>
      <c r="O23" s="94"/>
      <c r="P23" s="95"/>
      <c r="Q23" s="96"/>
      <c r="R23" s="97">
        <f t="shared" si="2"/>
        <v>0</v>
      </c>
      <c r="S23" s="96"/>
      <c r="T23" s="98">
        <f t="shared" si="3"/>
        <v>0</v>
      </c>
    </row>
    <row r="24" spans="1:20" x14ac:dyDescent="0.2">
      <c r="A24" s="42"/>
      <c r="B24" s="104"/>
      <c r="C24" s="43"/>
      <c r="D24" s="43"/>
      <c r="E24" s="45"/>
      <c r="F24" s="43"/>
      <c r="G24" s="43"/>
      <c r="H24" s="43"/>
      <c r="I24" s="46"/>
      <c r="J24" s="47"/>
      <c r="K24" s="48"/>
      <c r="L24" s="49"/>
      <c r="M24" s="50"/>
      <c r="N24" s="51"/>
      <c r="O24" s="52"/>
      <c r="P24" s="647"/>
      <c r="Q24" s="118"/>
      <c r="R24" s="119"/>
      <c r="S24" s="118"/>
      <c r="T24" s="120"/>
    </row>
    <row r="25" spans="1:20" x14ac:dyDescent="0.2">
      <c r="A25" s="605" t="s">
        <v>34</v>
      </c>
      <c r="B25" s="606">
        <v>5033</v>
      </c>
      <c r="C25" s="606"/>
      <c r="D25" s="606"/>
      <c r="E25" s="605"/>
      <c r="F25" s="606"/>
      <c r="G25" s="606"/>
      <c r="H25" s="606"/>
      <c r="I25" s="607"/>
      <c r="J25" s="608"/>
      <c r="K25" s="609"/>
      <c r="L25" s="610">
        <f>B25</f>
        <v>5033</v>
      </c>
      <c r="M25" s="611">
        <f>L25</f>
        <v>5033</v>
      </c>
      <c r="N25" s="612">
        <f>M25/M$35</f>
        <v>4.422671353251318E-2</v>
      </c>
      <c r="O25" s="613">
        <f>IF(N25&gt;=2%,M25,0)</f>
        <v>5033</v>
      </c>
      <c r="P25" s="649">
        <f>O$35/P$2</f>
        <v>9930.0909090909099</v>
      </c>
      <c r="Q25" s="650">
        <f>O25/P25</f>
        <v>0.50684329540148854</v>
      </c>
      <c r="R25" s="651">
        <f>INT(Q25)</f>
        <v>0</v>
      </c>
      <c r="S25" s="650">
        <v>1</v>
      </c>
      <c r="T25" s="652">
        <f>SUM(R25:S25)</f>
        <v>1</v>
      </c>
    </row>
    <row r="26" spans="1:20" s="54" customFormat="1" x14ac:dyDescent="0.2">
      <c r="A26" s="105"/>
      <c r="B26" s="104"/>
      <c r="C26" s="104"/>
      <c r="D26" s="104"/>
      <c r="E26" s="105"/>
      <c r="F26" s="104"/>
      <c r="G26" s="104"/>
      <c r="H26" s="104"/>
      <c r="I26" s="106"/>
      <c r="J26" s="47"/>
      <c r="K26" s="107"/>
      <c r="L26" s="108"/>
      <c r="M26" s="109"/>
      <c r="N26" s="110"/>
      <c r="O26" s="111"/>
      <c r="P26" s="117"/>
      <c r="Q26" s="118"/>
      <c r="R26" s="119"/>
      <c r="S26" s="118"/>
      <c r="T26" s="120">
        <f>SUM(R26:S26)</f>
        <v>0</v>
      </c>
    </row>
    <row r="27" spans="1:20" x14ac:dyDescent="0.2">
      <c r="A27" s="637" t="s">
        <v>35</v>
      </c>
      <c r="B27" s="638">
        <v>2200</v>
      </c>
      <c r="C27" s="638"/>
      <c r="D27" s="638"/>
      <c r="E27" s="637"/>
      <c r="F27" s="638"/>
      <c r="G27" s="638"/>
      <c r="H27" s="638"/>
      <c r="I27" s="639"/>
      <c r="J27" s="640"/>
      <c r="K27" s="641"/>
      <c r="L27" s="642">
        <f>B27</f>
        <v>2200</v>
      </c>
      <c r="M27" s="643">
        <f>L27</f>
        <v>2200</v>
      </c>
      <c r="N27" s="644">
        <f>M27/M$35</f>
        <v>1.9332161687170474E-2</v>
      </c>
      <c r="O27" s="645">
        <f>IF(N27&gt;=2%,M27,0)</f>
        <v>0</v>
      </c>
      <c r="P27" s="657">
        <f>O$35/P$2</f>
        <v>9930.0909090909099</v>
      </c>
      <c r="Q27" s="658">
        <f>O27/P27</f>
        <v>0</v>
      </c>
      <c r="R27" s="659">
        <f>INT(Q27)</f>
        <v>0</v>
      </c>
      <c r="S27" s="658">
        <v>0</v>
      </c>
      <c r="T27" s="660">
        <f>SUM(R27:S27)</f>
        <v>0</v>
      </c>
    </row>
    <row r="28" spans="1:20" s="54" customFormat="1" x14ac:dyDescent="0.2">
      <c r="A28" s="113"/>
      <c r="B28" s="104"/>
      <c r="C28" s="104"/>
      <c r="D28" s="114"/>
      <c r="E28" s="105"/>
      <c r="F28" s="104"/>
      <c r="G28" s="104"/>
      <c r="H28" s="115"/>
      <c r="I28" s="106"/>
      <c r="J28" s="47"/>
      <c r="K28" s="107"/>
      <c r="L28" s="108"/>
      <c r="M28" s="116"/>
      <c r="N28" s="110"/>
      <c r="O28" s="111"/>
      <c r="P28" s="117"/>
      <c r="Q28" s="118"/>
      <c r="R28" s="119"/>
      <c r="S28" s="118"/>
      <c r="T28" s="120"/>
    </row>
    <row r="29" spans="1:20" s="54" customFormat="1" x14ac:dyDescent="0.2">
      <c r="A29" s="149" t="s">
        <v>50</v>
      </c>
      <c r="B29" s="150">
        <v>0</v>
      </c>
      <c r="C29" s="150"/>
      <c r="D29" s="151"/>
      <c r="E29" s="152"/>
      <c r="F29" s="150"/>
      <c r="G29" s="150"/>
      <c r="H29" s="153"/>
      <c r="I29" s="154"/>
      <c r="J29" s="155"/>
      <c r="K29" s="156"/>
      <c r="L29" s="157">
        <f>B29</f>
        <v>0</v>
      </c>
      <c r="M29" s="158">
        <f>L29</f>
        <v>0</v>
      </c>
      <c r="N29" s="159">
        <f>M29/M$35</f>
        <v>0</v>
      </c>
      <c r="O29" s="160">
        <f>IF(N29&gt;=2%,M29,0)</f>
        <v>0</v>
      </c>
      <c r="P29" s="161">
        <f>O$35/P$2</f>
        <v>9930.0909090909099</v>
      </c>
      <c r="Q29" s="162">
        <f>O29/P29</f>
        <v>0</v>
      </c>
      <c r="R29" s="163">
        <f>INT(Q29)</f>
        <v>0</v>
      </c>
      <c r="S29" s="162">
        <v>0</v>
      </c>
      <c r="T29" s="164">
        <f>SUM(R29:S29)</f>
        <v>0</v>
      </c>
    </row>
    <row r="30" spans="1:20" x14ac:dyDescent="0.2">
      <c r="A30" s="45"/>
      <c r="B30" s="43"/>
      <c r="C30" s="43"/>
      <c r="D30" s="44"/>
      <c r="E30" s="45"/>
      <c r="F30" s="43"/>
      <c r="G30" s="43"/>
      <c r="H30" s="165" t="s">
        <v>51</v>
      </c>
      <c r="I30" s="46"/>
      <c r="J30" s="47"/>
      <c r="K30" s="48"/>
      <c r="L30" s="108"/>
      <c r="M30" s="116"/>
      <c r="N30" s="51"/>
      <c r="O30" s="52"/>
      <c r="P30" s="117"/>
      <c r="Q30" s="118"/>
      <c r="R30" s="119">
        <f>INT(Q30)</f>
        <v>0</v>
      </c>
      <c r="S30" s="118"/>
      <c r="T30" s="120">
        <f>SUM(R30:S30)</f>
        <v>0</v>
      </c>
    </row>
    <row r="31" spans="1:20" x14ac:dyDescent="0.2">
      <c r="A31" s="166" t="s">
        <v>52</v>
      </c>
      <c r="B31" s="167">
        <v>106</v>
      </c>
      <c r="C31" s="167"/>
      <c r="D31" s="167"/>
      <c r="E31" s="166"/>
      <c r="F31" s="167"/>
      <c r="G31" s="167"/>
      <c r="H31" s="168"/>
      <c r="I31" s="169"/>
      <c r="J31" s="170"/>
      <c r="K31" s="171"/>
      <c r="L31" s="172">
        <f>B31</f>
        <v>106</v>
      </c>
      <c r="M31" s="173">
        <f>L31</f>
        <v>106</v>
      </c>
      <c r="N31" s="174">
        <f>M31/M$35</f>
        <v>9.3145869947275925E-4</v>
      </c>
      <c r="O31" s="175">
        <f>IF(N31&gt;=2%,M31,0)</f>
        <v>0</v>
      </c>
      <c r="P31" s="176">
        <f>O$35/P$2</f>
        <v>9930.0909090909099</v>
      </c>
      <c r="Q31" s="177">
        <f>O31/P31</f>
        <v>0</v>
      </c>
      <c r="R31" s="178">
        <f>INT(Q31)</f>
        <v>0</v>
      </c>
      <c r="S31" s="177">
        <v>0</v>
      </c>
      <c r="T31" s="179">
        <f>SUM(R31:S31)</f>
        <v>0</v>
      </c>
    </row>
    <row r="32" spans="1:20" x14ac:dyDescent="0.2">
      <c r="A32" s="45"/>
      <c r="B32" s="43"/>
      <c r="C32" s="43"/>
      <c r="D32" s="43"/>
      <c r="E32" s="45"/>
      <c r="F32" s="43"/>
      <c r="G32" s="43"/>
      <c r="H32" s="165"/>
      <c r="I32" s="46"/>
      <c r="J32" s="47"/>
      <c r="K32" s="48"/>
      <c r="L32" s="108"/>
      <c r="M32" s="116"/>
      <c r="N32" s="51"/>
      <c r="O32" s="52"/>
      <c r="P32" s="117"/>
      <c r="Q32" s="118"/>
      <c r="R32" s="119"/>
      <c r="S32" s="118"/>
      <c r="T32" s="120"/>
    </row>
    <row r="33" spans="1:20" x14ac:dyDescent="0.2">
      <c r="A33" s="180" t="s">
        <v>53</v>
      </c>
      <c r="B33" s="181">
        <v>4627</v>
      </c>
      <c r="C33" s="181"/>
      <c r="D33" s="181"/>
      <c r="E33" s="180"/>
      <c r="F33" s="181"/>
      <c r="G33" s="181"/>
      <c r="H33" s="182"/>
      <c r="I33" s="183"/>
      <c r="J33" s="184"/>
      <c r="K33" s="185"/>
      <c r="L33" s="186">
        <f>B33</f>
        <v>4627</v>
      </c>
      <c r="M33" s="187"/>
      <c r="N33" s="188">
        <v>0</v>
      </c>
      <c r="O33" s="189">
        <f>IF(N33&gt;=2%,M33,0)</f>
        <v>0</v>
      </c>
      <c r="P33" s="190"/>
      <c r="Q33" s="191"/>
      <c r="R33" s="192">
        <f>INT(Q33)</f>
        <v>0</v>
      </c>
      <c r="S33" s="191"/>
      <c r="T33" s="193">
        <f>SUM(R33:S33)</f>
        <v>0</v>
      </c>
    </row>
    <row r="34" spans="1:20" x14ac:dyDescent="0.2">
      <c r="A34" s="45"/>
      <c r="B34" s="43"/>
      <c r="C34" s="43"/>
      <c r="D34" s="43"/>
      <c r="E34" s="45"/>
      <c r="F34" s="43"/>
      <c r="G34" s="43"/>
      <c r="H34" s="43"/>
      <c r="I34" s="46"/>
      <c r="J34" s="194"/>
      <c r="K34" s="48"/>
      <c r="L34" s="195"/>
      <c r="M34" s="50"/>
      <c r="N34" s="51"/>
      <c r="O34" s="52"/>
      <c r="P34" s="196"/>
      <c r="Q34" s="118"/>
      <c r="R34" s="197">
        <f>INT(Q34)</f>
        <v>0</v>
      </c>
      <c r="S34" s="118"/>
      <c r="T34" s="120">
        <f>SUM(R34:S34)</f>
        <v>0</v>
      </c>
    </row>
    <row r="35" spans="1:20" x14ac:dyDescent="0.2">
      <c r="A35" s="45" t="s">
        <v>54</v>
      </c>
      <c r="B35" s="43">
        <f>SUM(B6:B34)-B23</f>
        <v>118427</v>
      </c>
      <c r="C35" s="43"/>
      <c r="D35" s="43"/>
      <c r="E35" s="198"/>
      <c r="F35" s="43"/>
      <c r="G35" s="43">
        <f t="shared" ref="G35:S35" si="4">SUM(G6:G34)</f>
        <v>2</v>
      </c>
      <c r="H35" s="43">
        <f t="shared" si="4"/>
        <v>34112</v>
      </c>
      <c r="I35" s="199">
        <f t="shared" si="4"/>
        <v>2</v>
      </c>
      <c r="J35" s="200">
        <f t="shared" si="4"/>
        <v>25461</v>
      </c>
      <c r="K35" s="48">
        <f t="shared" si="4"/>
        <v>1</v>
      </c>
      <c r="L35" s="48">
        <f t="shared" si="4"/>
        <v>118427</v>
      </c>
      <c r="M35" s="48">
        <f t="shared" si="4"/>
        <v>113800</v>
      </c>
      <c r="N35" s="199">
        <f t="shared" si="4"/>
        <v>0.99999999999999989</v>
      </c>
      <c r="O35" s="52">
        <f t="shared" si="4"/>
        <v>109231</v>
      </c>
      <c r="P35" s="196">
        <f t="shared" si="4"/>
        <v>119161.09090909093</v>
      </c>
      <c r="Q35" s="196">
        <f t="shared" si="4"/>
        <v>10.999999999999998</v>
      </c>
      <c r="R35" s="201">
        <f t="shared" si="4"/>
        <v>7</v>
      </c>
      <c r="S35" s="202">
        <f t="shared" si="4"/>
        <v>4</v>
      </c>
      <c r="T35" s="203">
        <f>SUM(R35:S35)</f>
        <v>11</v>
      </c>
    </row>
    <row r="36" spans="1:20" x14ac:dyDescent="0.2">
      <c r="K36" s="204"/>
      <c r="L36" s="10"/>
      <c r="M36" s="205"/>
      <c r="N36" s="206"/>
      <c r="O36" s="207"/>
      <c r="P36" s="208"/>
    </row>
    <row r="37" spans="1:20" x14ac:dyDescent="0.2">
      <c r="B37" s="209"/>
    </row>
    <row r="38" spans="1:20" x14ac:dyDescent="0.2">
      <c r="A38" s="210"/>
      <c r="B38" s="210"/>
      <c r="C38" s="210"/>
      <c r="D38" s="210"/>
      <c r="E38" s="210"/>
      <c r="F38" s="210"/>
      <c r="G38" s="210"/>
      <c r="H38" s="3"/>
      <c r="K38" s="3"/>
    </row>
  </sheetData>
  <mergeCells count="5">
    <mergeCell ref="R5:T5"/>
    <mergeCell ref="A1:T1"/>
    <mergeCell ref="B2:F2"/>
    <mergeCell ref="G2:L2"/>
    <mergeCell ref="M2:O2"/>
  </mergeCells>
  <printOptions horizontalCentered="1" verticalCentered="1"/>
  <pageMargins left="0.23622047244094491" right="0.23622047244094491" top="0.51181102362204722" bottom="0.51181102362204722" header="0" footer="0.23622047244094491"/>
  <pageSetup paperSize="190" scale="74" fitToHeight="0" pageOrder="overThenDown" orientation="landscape" r:id="rId1"/>
  <headerFooter alignWithMargins="0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V43"/>
  <sheetViews>
    <sheetView zoomScale="59" zoomScaleNormal="59" workbookViewId="0">
      <selection activeCell="H20" sqref="H20"/>
    </sheetView>
  </sheetViews>
  <sheetFormatPr baseColWidth="10" defaultRowHeight="12.75" x14ac:dyDescent="0.2"/>
  <cols>
    <col min="1" max="1" width="43.85546875" bestFit="1" customWidth="1"/>
    <col min="2" max="8" width="15.7109375" customWidth="1"/>
    <col min="9" max="9" width="15.7109375" style="1" customWidth="1"/>
    <col min="10" max="10" width="15.7109375" style="2" customWidth="1"/>
    <col min="11" max="12" width="15.7109375" customWidth="1"/>
    <col min="13" max="13" width="15.7109375" style="3" customWidth="1"/>
    <col min="14" max="14" width="15.7109375" style="1" customWidth="1"/>
    <col min="15" max="17" width="15.7109375" customWidth="1"/>
    <col min="18" max="18" width="7.140625" style="4" customWidth="1"/>
    <col min="19" max="19" width="6.5703125" customWidth="1"/>
    <col min="20" max="20" width="7.140625" customWidth="1"/>
  </cols>
  <sheetData>
    <row r="1" spans="1:22" ht="20.25" x14ac:dyDescent="0.3">
      <c r="A1" s="976" t="s">
        <v>0</v>
      </c>
      <c r="B1" s="976"/>
      <c r="C1" s="976"/>
      <c r="D1" s="976"/>
      <c r="E1" s="976"/>
      <c r="F1" s="976"/>
      <c r="G1" s="976"/>
      <c r="H1" s="976"/>
      <c r="I1" s="976"/>
      <c r="J1" s="976"/>
      <c r="K1" s="976"/>
      <c r="L1" s="976"/>
      <c r="M1" s="976"/>
      <c r="N1" s="976"/>
      <c r="O1" s="976"/>
      <c r="P1" s="976"/>
      <c r="Q1" s="976"/>
      <c r="R1" s="976"/>
      <c r="S1" s="976"/>
      <c r="T1" s="976"/>
    </row>
    <row r="2" spans="1:22" ht="20.25" x14ac:dyDescent="0.3">
      <c r="A2" s="924" t="s">
        <v>1</v>
      </c>
      <c r="B2" s="978" t="s">
        <v>85</v>
      </c>
      <c r="C2" s="978"/>
      <c r="D2" s="978"/>
      <c r="E2" s="978"/>
      <c r="F2" s="921"/>
      <c r="G2" s="977" t="str">
        <f>B2</f>
        <v>TAMASOPO</v>
      </c>
      <c r="H2" s="977"/>
      <c r="I2" s="977"/>
      <c r="J2" s="977"/>
      <c r="K2" s="969"/>
      <c r="L2" s="969"/>
      <c r="M2" s="979" t="s">
        <v>3</v>
      </c>
      <c r="N2" s="979"/>
      <c r="O2" s="979"/>
      <c r="P2" s="921">
        <v>5</v>
      </c>
      <c r="Q2" s="969"/>
      <c r="R2" s="970"/>
      <c r="S2" s="969"/>
      <c r="T2" s="969"/>
    </row>
    <row r="3" spans="1:22" ht="20.25" x14ac:dyDescent="0.3">
      <c r="A3" s="921">
        <v>2018</v>
      </c>
      <c r="B3" s="921"/>
      <c r="C3" s="921"/>
      <c r="D3" s="921"/>
      <c r="E3" s="921"/>
      <c r="F3" s="921"/>
      <c r="G3" s="921"/>
      <c r="H3" s="923"/>
      <c r="I3" s="968"/>
      <c r="J3" s="971"/>
      <c r="K3" s="921"/>
      <c r="L3" s="972"/>
      <c r="M3" s="973"/>
      <c r="N3" s="974"/>
      <c r="O3" s="924"/>
      <c r="P3" s="921"/>
      <c r="Q3" s="969"/>
      <c r="R3" s="970"/>
      <c r="S3" s="969"/>
      <c r="T3" s="969"/>
    </row>
    <row r="4" spans="1:22" ht="20.25" x14ac:dyDescent="0.3">
      <c r="A4" s="921"/>
      <c r="B4" s="921"/>
      <c r="C4" s="921"/>
      <c r="D4" s="921"/>
      <c r="E4" s="921"/>
      <c r="F4" s="921"/>
      <c r="G4" s="921"/>
      <c r="H4" s="923"/>
      <c r="I4" s="968"/>
      <c r="J4" s="971"/>
      <c r="K4" s="921"/>
      <c r="L4" s="972"/>
      <c r="M4" s="973"/>
      <c r="N4" s="974"/>
      <c r="O4" s="924"/>
      <c r="P4" s="921"/>
      <c r="Q4" s="969"/>
      <c r="R4" s="970"/>
      <c r="S4" s="969"/>
      <c r="T4" s="969"/>
    </row>
    <row r="5" spans="1:22" ht="89.25" x14ac:dyDescent="0.2">
      <c r="A5" s="919" t="s">
        <v>4</v>
      </c>
      <c r="B5" s="919" t="s">
        <v>5</v>
      </c>
      <c r="C5" s="919" t="s">
        <v>6</v>
      </c>
      <c r="D5" s="919" t="s">
        <v>7</v>
      </c>
      <c r="E5" s="919" t="s">
        <v>8</v>
      </c>
      <c r="F5" s="919" t="s">
        <v>9</v>
      </c>
      <c r="G5" s="919" t="s">
        <v>124</v>
      </c>
      <c r="H5" s="919" t="s">
        <v>11</v>
      </c>
      <c r="I5" s="914" t="s">
        <v>12</v>
      </c>
      <c r="J5" s="915" t="s">
        <v>13</v>
      </c>
      <c r="K5" s="919" t="s">
        <v>126</v>
      </c>
      <c r="L5" s="919" t="s">
        <v>15</v>
      </c>
      <c r="M5" s="916" t="s">
        <v>16</v>
      </c>
      <c r="N5" s="17" t="s">
        <v>17</v>
      </c>
      <c r="O5" s="919" t="s">
        <v>18</v>
      </c>
      <c r="P5" s="917" t="s">
        <v>19</v>
      </c>
      <c r="Q5" s="918" t="s">
        <v>20</v>
      </c>
      <c r="R5" s="975" t="s">
        <v>21</v>
      </c>
      <c r="S5" s="975"/>
      <c r="T5" s="975"/>
    </row>
    <row r="6" spans="1:22" x14ac:dyDescent="0.2">
      <c r="A6" s="21" t="s">
        <v>22</v>
      </c>
      <c r="B6" s="22">
        <v>1400</v>
      </c>
      <c r="C6" s="22">
        <f>$B$9/3</f>
        <v>81</v>
      </c>
      <c r="D6" s="23">
        <f>B10/2</f>
        <v>66</v>
      </c>
      <c r="E6" s="22">
        <f>B$11/2</f>
        <v>18.5</v>
      </c>
      <c r="F6" s="22"/>
      <c r="G6" s="22">
        <v>1</v>
      </c>
      <c r="H6" s="22">
        <f>B6+INT(C6)+INT(D6)+INT(E6)+INT(F6)+INT(G6)</f>
        <v>1566</v>
      </c>
      <c r="I6" s="24"/>
      <c r="J6" s="25"/>
      <c r="K6" s="26"/>
      <c r="L6" s="27">
        <f>H6</f>
        <v>1566</v>
      </c>
      <c r="M6" s="28">
        <f>L6</f>
        <v>1566</v>
      </c>
      <c r="N6" s="29">
        <f>M6/M$40</f>
        <v>0.11204922724670864</v>
      </c>
      <c r="O6" s="30">
        <f>IF(N6&gt;=2%,M6,0)</f>
        <v>1566</v>
      </c>
      <c r="P6" s="31">
        <f>O$40/P$2</f>
        <v>2761.8</v>
      </c>
      <c r="Q6" s="32">
        <f>O6/P6</f>
        <v>0.56702150771236148</v>
      </c>
      <c r="R6" s="33">
        <f>INT(Q6)</f>
        <v>0</v>
      </c>
      <c r="S6" s="34">
        <v>1</v>
      </c>
      <c r="T6" s="32">
        <f>SUM(R6:S6)</f>
        <v>1</v>
      </c>
    </row>
    <row r="7" spans="1:22" x14ac:dyDescent="0.2">
      <c r="A7" s="21" t="s">
        <v>23</v>
      </c>
      <c r="B7" s="22">
        <v>2066</v>
      </c>
      <c r="C7" s="22">
        <f>$B$9/3</f>
        <v>81</v>
      </c>
      <c r="D7" s="23">
        <f>B10/2</f>
        <v>66</v>
      </c>
      <c r="E7" s="22"/>
      <c r="F7" s="22">
        <f>B$12/2</f>
        <v>32</v>
      </c>
      <c r="G7" s="22">
        <v>0</v>
      </c>
      <c r="H7" s="22">
        <f>B7+INT(C7)+INT(D7)+INT(E7)+INT(F7)+INT(G7)</f>
        <v>2245</v>
      </c>
      <c r="I7" s="24"/>
      <c r="J7" s="25"/>
      <c r="K7" s="26"/>
      <c r="L7" s="27">
        <f>H7</f>
        <v>2245</v>
      </c>
      <c r="M7" s="28">
        <f>L7</f>
        <v>2245</v>
      </c>
      <c r="N7" s="29">
        <f>M7/M$40</f>
        <v>0.16063251287922153</v>
      </c>
      <c r="O7" s="30">
        <f>IF(N7&gt;=2%,M7,0)</f>
        <v>2245</v>
      </c>
      <c r="P7" s="31">
        <f>O$40/P$2</f>
        <v>2761.8</v>
      </c>
      <c r="Q7" s="32">
        <f>O7/P7</f>
        <v>0.81287566080092688</v>
      </c>
      <c r="R7" s="33">
        <f>INT(Q7)</f>
        <v>0</v>
      </c>
      <c r="S7" s="34">
        <v>1</v>
      </c>
      <c r="T7" s="32">
        <f>SUM(R7:S7)</f>
        <v>1</v>
      </c>
    </row>
    <row r="8" spans="1:22" x14ac:dyDescent="0.2">
      <c r="A8" s="21" t="s">
        <v>24</v>
      </c>
      <c r="B8" s="22">
        <v>522</v>
      </c>
      <c r="C8" s="22">
        <f>$B$9/3</f>
        <v>81</v>
      </c>
      <c r="D8" s="23"/>
      <c r="E8" s="22">
        <f>B$11/2</f>
        <v>18.5</v>
      </c>
      <c r="F8" s="22">
        <f>B$12/2</f>
        <v>32</v>
      </c>
      <c r="G8" s="22">
        <v>0</v>
      </c>
      <c r="H8" s="22">
        <f>B8+INT(C8)+INT(D8)+INT(E8)+INT(F8)+INT(G8)</f>
        <v>653</v>
      </c>
      <c r="I8" s="24"/>
      <c r="J8" s="25"/>
      <c r="K8" s="26"/>
      <c r="L8" s="27">
        <f>H8</f>
        <v>653</v>
      </c>
      <c r="M8" s="28">
        <f>L8</f>
        <v>653</v>
      </c>
      <c r="N8" s="29">
        <f>M8/M$40</f>
        <v>4.6722953634802521E-2</v>
      </c>
      <c r="O8" s="30">
        <f>IF(N8&gt;=2%,M8,0)</f>
        <v>653</v>
      </c>
      <c r="P8" s="31">
        <f>O$40/P$2</f>
        <v>2761.8</v>
      </c>
      <c r="Q8" s="32">
        <f>O8/P8</f>
        <v>0.23644000289666159</v>
      </c>
      <c r="R8" s="33">
        <f>INT(Q8)</f>
        <v>0</v>
      </c>
      <c r="S8" s="34">
        <v>0</v>
      </c>
      <c r="T8" s="32">
        <f>SUM(R8:S8)</f>
        <v>0</v>
      </c>
    </row>
    <row r="9" spans="1:22" x14ac:dyDescent="0.2">
      <c r="A9" s="21" t="s">
        <v>25</v>
      </c>
      <c r="B9" s="22">
        <v>243</v>
      </c>
      <c r="C9" s="22"/>
      <c r="D9" s="23"/>
      <c r="E9" s="22"/>
      <c r="F9" s="22"/>
      <c r="G9" s="22"/>
      <c r="H9" s="22"/>
      <c r="I9" s="24"/>
      <c r="J9" s="25"/>
      <c r="K9" s="26"/>
      <c r="L9" s="27"/>
      <c r="M9" s="28"/>
      <c r="N9" s="29"/>
      <c r="O9" s="30"/>
      <c r="P9" s="31"/>
      <c r="Q9" s="32"/>
      <c r="R9" s="33"/>
      <c r="S9" s="34">
        <v>0</v>
      </c>
      <c r="T9" s="32"/>
    </row>
    <row r="10" spans="1:22" x14ac:dyDescent="0.2">
      <c r="A10" s="21" t="s">
        <v>26</v>
      </c>
      <c r="B10" s="22">
        <v>132</v>
      </c>
      <c r="C10" s="22"/>
      <c r="D10" s="23"/>
      <c r="E10" s="22"/>
      <c r="F10" s="22"/>
      <c r="G10" s="22"/>
      <c r="H10" s="22"/>
      <c r="I10" s="24"/>
      <c r="J10" s="25"/>
      <c r="K10" s="26"/>
      <c r="L10" s="27"/>
      <c r="M10" s="28"/>
      <c r="N10" s="29"/>
      <c r="O10" s="30"/>
      <c r="P10" s="31"/>
      <c r="Q10" s="32"/>
      <c r="R10" s="33"/>
      <c r="S10" s="34">
        <v>0</v>
      </c>
      <c r="T10" s="32"/>
      <c r="V10" s="162">
        <v>0.82084148019407632</v>
      </c>
    </row>
    <row r="11" spans="1:22" x14ac:dyDescent="0.2">
      <c r="A11" s="21" t="s">
        <v>27</v>
      </c>
      <c r="B11" s="22">
        <v>37</v>
      </c>
      <c r="C11" s="22"/>
      <c r="D11" s="23"/>
      <c r="E11" s="22"/>
      <c r="F11" s="22"/>
      <c r="G11" s="22"/>
      <c r="H11" s="22"/>
      <c r="I11" s="24"/>
      <c r="J11" s="25"/>
      <c r="K11" s="26"/>
      <c r="L11" s="27"/>
      <c r="M11" s="28"/>
      <c r="N11" s="29"/>
      <c r="O11" s="30"/>
      <c r="P11" s="31"/>
      <c r="Q11" s="32"/>
      <c r="R11" s="33"/>
      <c r="S11" s="34">
        <v>0</v>
      </c>
      <c r="T11" s="32"/>
      <c r="V11" s="32">
        <v>0.81287566080092688</v>
      </c>
    </row>
    <row r="12" spans="1:22" x14ac:dyDescent="0.2">
      <c r="A12" s="21" t="s">
        <v>28</v>
      </c>
      <c r="B12" s="22">
        <v>64</v>
      </c>
      <c r="C12" s="22"/>
      <c r="D12" s="23"/>
      <c r="E12" s="35"/>
      <c r="F12" s="22"/>
      <c r="G12" s="22"/>
      <c r="H12" s="22"/>
      <c r="I12" s="24"/>
      <c r="J12" s="25"/>
      <c r="K12" s="26"/>
      <c r="L12" s="27"/>
      <c r="M12" s="28"/>
      <c r="N12" s="29"/>
      <c r="O12" s="30"/>
      <c r="P12" s="31"/>
      <c r="Q12" s="32"/>
      <c r="R12" s="33"/>
      <c r="S12" s="34">
        <v>0</v>
      </c>
      <c r="T12" s="32"/>
      <c r="V12" s="70">
        <v>0.80672025490622057</v>
      </c>
    </row>
    <row r="13" spans="1:22" x14ac:dyDescent="0.2">
      <c r="A13" s="36" t="s">
        <v>29</v>
      </c>
      <c r="B13" s="22">
        <f>SUM(B6:B12)</f>
        <v>4464</v>
      </c>
      <c r="C13" s="22"/>
      <c r="D13" s="23"/>
      <c r="E13" s="21"/>
      <c r="F13" s="22"/>
      <c r="G13" s="22"/>
      <c r="H13" s="37"/>
      <c r="I13" s="24"/>
      <c r="J13" s="25"/>
      <c r="K13" s="38"/>
      <c r="L13" s="39"/>
      <c r="M13" s="40"/>
      <c r="N13" s="29"/>
      <c r="O13" s="41"/>
      <c r="P13" s="31">
        <f>SUM(N13:O13)</f>
        <v>0</v>
      </c>
      <c r="Q13" s="34"/>
      <c r="R13" s="33">
        <f t="shared" ref="R13:R18" si="0">INT(Q13)</f>
        <v>0</v>
      </c>
      <c r="S13" s="34">
        <v>0</v>
      </c>
      <c r="T13" s="32">
        <f t="shared" ref="T13:T18" si="1">SUM(R13:S13)</f>
        <v>0</v>
      </c>
      <c r="V13" s="146">
        <v>0.70171627199652398</v>
      </c>
    </row>
    <row r="14" spans="1:22" x14ac:dyDescent="0.2">
      <c r="A14" s="42"/>
      <c r="B14" s="43"/>
      <c r="C14" s="43"/>
      <c r="D14" s="44"/>
      <c r="E14" s="45"/>
      <c r="F14" s="43"/>
      <c r="G14" s="43"/>
      <c r="H14" s="43"/>
      <c r="I14" s="46"/>
      <c r="J14" s="47"/>
      <c r="K14" s="48"/>
      <c r="L14" s="49"/>
      <c r="M14" s="50"/>
      <c r="N14" s="51"/>
      <c r="O14" s="52"/>
      <c r="P14" s="53">
        <f>SUM(N14:O14)</f>
        <v>0</v>
      </c>
      <c r="Q14" s="54"/>
      <c r="R14" s="55">
        <f t="shared" si="0"/>
        <v>0</v>
      </c>
      <c r="S14" s="56">
        <v>0</v>
      </c>
      <c r="T14" s="57">
        <f t="shared" si="1"/>
        <v>0</v>
      </c>
      <c r="U14" s="54"/>
      <c r="V14" s="32">
        <v>0.56702150771236148</v>
      </c>
    </row>
    <row r="15" spans="1:22" x14ac:dyDescent="0.2">
      <c r="A15" s="42"/>
      <c r="B15" s="80"/>
      <c r="C15" s="80"/>
      <c r="D15" s="44"/>
      <c r="E15" s="13"/>
      <c r="F15" s="43"/>
      <c r="G15" s="80"/>
      <c r="H15" s="43"/>
      <c r="I15" s="46"/>
      <c r="J15" s="47"/>
      <c r="K15" s="48"/>
      <c r="L15" s="49"/>
      <c r="M15" s="50"/>
      <c r="N15" s="51"/>
      <c r="O15" s="52"/>
      <c r="P15" s="53">
        <f>SUM(N15:O15)</f>
        <v>0</v>
      </c>
      <c r="R15" s="81">
        <f t="shared" si="0"/>
        <v>0</v>
      </c>
      <c r="S15" s="82">
        <v>0</v>
      </c>
      <c r="T15" s="83">
        <f t="shared" si="1"/>
        <v>0</v>
      </c>
      <c r="V15" s="650">
        <v>0.35339271489608226</v>
      </c>
    </row>
    <row r="16" spans="1:22" x14ac:dyDescent="0.2">
      <c r="A16" s="58" t="s">
        <v>33</v>
      </c>
      <c r="B16" s="59"/>
      <c r="C16" s="59"/>
      <c r="D16" s="59"/>
      <c r="E16" s="60"/>
      <c r="F16" s="59"/>
      <c r="G16" s="61"/>
      <c r="H16" s="59"/>
      <c r="I16" s="62">
        <v>0.75</v>
      </c>
      <c r="J16" s="63">
        <f>B18*I16</f>
        <v>2228.25</v>
      </c>
      <c r="K16" s="64">
        <v>0</v>
      </c>
      <c r="L16" s="65">
        <f>INT(J16)+K16</f>
        <v>2228</v>
      </c>
      <c r="M16" s="66">
        <f>L16</f>
        <v>2228</v>
      </c>
      <c r="N16" s="67">
        <f>M16/M$40</f>
        <v>0.15941614195764167</v>
      </c>
      <c r="O16" s="68">
        <f>IF(N16&gt;=2%,M16,0)</f>
        <v>2228</v>
      </c>
      <c r="P16" s="69">
        <f>O$40/P$2</f>
        <v>2761.8</v>
      </c>
      <c r="Q16" s="70">
        <f>O16/P16</f>
        <v>0.80672025490622057</v>
      </c>
      <c r="R16" s="71">
        <f t="shared" si="0"/>
        <v>0</v>
      </c>
      <c r="S16" s="72">
        <v>1</v>
      </c>
      <c r="T16" s="73">
        <f t="shared" si="1"/>
        <v>1</v>
      </c>
      <c r="V16" s="96">
        <v>0.27445868636396553</v>
      </c>
    </row>
    <row r="17" spans="1:22" x14ac:dyDescent="0.2">
      <c r="A17" s="58" t="s">
        <v>34</v>
      </c>
      <c r="B17" s="59"/>
      <c r="C17" s="59"/>
      <c r="D17" s="59"/>
      <c r="E17" s="60"/>
      <c r="F17" s="59"/>
      <c r="G17" s="61"/>
      <c r="H17" s="59"/>
      <c r="I17" s="62">
        <v>0.25</v>
      </c>
      <c r="J17" s="63">
        <f>I17*B18</f>
        <v>742.75</v>
      </c>
      <c r="K17" s="64">
        <v>1</v>
      </c>
      <c r="L17" s="65">
        <f>INT(J17)+K17</f>
        <v>743</v>
      </c>
      <c r="M17" s="66">
        <f>L17</f>
        <v>743</v>
      </c>
      <c r="N17" s="67">
        <f>M17/M$40</f>
        <v>5.3162564396107614E-2</v>
      </c>
      <c r="O17" s="68">
        <f>IF(N17&gt;=2%,M17,0)</f>
        <v>743</v>
      </c>
      <c r="P17" s="69">
        <f>O$40/P$2</f>
        <v>2761.8</v>
      </c>
      <c r="Q17" s="70">
        <f>O17/P17</f>
        <v>0.26902744586863636</v>
      </c>
      <c r="R17" s="71">
        <f t="shared" si="0"/>
        <v>0</v>
      </c>
      <c r="S17" s="72">
        <v>0</v>
      </c>
      <c r="T17" s="73">
        <f t="shared" si="1"/>
        <v>0</v>
      </c>
      <c r="V17" s="783">
        <v>0.26902744586863636</v>
      </c>
    </row>
    <row r="18" spans="1:22" x14ac:dyDescent="0.2">
      <c r="A18" s="620" t="s">
        <v>37</v>
      </c>
      <c r="B18" s="59">
        <v>2971</v>
      </c>
      <c r="C18" s="76"/>
      <c r="D18" s="59"/>
      <c r="E18" s="58"/>
      <c r="F18" s="59"/>
      <c r="G18" s="59"/>
      <c r="H18" s="77"/>
      <c r="I18" s="62"/>
      <c r="J18" s="63"/>
      <c r="K18" s="64"/>
      <c r="L18" s="78"/>
      <c r="M18" s="79"/>
      <c r="N18" s="67"/>
      <c r="O18" s="68"/>
      <c r="P18" s="69"/>
      <c r="Q18" s="72"/>
      <c r="R18" s="71">
        <f t="shared" si="0"/>
        <v>0</v>
      </c>
      <c r="S18" s="72">
        <v>0</v>
      </c>
      <c r="T18" s="73">
        <f t="shared" si="1"/>
        <v>0</v>
      </c>
      <c r="V18" s="32">
        <v>0.23644000289666159</v>
      </c>
    </row>
    <row r="19" spans="1:22" x14ac:dyDescent="0.2">
      <c r="A19" s="42"/>
      <c r="B19" s="80"/>
      <c r="C19" s="80"/>
      <c r="D19" s="44"/>
      <c r="E19" s="13"/>
      <c r="F19" s="43"/>
      <c r="G19" s="80"/>
      <c r="H19" s="43"/>
      <c r="I19" s="46"/>
      <c r="J19" s="47"/>
      <c r="K19" s="48"/>
      <c r="L19" s="49"/>
      <c r="M19" s="50"/>
      <c r="N19" s="51"/>
      <c r="O19" s="52"/>
      <c r="P19" s="53"/>
      <c r="R19" s="81"/>
      <c r="S19" s="82">
        <v>0</v>
      </c>
      <c r="T19" s="83"/>
      <c r="V19" s="96">
        <v>0.15750597436454486</v>
      </c>
    </row>
    <row r="20" spans="1:22" x14ac:dyDescent="0.2">
      <c r="A20" s="42"/>
      <c r="B20" s="80"/>
      <c r="C20" s="80"/>
      <c r="D20" s="44"/>
      <c r="E20" s="13"/>
      <c r="F20" s="43"/>
      <c r="G20" s="80"/>
      <c r="H20" s="43"/>
      <c r="I20" s="46"/>
      <c r="J20" s="47"/>
      <c r="K20" s="48"/>
      <c r="L20" s="49"/>
      <c r="M20" s="50"/>
      <c r="N20" s="51"/>
      <c r="O20" s="52"/>
      <c r="P20" s="53"/>
      <c r="R20" s="81">
        <f t="shared" ref="R20:R30" si="2">INT(Q20)</f>
        <v>0</v>
      </c>
      <c r="S20" s="82">
        <v>0</v>
      </c>
      <c r="T20" s="83">
        <f t="shared" ref="T20:T30" si="3">SUM(R20:S20)</f>
        <v>0</v>
      </c>
    </row>
    <row r="21" spans="1:22" x14ac:dyDescent="0.2">
      <c r="A21" s="84" t="s">
        <v>41</v>
      </c>
      <c r="B21" s="85">
        <v>384</v>
      </c>
      <c r="C21" s="85">
        <f>$B$24/3</f>
        <v>25.666666666666668</v>
      </c>
      <c r="D21" s="85">
        <f>B$25/2</f>
        <v>18</v>
      </c>
      <c r="E21" s="86">
        <f>B$26/2</f>
        <v>7</v>
      </c>
      <c r="F21" s="85"/>
      <c r="G21" s="87">
        <v>1</v>
      </c>
      <c r="H21" s="85">
        <f>B21+INT(C21)+INT(D21)+INT(E21)+INT(F21)+G21</f>
        <v>435</v>
      </c>
      <c r="I21" s="88"/>
      <c r="J21" s="89"/>
      <c r="K21" s="90"/>
      <c r="L21" s="91">
        <f>H21</f>
        <v>435</v>
      </c>
      <c r="M21" s="92">
        <f>L21</f>
        <v>435</v>
      </c>
      <c r="N21" s="93">
        <f>M21/M$40</f>
        <v>3.1124785346307957E-2</v>
      </c>
      <c r="O21" s="94">
        <f>IF(N21&gt;=2%,M21,0)</f>
        <v>435</v>
      </c>
      <c r="P21" s="95">
        <f>O$40/P$2</f>
        <v>2761.8</v>
      </c>
      <c r="Q21" s="96">
        <f>O21/P21</f>
        <v>0.15750597436454486</v>
      </c>
      <c r="R21" s="97">
        <f t="shared" si="2"/>
        <v>0</v>
      </c>
      <c r="S21" s="96">
        <v>0</v>
      </c>
      <c r="T21" s="98">
        <f t="shared" si="3"/>
        <v>0</v>
      </c>
    </row>
    <row r="22" spans="1:22" x14ac:dyDescent="0.2">
      <c r="A22" s="84" t="s">
        <v>42</v>
      </c>
      <c r="B22" s="85">
        <v>699</v>
      </c>
      <c r="C22" s="85">
        <f>$B$24/3</f>
        <v>25.666666666666668</v>
      </c>
      <c r="D22" s="85">
        <f>B$25/2</f>
        <v>18</v>
      </c>
      <c r="E22" s="84"/>
      <c r="F22" s="85">
        <f>B$27/2</f>
        <v>15</v>
      </c>
      <c r="G22" s="85">
        <v>1</v>
      </c>
      <c r="H22" s="85">
        <f>B22+INT(C22)+INT(D22)+INT(E22)+INT(F22)+G22</f>
        <v>758</v>
      </c>
      <c r="I22" s="88"/>
      <c r="J22" s="89"/>
      <c r="K22" s="90"/>
      <c r="L22" s="91">
        <f>H22</f>
        <v>758</v>
      </c>
      <c r="M22" s="92">
        <f>L22</f>
        <v>758</v>
      </c>
      <c r="N22" s="93">
        <f>M22/M$40</f>
        <v>5.4235832856325127E-2</v>
      </c>
      <c r="O22" s="94">
        <f>IF(N22&gt;=2%,M22,0)</f>
        <v>758</v>
      </c>
      <c r="P22" s="95">
        <f>O$40/P$2</f>
        <v>2761.8</v>
      </c>
      <c r="Q22" s="96">
        <f>O22/P22</f>
        <v>0.27445868636396553</v>
      </c>
      <c r="R22" s="97">
        <f t="shared" si="2"/>
        <v>0</v>
      </c>
      <c r="S22" s="96">
        <v>0</v>
      </c>
      <c r="T22" s="98">
        <f t="shared" si="3"/>
        <v>0</v>
      </c>
    </row>
    <row r="23" spans="1:22" x14ac:dyDescent="0.2">
      <c r="A23" s="84" t="s">
        <v>43</v>
      </c>
      <c r="B23" s="85">
        <v>117</v>
      </c>
      <c r="C23" s="85">
        <f>$B$24/3</f>
        <v>25.666666666666668</v>
      </c>
      <c r="D23" s="85"/>
      <c r="E23" s="86">
        <f>B$26/2</f>
        <v>7</v>
      </c>
      <c r="F23" s="85">
        <f>B$27/2</f>
        <v>15</v>
      </c>
      <c r="G23" s="85">
        <v>0</v>
      </c>
      <c r="H23" s="85">
        <f>B23+INT(C23)+INT(D23)+INT(E23)+INT(F23)+G23</f>
        <v>164</v>
      </c>
      <c r="I23" s="88"/>
      <c r="J23" s="89"/>
      <c r="K23" s="90"/>
      <c r="L23" s="91">
        <f>H23</f>
        <v>164</v>
      </c>
      <c r="M23" s="92">
        <f>L23</f>
        <v>164</v>
      </c>
      <c r="N23" s="93">
        <f>M23/M$40</f>
        <v>1.1734401831711505E-2</v>
      </c>
      <c r="O23" s="94">
        <f>IF(N23&gt;=2%,M23,0)</f>
        <v>0</v>
      </c>
      <c r="P23" s="95">
        <f>O$40/P$2</f>
        <v>2761.8</v>
      </c>
      <c r="Q23" s="96">
        <f>O23/P23</f>
        <v>0</v>
      </c>
      <c r="R23" s="97">
        <f t="shared" si="2"/>
        <v>0</v>
      </c>
      <c r="S23" s="96">
        <v>0</v>
      </c>
      <c r="T23" s="98">
        <f t="shared" si="3"/>
        <v>0</v>
      </c>
    </row>
    <row r="24" spans="1:22" x14ac:dyDescent="0.2">
      <c r="A24" s="99" t="s">
        <v>44</v>
      </c>
      <c r="B24" s="85">
        <v>77</v>
      </c>
      <c r="C24" s="85"/>
      <c r="D24" s="85"/>
      <c r="E24" s="84"/>
      <c r="F24" s="85"/>
      <c r="G24" s="85"/>
      <c r="H24" s="85"/>
      <c r="I24" s="88"/>
      <c r="J24" s="89"/>
      <c r="K24" s="90"/>
      <c r="L24" s="91"/>
      <c r="M24" s="100"/>
      <c r="N24" s="93"/>
      <c r="O24" s="94"/>
      <c r="P24" s="95"/>
      <c r="Q24" s="96"/>
      <c r="R24" s="97">
        <f t="shared" si="2"/>
        <v>0</v>
      </c>
      <c r="S24" s="96">
        <v>0</v>
      </c>
      <c r="T24" s="98">
        <f t="shared" si="3"/>
        <v>0</v>
      </c>
    </row>
    <row r="25" spans="1:22" x14ac:dyDescent="0.2">
      <c r="A25" s="99" t="s">
        <v>45</v>
      </c>
      <c r="B25" s="85">
        <v>36</v>
      </c>
      <c r="C25" s="85"/>
      <c r="D25" s="85"/>
      <c r="E25" s="84"/>
      <c r="F25" s="85"/>
      <c r="G25" s="85"/>
      <c r="H25" s="85"/>
      <c r="I25" s="88"/>
      <c r="J25" s="89"/>
      <c r="K25" s="90"/>
      <c r="L25" s="91"/>
      <c r="M25" s="100"/>
      <c r="N25" s="93"/>
      <c r="O25" s="94"/>
      <c r="P25" s="95">
        <f>SUM(N25:O25)</f>
        <v>0</v>
      </c>
      <c r="Q25" s="96"/>
      <c r="R25" s="97">
        <f t="shared" si="2"/>
        <v>0</v>
      </c>
      <c r="S25" s="96"/>
      <c r="T25" s="98">
        <f t="shared" si="3"/>
        <v>0</v>
      </c>
    </row>
    <row r="26" spans="1:22" x14ac:dyDescent="0.2">
      <c r="A26" s="99" t="s">
        <v>46</v>
      </c>
      <c r="B26" s="85">
        <v>14</v>
      </c>
      <c r="C26" s="85"/>
      <c r="D26" s="101"/>
      <c r="E26" s="84"/>
      <c r="F26" s="85"/>
      <c r="G26" s="85"/>
      <c r="H26" s="102"/>
      <c r="I26" s="88"/>
      <c r="J26" s="89"/>
      <c r="K26" s="90"/>
      <c r="L26" s="91"/>
      <c r="M26" s="100"/>
      <c r="N26" s="93"/>
      <c r="O26" s="94"/>
      <c r="P26" s="95">
        <f>SUM(N26:O26)</f>
        <v>0</v>
      </c>
      <c r="Q26" s="96"/>
      <c r="R26" s="97">
        <f t="shared" si="2"/>
        <v>0</v>
      </c>
      <c r="S26" s="96"/>
      <c r="T26" s="98">
        <f t="shared" si="3"/>
        <v>0</v>
      </c>
    </row>
    <row r="27" spans="1:22" x14ac:dyDescent="0.2">
      <c r="A27" s="99" t="s">
        <v>47</v>
      </c>
      <c r="B27" s="85">
        <v>30</v>
      </c>
      <c r="C27" s="85"/>
      <c r="D27" s="85"/>
      <c r="E27" s="84"/>
      <c r="F27" s="85"/>
      <c r="G27" s="85"/>
      <c r="H27" s="85"/>
      <c r="I27" s="88"/>
      <c r="J27" s="89"/>
      <c r="K27" s="90"/>
      <c r="L27" s="91"/>
      <c r="M27" s="100"/>
      <c r="N27" s="93"/>
      <c r="O27" s="94"/>
      <c r="P27" s="95">
        <f>SUM(N27:O27)</f>
        <v>0</v>
      </c>
      <c r="Q27" s="96"/>
      <c r="R27" s="97">
        <f t="shared" si="2"/>
        <v>0</v>
      </c>
      <c r="S27" s="96"/>
      <c r="T27" s="98">
        <f t="shared" si="3"/>
        <v>0</v>
      </c>
    </row>
    <row r="28" spans="1:22" x14ac:dyDescent="0.2">
      <c r="A28" s="103" t="s">
        <v>48</v>
      </c>
      <c r="B28" s="85">
        <f>SUM(B21:B27)</f>
        <v>1357</v>
      </c>
      <c r="C28" s="85"/>
      <c r="D28" s="85"/>
      <c r="E28" s="84"/>
      <c r="F28" s="85"/>
      <c r="G28" s="85"/>
      <c r="H28" s="85"/>
      <c r="I28" s="88"/>
      <c r="J28" s="89"/>
      <c r="K28" s="90"/>
      <c r="L28" s="91"/>
      <c r="M28" s="100"/>
      <c r="N28" s="93"/>
      <c r="O28" s="94"/>
      <c r="P28" s="95"/>
      <c r="Q28" s="96"/>
      <c r="R28" s="97">
        <f t="shared" si="2"/>
        <v>0</v>
      </c>
      <c r="S28" s="96"/>
      <c r="T28" s="98">
        <f t="shared" si="3"/>
        <v>0</v>
      </c>
    </row>
    <row r="29" spans="1:22" x14ac:dyDescent="0.2">
      <c r="A29" s="42"/>
      <c r="B29" s="104"/>
      <c r="C29" s="43"/>
      <c r="D29" s="43"/>
      <c r="E29" s="45"/>
      <c r="F29" s="43"/>
      <c r="G29" s="43"/>
      <c r="H29" s="43"/>
      <c r="I29" s="46"/>
      <c r="J29" s="47"/>
      <c r="K29" s="48"/>
      <c r="L29" s="49"/>
      <c r="M29" s="50"/>
      <c r="N29" s="51"/>
      <c r="O29" s="52"/>
      <c r="P29" s="53"/>
      <c r="Q29" s="54"/>
      <c r="R29" s="81">
        <f t="shared" si="2"/>
        <v>0</v>
      </c>
      <c r="S29" s="82"/>
      <c r="T29" s="83">
        <f t="shared" si="3"/>
        <v>0</v>
      </c>
    </row>
    <row r="30" spans="1:22" x14ac:dyDescent="0.2">
      <c r="A30" s="605" t="s">
        <v>35</v>
      </c>
      <c r="B30" s="606">
        <v>976</v>
      </c>
      <c r="C30" s="606"/>
      <c r="D30" s="606"/>
      <c r="E30" s="605"/>
      <c r="F30" s="606"/>
      <c r="G30" s="606"/>
      <c r="H30" s="606"/>
      <c r="I30" s="607"/>
      <c r="J30" s="608"/>
      <c r="K30" s="609"/>
      <c r="L30" s="610">
        <f>B30</f>
        <v>976</v>
      </c>
      <c r="M30" s="611">
        <f>L30</f>
        <v>976</v>
      </c>
      <c r="N30" s="612">
        <f>M30/M$40</f>
        <v>6.9834001144819691E-2</v>
      </c>
      <c r="O30" s="613">
        <f>IF(N30&gt;=2%,M30,0)</f>
        <v>976</v>
      </c>
      <c r="P30" s="778">
        <f>O$40/P$2</f>
        <v>2761.8</v>
      </c>
      <c r="Q30" s="779">
        <f>O30/P30</f>
        <v>0.35339271489608226</v>
      </c>
      <c r="R30" s="780">
        <f t="shared" si="2"/>
        <v>0</v>
      </c>
      <c r="S30" s="781">
        <v>0</v>
      </c>
      <c r="T30" s="782">
        <f t="shared" si="3"/>
        <v>0</v>
      </c>
    </row>
    <row r="31" spans="1:22" s="54" customFormat="1" x14ac:dyDescent="0.2">
      <c r="A31" s="113"/>
      <c r="B31" s="104"/>
      <c r="C31" s="104"/>
      <c r="D31" s="114"/>
      <c r="E31" s="105"/>
      <c r="F31" s="104"/>
      <c r="G31" s="104"/>
      <c r="H31" s="115"/>
      <c r="I31" s="106"/>
      <c r="J31" s="47"/>
      <c r="K31" s="107"/>
      <c r="L31" s="108"/>
      <c r="M31" s="116"/>
      <c r="N31" s="110"/>
      <c r="O31" s="111"/>
      <c r="P31" s="117"/>
      <c r="Q31" s="118"/>
      <c r="R31" s="119"/>
      <c r="S31" s="118"/>
      <c r="T31" s="120"/>
      <c r="V31"/>
    </row>
    <row r="32" spans="1:22" s="54" customFormat="1" x14ac:dyDescent="0.2">
      <c r="A32" s="133" t="s">
        <v>36</v>
      </c>
      <c r="B32" s="134">
        <v>1938</v>
      </c>
      <c r="C32" s="134"/>
      <c r="D32" s="135"/>
      <c r="E32" s="136"/>
      <c r="F32" s="134"/>
      <c r="G32" s="134"/>
      <c r="H32" s="137"/>
      <c r="I32" s="138"/>
      <c r="J32" s="139"/>
      <c r="K32" s="140"/>
      <c r="L32" s="141">
        <f>B32</f>
        <v>1938</v>
      </c>
      <c r="M32" s="142">
        <f>L32</f>
        <v>1938</v>
      </c>
      <c r="N32" s="143">
        <f>M32/M$40</f>
        <v>0.13866628506010303</v>
      </c>
      <c r="O32" s="144">
        <f>IF(N32&gt;=2%,M32,0)</f>
        <v>1938</v>
      </c>
      <c r="P32" s="145">
        <f>O$40/P$2</f>
        <v>2761.8</v>
      </c>
      <c r="Q32" s="146">
        <f>O32/P32</f>
        <v>0.70171627199652398</v>
      </c>
      <c r="R32" s="147">
        <f>INT(Q32)</f>
        <v>0</v>
      </c>
      <c r="S32" s="146">
        <v>1</v>
      </c>
      <c r="T32" s="148"/>
      <c r="V32"/>
    </row>
    <row r="33" spans="1:22" s="54" customFormat="1" x14ac:dyDescent="0.2">
      <c r="A33" s="113"/>
      <c r="B33" s="104"/>
      <c r="C33" s="104"/>
      <c r="D33" s="114"/>
      <c r="E33" s="105"/>
      <c r="F33" s="104"/>
      <c r="G33" s="104"/>
      <c r="H33" s="115"/>
      <c r="I33" s="106"/>
      <c r="J33" s="47"/>
      <c r="K33" s="107"/>
      <c r="L33" s="108"/>
      <c r="M33" s="116"/>
      <c r="N33" s="110"/>
      <c r="O33" s="111"/>
      <c r="P33" s="117"/>
      <c r="Q33" s="118"/>
      <c r="R33" s="119"/>
      <c r="S33" s="118"/>
      <c r="T33" s="120"/>
      <c r="V33"/>
    </row>
    <row r="34" spans="1:22" s="54" customFormat="1" x14ac:dyDescent="0.2">
      <c r="A34" s="149" t="s">
        <v>50</v>
      </c>
      <c r="B34" s="150">
        <v>2267</v>
      </c>
      <c r="C34" s="150"/>
      <c r="D34" s="151"/>
      <c r="E34" s="152"/>
      <c r="F34" s="150"/>
      <c r="G34" s="150"/>
      <c r="H34" s="153"/>
      <c r="I34" s="154"/>
      <c r="J34" s="155"/>
      <c r="K34" s="156"/>
      <c r="L34" s="157">
        <f>B34</f>
        <v>2267</v>
      </c>
      <c r="M34" s="158">
        <f>L34</f>
        <v>2267</v>
      </c>
      <c r="N34" s="159">
        <f>M34/M$40</f>
        <v>0.1622066399542072</v>
      </c>
      <c r="O34" s="160">
        <f>IF(N34&gt;=2%,M34,0)</f>
        <v>2267</v>
      </c>
      <c r="P34" s="161">
        <f>O$40/P$2</f>
        <v>2761.8</v>
      </c>
      <c r="Q34" s="162">
        <f>O34/P34</f>
        <v>0.82084148019407632</v>
      </c>
      <c r="R34" s="163">
        <f>INT(Q34)</f>
        <v>0</v>
      </c>
      <c r="S34" s="162">
        <v>1</v>
      </c>
      <c r="T34" s="164">
        <f>SUM(R34:S34)</f>
        <v>1</v>
      </c>
      <c r="V34"/>
    </row>
    <row r="35" spans="1:22" x14ac:dyDescent="0.2">
      <c r="A35" s="45"/>
      <c r="B35" s="43"/>
      <c r="C35" s="43"/>
      <c r="D35" s="44"/>
      <c r="E35" s="45"/>
      <c r="F35" s="43"/>
      <c r="G35" s="43"/>
      <c r="H35" s="165" t="s">
        <v>51</v>
      </c>
      <c r="I35" s="46"/>
      <c r="J35" s="47"/>
      <c r="K35" s="48"/>
      <c r="L35" s="108"/>
      <c r="M35" s="116"/>
      <c r="N35" s="51"/>
      <c r="O35" s="52"/>
      <c r="P35" s="117"/>
      <c r="Q35" s="118"/>
      <c r="R35" s="119">
        <f>INT(Q35)</f>
        <v>0</v>
      </c>
      <c r="S35" s="118"/>
      <c r="T35" s="120">
        <f>SUM(R35:S35)</f>
        <v>0</v>
      </c>
    </row>
    <row r="36" spans="1:22" x14ac:dyDescent="0.2">
      <c r="A36" s="166" t="s">
        <v>52</v>
      </c>
      <c r="B36" s="167">
        <v>3</v>
      </c>
      <c r="C36" s="167"/>
      <c r="D36" s="167"/>
      <c r="E36" s="166"/>
      <c r="F36" s="167"/>
      <c r="G36" s="167"/>
      <c r="H36" s="168"/>
      <c r="I36" s="169"/>
      <c r="J36" s="170"/>
      <c r="K36" s="171"/>
      <c r="L36" s="172">
        <f>B36</f>
        <v>3</v>
      </c>
      <c r="M36" s="173">
        <f>L36</f>
        <v>3</v>
      </c>
      <c r="N36" s="174">
        <f>M36/M$40</f>
        <v>2.1465369204350316E-4</v>
      </c>
      <c r="O36" s="175">
        <f>IF(N36&gt;=2%,M36,0)</f>
        <v>0</v>
      </c>
      <c r="P36" s="176">
        <f>O$40/P$2</f>
        <v>2761.8</v>
      </c>
      <c r="Q36" s="177">
        <f>O36/P36</f>
        <v>0</v>
      </c>
      <c r="R36" s="178">
        <f>INT(Q36)</f>
        <v>0</v>
      </c>
      <c r="S36" s="177">
        <v>0</v>
      </c>
      <c r="T36" s="179">
        <f>SUM(R36:S36)</f>
        <v>0</v>
      </c>
    </row>
    <row r="37" spans="1:22" x14ac:dyDescent="0.2">
      <c r="A37" s="45"/>
      <c r="B37" s="43"/>
      <c r="C37" s="43"/>
      <c r="D37" s="43"/>
      <c r="E37" s="45"/>
      <c r="F37" s="43"/>
      <c r="G37" s="43"/>
      <c r="H37" s="165"/>
      <c r="I37" s="46"/>
      <c r="J37" s="47"/>
      <c r="K37" s="48"/>
      <c r="L37" s="108"/>
      <c r="M37" s="116"/>
      <c r="N37" s="51"/>
      <c r="O37" s="52"/>
      <c r="P37" s="117"/>
      <c r="Q37" s="118"/>
      <c r="R37" s="119"/>
      <c r="S37" s="118"/>
      <c r="T37" s="120"/>
    </row>
    <row r="38" spans="1:22" x14ac:dyDescent="0.2">
      <c r="A38" s="180" t="s">
        <v>53</v>
      </c>
      <c r="B38" s="181">
        <v>661</v>
      </c>
      <c r="C38" s="181"/>
      <c r="D38" s="181"/>
      <c r="E38" s="180"/>
      <c r="F38" s="181"/>
      <c r="G38" s="181"/>
      <c r="H38" s="182"/>
      <c r="I38" s="183"/>
      <c r="J38" s="184"/>
      <c r="K38" s="185"/>
      <c r="L38" s="186">
        <f>B38</f>
        <v>661</v>
      </c>
      <c r="M38" s="187"/>
      <c r="N38" s="188">
        <v>0</v>
      </c>
      <c r="O38" s="189">
        <f>IF(N38&gt;=2%,M38,0)</f>
        <v>0</v>
      </c>
      <c r="P38" s="190"/>
      <c r="Q38" s="191"/>
      <c r="R38" s="192">
        <f>INT(Q38)</f>
        <v>0</v>
      </c>
      <c r="S38" s="191"/>
      <c r="T38" s="193">
        <f>SUM(R38:S38)</f>
        <v>0</v>
      </c>
    </row>
    <row r="39" spans="1:22" x14ac:dyDescent="0.2">
      <c r="A39" s="45"/>
      <c r="B39" s="43"/>
      <c r="C39" s="43"/>
      <c r="D39" s="43"/>
      <c r="E39" s="45"/>
      <c r="F39" s="43"/>
      <c r="G39" s="43"/>
      <c r="H39" s="43"/>
      <c r="I39" s="46"/>
      <c r="J39" s="194"/>
      <c r="K39" s="48"/>
      <c r="L39" s="195"/>
      <c r="M39" s="50"/>
      <c r="N39" s="51"/>
      <c r="O39" s="52"/>
      <c r="P39" s="196"/>
      <c r="Q39" s="118"/>
      <c r="R39" s="197">
        <f>INT(Q39)</f>
        <v>0</v>
      </c>
      <c r="S39" s="118"/>
      <c r="T39" s="120">
        <f>SUM(R39:S39)</f>
        <v>0</v>
      </c>
    </row>
    <row r="40" spans="1:22" x14ac:dyDescent="0.2">
      <c r="A40" s="45" t="s">
        <v>54</v>
      </c>
      <c r="B40" s="43">
        <f>SUM(B6:B39)-B13-B28</f>
        <v>14637</v>
      </c>
      <c r="C40" s="43"/>
      <c r="D40" s="43"/>
      <c r="E40" s="198"/>
      <c r="F40" s="43"/>
      <c r="G40" s="43">
        <f t="shared" ref="G40:S40" si="4">SUM(G6:G39)</f>
        <v>3</v>
      </c>
      <c r="H40" s="43">
        <f t="shared" si="4"/>
        <v>5821</v>
      </c>
      <c r="I40" s="199">
        <f t="shared" si="4"/>
        <v>1</v>
      </c>
      <c r="J40" s="200">
        <f t="shared" si="4"/>
        <v>2971</v>
      </c>
      <c r="K40" s="48">
        <f t="shared" si="4"/>
        <v>1</v>
      </c>
      <c r="L40" s="48">
        <f t="shared" si="4"/>
        <v>14637</v>
      </c>
      <c r="M40" s="48">
        <f t="shared" si="4"/>
        <v>13976</v>
      </c>
      <c r="N40" s="199">
        <f t="shared" si="4"/>
        <v>1</v>
      </c>
      <c r="O40" s="52">
        <f t="shared" si="4"/>
        <v>13809</v>
      </c>
      <c r="P40" s="196">
        <f t="shared" si="4"/>
        <v>33141.599999999999</v>
      </c>
      <c r="Q40" s="196">
        <f t="shared" si="4"/>
        <v>5</v>
      </c>
      <c r="R40" s="201">
        <f t="shared" si="4"/>
        <v>0</v>
      </c>
      <c r="S40" s="202">
        <f t="shared" si="4"/>
        <v>5</v>
      </c>
      <c r="T40" s="203">
        <f>SUM(R40:S40)</f>
        <v>5</v>
      </c>
    </row>
    <row r="41" spans="1:22" x14ac:dyDescent="0.2">
      <c r="K41" s="204"/>
      <c r="L41" s="10"/>
      <c r="M41" s="205"/>
      <c r="N41" s="206"/>
      <c r="O41" s="207"/>
      <c r="P41" s="208"/>
    </row>
    <row r="42" spans="1:22" x14ac:dyDescent="0.2">
      <c r="B42" s="209"/>
    </row>
    <row r="43" spans="1:22" x14ac:dyDescent="0.2">
      <c r="A43" s="210"/>
      <c r="B43" s="210"/>
      <c r="C43" s="210"/>
      <c r="D43" s="210"/>
      <c r="E43" s="210"/>
      <c r="F43" s="210"/>
      <c r="G43" s="210"/>
      <c r="H43" s="3"/>
      <c r="K43" s="3"/>
    </row>
  </sheetData>
  <sortState ref="V10:V19">
    <sortCondition descending="1" ref="V10:V19"/>
  </sortState>
  <mergeCells count="5">
    <mergeCell ref="R5:T5"/>
    <mergeCell ref="A1:T1"/>
    <mergeCell ref="B2:E2"/>
    <mergeCell ref="G2:J2"/>
    <mergeCell ref="M2:O2"/>
  </mergeCells>
  <printOptions horizontalCentered="1" verticalCentered="1"/>
  <pageMargins left="0.23622047244094491" right="0.23622047244094491" top="0.51181102362204722" bottom="0.51181102362204722" header="0" footer="0.23622047244094491"/>
  <pageSetup paperSize="190" scale="74" fitToHeight="0" pageOrder="overThenDown" orientation="landscape" r:id="rId1"/>
  <headerFooter alignWithMargins="0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  <pageSetUpPr fitToPage="1"/>
  </sheetPr>
  <dimension ref="A1:T41"/>
  <sheetViews>
    <sheetView zoomScale="59" zoomScaleNormal="59" workbookViewId="0">
      <selection activeCell="I15" sqref="I15"/>
    </sheetView>
  </sheetViews>
  <sheetFormatPr baseColWidth="10" defaultRowHeight="12.75" x14ac:dyDescent="0.2"/>
  <cols>
    <col min="1" max="1" width="43.85546875" style="211" bestFit="1" customWidth="1"/>
    <col min="2" max="8" width="15.7109375" style="211" customWidth="1"/>
    <col min="9" max="9" width="15.7109375" style="212" customWidth="1"/>
    <col min="10" max="10" width="15.7109375" style="213" customWidth="1"/>
    <col min="11" max="12" width="15.7109375" style="211" customWidth="1"/>
    <col min="13" max="13" width="15.7109375" style="214" customWidth="1"/>
    <col min="14" max="14" width="15.7109375" style="212" customWidth="1"/>
    <col min="15" max="17" width="15.7109375" style="211" customWidth="1"/>
    <col min="18" max="18" width="7.140625" style="215" customWidth="1"/>
    <col min="19" max="19" width="6.5703125" style="211" customWidth="1"/>
    <col min="20" max="20" width="7.140625" style="211" customWidth="1"/>
    <col min="21" max="16384" width="11.42578125" style="211"/>
  </cols>
  <sheetData>
    <row r="1" spans="1:20" ht="20.25" x14ac:dyDescent="0.3">
      <c r="A1" s="981" t="s">
        <v>0</v>
      </c>
      <c r="B1" s="981"/>
      <c r="C1" s="981"/>
      <c r="D1" s="981"/>
      <c r="E1" s="981"/>
      <c r="F1" s="981"/>
      <c r="G1" s="981"/>
      <c r="H1" s="981"/>
      <c r="I1" s="981"/>
      <c r="J1" s="981"/>
      <c r="K1" s="981"/>
      <c r="L1" s="981"/>
      <c r="M1" s="981"/>
      <c r="N1" s="981"/>
      <c r="O1" s="981"/>
      <c r="P1" s="981"/>
      <c r="Q1" s="981"/>
      <c r="R1" s="981"/>
      <c r="S1" s="981"/>
      <c r="T1" s="981"/>
    </row>
    <row r="2" spans="1:20" ht="20.25" x14ac:dyDescent="0.3">
      <c r="A2" s="937" t="s">
        <v>1</v>
      </c>
      <c r="B2" s="983" t="s">
        <v>115</v>
      </c>
      <c r="C2" s="983"/>
      <c r="D2" s="983"/>
      <c r="E2" s="983"/>
      <c r="F2" s="929"/>
      <c r="G2" s="982" t="str">
        <f>B2</f>
        <v>TAMAZUNCHALE</v>
      </c>
      <c r="H2" s="982"/>
      <c r="I2" s="982"/>
      <c r="J2" s="982"/>
      <c r="K2" s="982"/>
      <c r="L2" s="946"/>
      <c r="M2" s="984" t="s">
        <v>3</v>
      </c>
      <c r="N2" s="984"/>
      <c r="O2" s="984"/>
      <c r="P2" s="929">
        <v>11</v>
      </c>
      <c r="Q2" s="946"/>
      <c r="R2" s="947"/>
      <c r="S2" s="946"/>
      <c r="T2" s="946"/>
    </row>
    <row r="3" spans="1:20" ht="20.25" x14ac:dyDescent="0.3">
      <c r="A3" s="929">
        <v>2018</v>
      </c>
      <c r="B3" s="929"/>
      <c r="C3" s="929"/>
      <c r="D3" s="929"/>
      <c r="E3" s="929"/>
      <c r="F3" s="929"/>
      <c r="G3" s="929"/>
      <c r="H3" s="928"/>
      <c r="I3" s="948"/>
      <c r="J3" s="949"/>
      <c r="K3" s="929"/>
      <c r="L3" s="950"/>
      <c r="M3" s="951"/>
      <c r="N3" s="952"/>
      <c r="O3" s="937"/>
      <c r="P3" s="929"/>
      <c r="Q3" s="946"/>
      <c r="R3" s="947"/>
      <c r="S3" s="946"/>
      <c r="T3" s="946"/>
    </row>
    <row r="4" spans="1:20" ht="20.25" x14ac:dyDescent="0.3">
      <c r="A4" s="929"/>
      <c r="B4" s="929"/>
      <c r="C4" s="929"/>
      <c r="D4" s="929"/>
      <c r="E4" s="929"/>
      <c r="F4" s="929"/>
      <c r="G4" s="929"/>
      <c r="H4" s="928"/>
      <c r="I4" s="948"/>
      <c r="J4" s="949"/>
      <c r="K4" s="929"/>
      <c r="L4" s="950"/>
      <c r="M4" s="951"/>
      <c r="N4" s="952"/>
      <c r="O4" s="937"/>
      <c r="P4" s="929"/>
      <c r="Q4" s="946"/>
      <c r="R4" s="947"/>
      <c r="S4" s="946"/>
      <c r="T4" s="946"/>
    </row>
    <row r="5" spans="1:20" ht="89.25" x14ac:dyDescent="0.2">
      <c r="A5" s="936" t="s">
        <v>4</v>
      </c>
      <c r="B5" s="936" t="s">
        <v>5</v>
      </c>
      <c r="C5" s="936" t="s">
        <v>6</v>
      </c>
      <c r="D5" s="936" t="s">
        <v>7</v>
      </c>
      <c r="E5" s="936" t="s">
        <v>8</v>
      </c>
      <c r="F5" s="936" t="s">
        <v>9</v>
      </c>
      <c r="G5" s="936" t="s">
        <v>124</v>
      </c>
      <c r="H5" s="936" t="s">
        <v>11</v>
      </c>
      <c r="I5" s="931" t="s">
        <v>12</v>
      </c>
      <c r="J5" s="932" t="s">
        <v>13</v>
      </c>
      <c r="K5" s="936" t="s">
        <v>126</v>
      </c>
      <c r="L5" s="936" t="s">
        <v>15</v>
      </c>
      <c r="M5" s="933" t="s">
        <v>16</v>
      </c>
      <c r="N5" s="231" t="s">
        <v>17</v>
      </c>
      <c r="O5" s="936" t="s">
        <v>18</v>
      </c>
      <c r="P5" s="934" t="s">
        <v>19</v>
      </c>
      <c r="Q5" s="935" t="s">
        <v>20</v>
      </c>
      <c r="R5" s="980" t="s">
        <v>21</v>
      </c>
      <c r="S5" s="980"/>
      <c r="T5" s="980"/>
    </row>
    <row r="6" spans="1:20" x14ac:dyDescent="0.2">
      <c r="A6" s="235" t="s">
        <v>22</v>
      </c>
      <c r="B6" s="236">
        <v>9052</v>
      </c>
      <c r="C6" s="236">
        <f>$B$9/3</f>
        <v>204.66666666666666</v>
      </c>
      <c r="D6" s="237">
        <f>B10/2</f>
        <v>120</v>
      </c>
      <c r="E6" s="236">
        <f>B$11/2</f>
        <v>66</v>
      </c>
      <c r="F6" s="236"/>
      <c r="G6" s="236">
        <v>1</v>
      </c>
      <c r="H6" s="236">
        <f>B6+INT(C6)+INT(D6)+INT(E6)+INT(F6)+INT(G6)</f>
        <v>9443</v>
      </c>
      <c r="I6" s="238"/>
      <c r="J6" s="239"/>
      <c r="K6" s="240"/>
      <c r="L6" s="241">
        <f>H6</f>
        <v>9443</v>
      </c>
      <c r="M6" s="242">
        <f>L6</f>
        <v>9443</v>
      </c>
      <c r="N6" s="243">
        <f>M6/M$38</f>
        <v>0.24247015021183721</v>
      </c>
      <c r="O6" s="244">
        <f>IF(N6&gt;=2%,M6,0)</f>
        <v>9443</v>
      </c>
      <c r="P6" s="245">
        <f>O$38/P$2</f>
        <v>3428.6363636363635</v>
      </c>
      <c r="Q6" s="246">
        <f>O6/P6</f>
        <v>2.754156171284635</v>
      </c>
      <c r="R6" s="247">
        <f>INT(Q6)</f>
        <v>2</v>
      </c>
      <c r="S6" s="248">
        <v>1</v>
      </c>
      <c r="T6" s="246">
        <f>SUM(R6:S6)</f>
        <v>3</v>
      </c>
    </row>
    <row r="7" spans="1:20" x14ac:dyDescent="0.2">
      <c r="A7" s="235" t="s">
        <v>23</v>
      </c>
      <c r="B7" s="236">
        <v>1912</v>
      </c>
      <c r="C7" s="236">
        <f>$B$9/3</f>
        <v>204.66666666666666</v>
      </c>
      <c r="D7" s="237">
        <f>B10/2</f>
        <v>120</v>
      </c>
      <c r="E7" s="236"/>
      <c r="F7" s="236">
        <f>B$12/2</f>
        <v>20</v>
      </c>
      <c r="G7" s="236">
        <v>1</v>
      </c>
      <c r="H7" s="236">
        <f>B7+INT(C7)+INT(D7)+INT(E7)+INT(F7)+INT(G7)</f>
        <v>2257</v>
      </c>
      <c r="I7" s="238"/>
      <c r="J7" s="239"/>
      <c r="K7" s="240"/>
      <c r="L7" s="241">
        <f>H7</f>
        <v>2257</v>
      </c>
      <c r="M7" s="242">
        <f>L7</f>
        <v>2257</v>
      </c>
      <c r="N7" s="243">
        <f>M7/M$38</f>
        <v>5.7953524200795997E-2</v>
      </c>
      <c r="O7" s="244">
        <f>IF(N7&gt;=2%,M7,0)</f>
        <v>2257</v>
      </c>
      <c r="P7" s="245">
        <f>O$38/P$2</f>
        <v>3428.6363636363635</v>
      </c>
      <c r="Q7" s="246">
        <f>O7/P7</f>
        <v>0.65827919925758982</v>
      </c>
      <c r="R7" s="247">
        <f>INT(Q7)</f>
        <v>0</v>
      </c>
      <c r="S7" s="248">
        <v>1</v>
      </c>
      <c r="T7" s="246">
        <f>SUM(R7:S7)</f>
        <v>1</v>
      </c>
    </row>
    <row r="8" spans="1:20" x14ac:dyDescent="0.2">
      <c r="A8" s="235" t="s">
        <v>24</v>
      </c>
      <c r="B8" s="236">
        <v>889</v>
      </c>
      <c r="C8" s="236">
        <f>$B$9/3</f>
        <v>204.66666666666666</v>
      </c>
      <c r="D8" s="237"/>
      <c r="E8" s="236">
        <f>B$11/2</f>
        <v>66</v>
      </c>
      <c r="F8" s="236">
        <f>B$12/2</f>
        <v>20</v>
      </c>
      <c r="G8" s="236">
        <v>0</v>
      </c>
      <c r="H8" s="236">
        <f>B8+INT(C8)+INT(D8)+INT(E8)+INT(F8)+INT(G8)</f>
        <v>1179</v>
      </c>
      <c r="I8" s="238"/>
      <c r="J8" s="239"/>
      <c r="K8" s="240"/>
      <c r="L8" s="241">
        <f>H8</f>
        <v>1179</v>
      </c>
      <c r="M8" s="242">
        <f>L8</f>
        <v>1179</v>
      </c>
      <c r="N8" s="243">
        <f>M8/M$38</f>
        <v>3.0273462575426884E-2</v>
      </c>
      <c r="O8" s="244">
        <f>IF(N8&gt;=2%,M8,0)</f>
        <v>1179</v>
      </c>
      <c r="P8" s="245">
        <f>O$38/P$2</f>
        <v>3428.6363636363635</v>
      </c>
      <c r="Q8" s="246">
        <f>O8/P8</f>
        <v>0.34386848733925496</v>
      </c>
      <c r="R8" s="247">
        <f>INT(Q8)</f>
        <v>0</v>
      </c>
      <c r="S8" s="248">
        <v>0</v>
      </c>
      <c r="T8" s="246">
        <f>SUM(R8:S8)</f>
        <v>0</v>
      </c>
    </row>
    <row r="9" spans="1:20" x14ac:dyDescent="0.2">
      <c r="A9" s="235" t="s">
        <v>25</v>
      </c>
      <c r="B9" s="236">
        <v>614</v>
      </c>
      <c r="C9" s="236"/>
      <c r="D9" s="237"/>
      <c r="E9" s="236"/>
      <c r="F9" s="236"/>
      <c r="G9" s="236"/>
      <c r="H9" s="236"/>
      <c r="I9" s="238"/>
      <c r="J9" s="239"/>
      <c r="K9" s="240"/>
      <c r="L9" s="241"/>
      <c r="M9" s="242"/>
      <c r="N9" s="243"/>
      <c r="O9" s="244"/>
      <c r="P9" s="245"/>
      <c r="Q9" s="246"/>
      <c r="R9" s="247"/>
      <c r="S9" s="248">
        <v>0</v>
      </c>
      <c r="T9" s="246"/>
    </row>
    <row r="10" spans="1:20" x14ac:dyDescent="0.2">
      <c r="A10" s="235" t="s">
        <v>26</v>
      </c>
      <c r="B10" s="236">
        <v>240</v>
      </c>
      <c r="C10" s="236"/>
      <c r="D10" s="237"/>
      <c r="E10" s="236"/>
      <c r="F10" s="236"/>
      <c r="G10" s="236"/>
      <c r="H10" s="236"/>
      <c r="I10" s="238"/>
      <c r="J10" s="239"/>
      <c r="K10" s="240"/>
      <c r="L10" s="241"/>
      <c r="M10" s="242"/>
      <c r="N10" s="243"/>
      <c r="O10" s="244"/>
      <c r="P10" s="245"/>
      <c r="Q10" s="246"/>
      <c r="R10" s="247"/>
      <c r="S10" s="248">
        <v>0</v>
      </c>
      <c r="T10" s="246"/>
    </row>
    <row r="11" spans="1:20" x14ac:dyDescent="0.2">
      <c r="A11" s="235" t="s">
        <v>27</v>
      </c>
      <c r="B11" s="236">
        <v>132</v>
      </c>
      <c r="C11" s="236"/>
      <c r="D11" s="237"/>
      <c r="E11" s="236"/>
      <c r="F11" s="236"/>
      <c r="G11" s="236"/>
      <c r="H11" s="236"/>
      <c r="I11" s="238"/>
      <c r="J11" s="239"/>
      <c r="K11" s="240"/>
      <c r="L11" s="241"/>
      <c r="M11" s="242"/>
      <c r="N11" s="243"/>
      <c r="O11" s="244"/>
      <c r="P11" s="245"/>
      <c r="Q11" s="246"/>
      <c r="R11" s="247"/>
      <c r="S11" s="248">
        <v>0</v>
      </c>
      <c r="T11" s="246"/>
    </row>
    <row r="12" spans="1:20" x14ac:dyDescent="0.2">
      <c r="A12" s="235" t="s">
        <v>28</v>
      </c>
      <c r="B12" s="236">
        <v>40</v>
      </c>
      <c r="C12" s="236"/>
      <c r="D12" s="237"/>
      <c r="E12" s="249"/>
      <c r="F12" s="236"/>
      <c r="G12" s="236"/>
      <c r="H12" s="236"/>
      <c r="I12" s="238"/>
      <c r="J12" s="239"/>
      <c r="K12" s="240"/>
      <c r="L12" s="241"/>
      <c r="M12" s="242"/>
      <c r="N12" s="243"/>
      <c r="O12" s="244"/>
      <c r="P12" s="245"/>
      <c r="Q12" s="246"/>
      <c r="R12" s="247"/>
      <c r="S12" s="248">
        <v>0</v>
      </c>
      <c r="T12" s="246"/>
    </row>
    <row r="13" spans="1:20" x14ac:dyDescent="0.2">
      <c r="A13" s="250" t="s">
        <v>29</v>
      </c>
      <c r="B13" s="236">
        <f>SUM(B6:B12)</f>
        <v>12879</v>
      </c>
      <c r="C13" s="236"/>
      <c r="D13" s="237"/>
      <c r="E13" s="235"/>
      <c r="F13" s="236"/>
      <c r="G13" s="236"/>
      <c r="H13" s="251"/>
      <c r="I13" s="238"/>
      <c r="J13" s="239"/>
      <c r="K13" s="252"/>
      <c r="L13" s="253"/>
      <c r="M13" s="254"/>
      <c r="N13" s="243"/>
      <c r="O13" s="255"/>
      <c r="P13" s="245">
        <f>SUM(N13:O13)</f>
        <v>0</v>
      </c>
      <c r="Q13" s="248"/>
      <c r="R13" s="247">
        <f t="shared" ref="R13:R26" si="0">INT(Q13)</f>
        <v>0</v>
      </c>
      <c r="S13" s="248">
        <v>0</v>
      </c>
      <c r="T13" s="246">
        <f t="shared" ref="T13:T26" si="1">SUM(R13:S13)</f>
        <v>0</v>
      </c>
    </row>
    <row r="14" spans="1:20" x14ac:dyDescent="0.2">
      <c r="A14" s="256"/>
      <c r="B14" s="257"/>
      <c r="C14" s="257"/>
      <c r="D14" s="258"/>
      <c r="E14" s="227"/>
      <c r="F14" s="259"/>
      <c r="G14" s="257"/>
      <c r="H14" s="259"/>
      <c r="I14" s="260"/>
      <c r="J14" s="261"/>
      <c r="K14" s="262"/>
      <c r="L14" s="263"/>
      <c r="M14" s="264"/>
      <c r="N14" s="265"/>
      <c r="O14" s="266"/>
      <c r="P14" s="267">
        <f>SUM(N14:O14)</f>
        <v>0</v>
      </c>
      <c r="R14" s="268">
        <f t="shared" si="0"/>
        <v>0</v>
      </c>
      <c r="S14" s="269">
        <v>0</v>
      </c>
      <c r="T14" s="270">
        <f t="shared" si="1"/>
        <v>0</v>
      </c>
    </row>
    <row r="15" spans="1:20" x14ac:dyDescent="0.2">
      <c r="A15" s="271" t="s">
        <v>33</v>
      </c>
      <c r="B15" s="272"/>
      <c r="C15" s="272"/>
      <c r="D15" s="272"/>
      <c r="E15" s="273"/>
      <c r="F15" s="272"/>
      <c r="G15" s="274"/>
      <c r="H15" s="272"/>
      <c r="I15" s="275">
        <v>0.48</v>
      </c>
      <c r="J15" s="276">
        <f>$B$17*I15</f>
        <v>6156.96</v>
      </c>
      <c r="K15" s="277">
        <v>1</v>
      </c>
      <c r="L15" s="278">
        <f>INT(J15)+K15</f>
        <v>6157</v>
      </c>
      <c r="M15" s="279">
        <f>L15</f>
        <v>6157</v>
      </c>
      <c r="N15" s="280">
        <f>M15/M$38</f>
        <v>0.15809474900500706</v>
      </c>
      <c r="O15" s="281">
        <f>IF(N15&gt;=2%,M15,0)</f>
        <v>6157</v>
      </c>
      <c r="P15" s="282">
        <f>O$38/P$2</f>
        <v>3428.6363636363635</v>
      </c>
      <c r="Q15" s="283">
        <f>O15/P15</f>
        <v>1.7957576561049982</v>
      </c>
      <c r="R15" s="284">
        <f t="shared" si="0"/>
        <v>1</v>
      </c>
      <c r="S15" s="285">
        <v>1</v>
      </c>
      <c r="T15" s="286">
        <f t="shared" si="1"/>
        <v>2</v>
      </c>
    </row>
    <row r="16" spans="1:20" x14ac:dyDescent="0.2">
      <c r="A16" s="271" t="s">
        <v>36</v>
      </c>
      <c r="B16" s="272"/>
      <c r="C16" s="272"/>
      <c r="D16" s="390"/>
      <c r="E16" s="273"/>
      <c r="F16" s="272"/>
      <c r="G16" s="272"/>
      <c r="H16" s="272"/>
      <c r="I16" s="275">
        <v>0.52</v>
      </c>
      <c r="J16" s="276">
        <f>$B$17*I16</f>
        <v>6670.04</v>
      </c>
      <c r="K16" s="277">
        <v>0</v>
      </c>
      <c r="L16" s="278">
        <f>INT(J16)+K16</f>
        <v>6670</v>
      </c>
      <c r="M16" s="279">
        <f>L16</f>
        <v>6670</v>
      </c>
      <c r="N16" s="280">
        <f>M16/M$38</f>
        <v>0.17126717165233021</v>
      </c>
      <c r="O16" s="281">
        <f>IF(N16&gt;=2%,M16,0)</f>
        <v>6670</v>
      </c>
      <c r="P16" s="282">
        <f>O$38/P$2</f>
        <v>3428.6363636363635</v>
      </c>
      <c r="Q16" s="283">
        <f>O16/P16</f>
        <v>1.9453798223518495</v>
      </c>
      <c r="R16" s="284">
        <f t="shared" si="0"/>
        <v>1</v>
      </c>
      <c r="S16" s="285">
        <v>1</v>
      </c>
      <c r="T16" s="286">
        <f t="shared" si="1"/>
        <v>2</v>
      </c>
    </row>
    <row r="17" spans="1:20" x14ac:dyDescent="0.2">
      <c r="A17" s="287" t="s">
        <v>62</v>
      </c>
      <c r="B17" s="272">
        <v>12827</v>
      </c>
      <c r="C17" s="288"/>
      <c r="D17" s="272"/>
      <c r="E17" s="271"/>
      <c r="F17" s="272"/>
      <c r="G17" s="272"/>
      <c r="H17" s="289"/>
      <c r="I17" s="275"/>
      <c r="J17" s="276"/>
      <c r="K17" s="277"/>
      <c r="L17" s="290"/>
      <c r="M17" s="291"/>
      <c r="N17" s="280"/>
      <c r="O17" s="281"/>
      <c r="P17" s="282"/>
      <c r="Q17" s="285"/>
      <c r="R17" s="284">
        <f t="shared" si="0"/>
        <v>0</v>
      </c>
      <c r="S17" s="285">
        <v>0</v>
      </c>
      <c r="T17" s="286">
        <f t="shared" si="1"/>
        <v>0</v>
      </c>
    </row>
    <row r="18" spans="1:20" x14ac:dyDescent="0.2">
      <c r="A18" s="256"/>
      <c r="B18" s="257"/>
      <c r="C18" s="257"/>
      <c r="D18" s="258"/>
      <c r="E18" s="227"/>
      <c r="F18" s="259"/>
      <c r="G18" s="257"/>
      <c r="H18" s="259"/>
      <c r="I18" s="260"/>
      <c r="J18" s="261"/>
      <c r="K18" s="262"/>
      <c r="L18" s="263"/>
      <c r="M18" s="264"/>
      <c r="N18" s="265"/>
      <c r="O18" s="266"/>
      <c r="P18" s="267"/>
      <c r="R18" s="268">
        <f t="shared" si="0"/>
        <v>0</v>
      </c>
      <c r="S18" s="269">
        <v>0</v>
      </c>
      <c r="T18" s="270">
        <f t="shared" si="1"/>
        <v>0</v>
      </c>
    </row>
    <row r="19" spans="1:20" x14ac:dyDescent="0.2">
      <c r="A19" s="292" t="s">
        <v>41</v>
      </c>
      <c r="B19" s="293">
        <v>1165</v>
      </c>
      <c r="C19" s="293">
        <f>$B$22/3</f>
        <v>82.333333333333329</v>
      </c>
      <c r="D19" s="293">
        <f>B$23/2</f>
        <v>37.5</v>
      </c>
      <c r="E19" s="294">
        <f>B$24/2</f>
        <v>12</v>
      </c>
      <c r="F19" s="293"/>
      <c r="G19" s="295">
        <v>1</v>
      </c>
      <c r="H19" s="293">
        <f>B19+INT(C19)+INT(D19)+INT(E19)+INT(F19)+G19</f>
        <v>1297</v>
      </c>
      <c r="I19" s="296"/>
      <c r="J19" s="297"/>
      <c r="K19" s="298"/>
      <c r="L19" s="299">
        <f>H19</f>
        <v>1297</v>
      </c>
      <c r="M19" s="300">
        <f>L19</f>
        <v>1297</v>
      </c>
      <c r="N19" s="301">
        <f>M19/M$38</f>
        <v>3.3303376556682501E-2</v>
      </c>
      <c r="O19" s="302">
        <f>IF(N19&gt;=2%,M19,0)</f>
        <v>1297</v>
      </c>
      <c r="P19" s="303">
        <f>O$38/P$2</f>
        <v>3428.6363636363635</v>
      </c>
      <c r="Q19" s="304">
        <f>O19/P19</f>
        <v>0.37828450218745857</v>
      </c>
      <c r="R19" s="305">
        <f t="shared" si="0"/>
        <v>0</v>
      </c>
      <c r="S19" s="304">
        <v>0</v>
      </c>
      <c r="T19" s="306">
        <f t="shared" si="1"/>
        <v>0</v>
      </c>
    </row>
    <row r="20" spans="1:20" x14ac:dyDescent="0.2">
      <c r="A20" s="292" t="s">
        <v>42</v>
      </c>
      <c r="B20" s="293">
        <v>3504</v>
      </c>
      <c r="C20" s="293">
        <f>$B$22/3</f>
        <v>82.333333333333329</v>
      </c>
      <c r="D20" s="293">
        <f>B$23/2</f>
        <v>37.5</v>
      </c>
      <c r="E20" s="292"/>
      <c r="F20" s="293">
        <f>B$25/2</f>
        <v>42.5</v>
      </c>
      <c r="G20" s="293">
        <v>2</v>
      </c>
      <c r="H20" s="293">
        <f>B20+INT(C20)+INT(D20)+INT(E20)+INT(F20)+G20</f>
        <v>3667</v>
      </c>
      <c r="I20" s="296"/>
      <c r="J20" s="297"/>
      <c r="K20" s="298"/>
      <c r="L20" s="299">
        <f>H20</f>
        <v>3667</v>
      </c>
      <c r="M20" s="300">
        <f>L20</f>
        <v>3667</v>
      </c>
      <c r="N20" s="301">
        <f>M20/M$38</f>
        <v>9.4158428553087689E-2</v>
      </c>
      <c r="O20" s="302">
        <f>IF(N20&gt;=2%,M20,0)</f>
        <v>3667</v>
      </c>
      <c r="P20" s="303">
        <f>O$38/P$2</f>
        <v>3428.6363636363635</v>
      </c>
      <c r="Q20" s="304">
        <f>O20/P20</f>
        <v>1.0695214105793451</v>
      </c>
      <c r="R20" s="305">
        <f t="shared" si="0"/>
        <v>1</v>
      </c>
      <c r="S20" s="304">
        <v>0</v>
      </c>
      <c r="T20" s="306">
        <f t="shared" si="1"/>
        <v>1</v>
      </c>
    </row>
    <row r="21" spans="1:20" x14ac:dyDescent="0.2">
      <c r="A21" s="292" t="s">
        <v>43</v>
      </c>
      <c r="B21" s="293">
        <v>377</v>
      </c>
      <c r="C21" s="293">
        <f>$B$22/3</f>
        <v>82.333333333333329</v>
      </c>
      <c r="D21" s="293"/>
      <c r="E21" s="294">
        <f>B$24/2</f>
        <v>12</v>
      </c>
      <c r="F21" s="293">
        <f>B$25/2</f>
        <v>42.5</v>
      </c>
      <c r="G21" s="293">
        <v>0</v>
      </c>
      <c r="H21" s="293">
        <f>B21+INT(C21)+INT(D21)+INT(E21)+INT(F21)+G21</f>
        <v>513</v>
      </c>
      <c r="I21" s="296"/>
      <c r="J21" s="297"/>
      <c r="K21" s="298"/>
      <c r="L21" s="299">
        <f>H21</f>
        <v>513</v>
      </c>
      <c r="M21" s="300">
        <f>L21</f>
        <v>513</v>
      </c>
      <c r="N21" s="301">
        <f>M21/M$38</f>
        <v>1.3172422647323148E-2</v>
      </c>
      <c r="O21" s="302">
        <f>IF(N21&gt;=2%,M21,0)</f>
        <v>0</v>
      </c>
      <c r="P21" s="303">
        <f>O$38/P$2</f>
        <v>3428.6363636363635</v>
      </c>
      <c r="Q21" s="304">
        <f>O21/P21</f>
        <v>0</v>
      </c>
      <c r="R21" s="305">
        <f t="shared" si="0"/>
        <v>0</v>
      </c>
      <c r="S21" s="304">
        <v>0</v>
      </c>
      <c r="T21" s="306">
        <f t="shared" si="1"/>
        <v>0</v>
      </c>
    </row>
    <row r="22" spans="1:20" x14ac:dyDescent="0.2">
      <c r="A22" s="307" t="s">
        <v>44</v>
      </c>
      <c r="B22" s="293">
        <v>247</v>
      </c>
      <c r="C22" s="293"/>
      <c r="D22" s="293"/>
      <c r="E22" s="292"/>
      <c r="F22" s="293"/>
      <c r="G22" s="293"/>
      <c r="H22" s="293"/>
      <c r="I22" s="296"/>
      <c r="J22" s="297"/>
      <c r="K22" s="298"/>
      <c r="L22" s="299"/>
      <c r="M22" s="308"/>
      <c r="N22" s="301"/>
      <c r="O22" s="302"/>
      <c r="P22" s="303"/>
      <c r="Q22" s="304"/>
      <c r="R22" s="305">
        <f t="shared" si="0"/>
        <v>0</v>
      </c>
      <c r="S22" s="304">
        <v>0</v>
      </c>
      <c r="T22" s="306">
        <f t="shared" si="1"/>
        <v>0</v>
      </c>
    </row>
    <row r="23" spans="1:20" x14ac:dyDescent="0.2">
      <c r="A23" s="307" t="s">
        <v>45</v>
      </c>
      <c r="B23" s="293">
        <v>75</v>
      </c>
      <c r="C23" s="293"/>
      <c r="D23" s="293"/>
      <c r="E23" s="292"/>
      <c r="F23" s="293"/>
      <c r="G23" s="293"/>
      <c r="H23" s="293"/>
      <c r="I23" s="296"/>
      <c r="J23" s="297"/>
      <c r="K23" s="298"/>
      <c r="L23" s="299"/>
      <c r="M23" s="308"/>
      <c r="N23" s="301"/>
      <c r="O23" s="302"/>
      <c r="P23" s="303">
        <f>SUM(N23:O23)</f>
        <v>0</v>
      </c>
      <c r="Q23" s="304"/>
      <c r="R23" s="305">
        <f t="shared" si="0"/>
        <v>0</v>
      </c>
      <c r="S23" s="304"/>
      <c r="T23" s="306">
        <f t="shared" si="1"/>
        <v>0</v>
      </c>
    </row>
    <row r="24" spans="1:20" x14ac:dyDescent="0.2">
      <c r="A24" s="307" t="s">
        <v>46</v>
      </c>
      <c r="B24" s="293">
        <v>24</v>
      </c>
      <c r="C24" s="293"/>
      <c r="D24" s="309"/>
      <c r="E24" s="292"/>
      <c r="F24" s="293"/>
      <c r="G24" s="293"/>
      <c r="H24" s="310"/>
      <c r="I24" s="296"/>
      <c r="J24" s="297"/>
      <c r="K24" s="298"/>
      <c r="L24" s="299"/>
      <c r="M24" s="308"/>
      <c r="N24" s="301"/>
      <c r="O24" s="302"/>
      <c r="P24" s="303">
        <f>SUM(N24:O24)</f>
        <v>0</v>
      </c>
      <c r="Q24" s="304"/>
      <c r="R24" s="305">
        <f t="shared" si="0"/>
        <v>0</v>
      </c>
      <c r="S24" s="304"/>
      <c r="T24" s="306">
        <f t="shared" si="1"/>
        <v>0</v>
      </c>
    </row>
    <row r="25" spans="1:20" x14ac:dyDescent="0.2">
      <c r="A25" s="307" t="s">
        <v>47</v>
      </c>
      <c r="B25" s="293">
        <v>85</v>
      </c>
      <c r="C25" s="293"/>
      <c r="D25" s="293"/>
      <c r="E25" s="292"/>
      <c r="F25" s="293"/>
      <c r="G25" s="293"/>
      <c r="H25" s="293"/>
      <c r="I25" s="296"/>
      <c r="J25" s="297"/>
      <c r="K25" s="298"/>
      <c r="L25" s="299"/>
      <c r="M25" s="308"/>
      <c r="N25" s="301"/>
      <c r="O25" s="302"/>
      <c r="P25" s="303">
        <f>SUM(N25:O25)</f>
        <v>0</v>
      </c>
      <c r="Q25" s="304"/>
      <c r="R25" s="305">
        <f t="shared" si="0"/>
        <v>0</v>
      </c>
      <c r="S25" s="304"/>
      <c r="T25" s="306">
        <f t="shared" si="1"/>
        <v>0</v>
      </c>
    </row>
    <row r="26" spans="1:20" x14ac:dyDescent="0.2">
      <c r="A26" s="311" t="s">
        <v>48</v>
      </c>
      <c r="B26" s="293">
        <f>SUM(B19:B25)</f>
        <v>5477</v>
      </c>
      <c r="C26" s="293"/>
      <c r="D26" s="293"/>
      <c r="E26" s="292"/>
      <c r="F26" s="293"/>
      <c r="G26" s="293"/>
      <c r="H26" s="293"/>
      <c r="I26" s="296"/>
      <c r="J26" s="297"/>
      <c r="K26" s="298"/>
      <c r="L26" s="299"/>
      <c r="M26" s="308"/>
      <c r="N26" s="301"/>
      <c r="O26" s="302"/>
      <c r="P26" s="303"/>
      <c r="Q26" s="304"/>
      <c r="R26" s="305">
        <f t="shared" si="0"/>
        <v>0</v>
      </c>
      <c r="S26" s="304"/>
      <c r="T26" s="306">
        <f t="shared" si="1"/>
        <v>0</v>
      </c>
    </row>
    <row r="27" spans="1:20" x14ac:dyDescent="0.2">
      <c r="A27" s="256"/>
      <c r="B27" s="313"/>
      <c r="C27" s="259"/>
      <c r="D27" s="259"/>
      <c r="E27" s="344"/>
      <c r="F27" s="259"/>
      <c r="G27" s="259"/>
      <c r="H27" s="259"/>
      <c r="I27" s="260"/>
      <c r="J27" s="261"/>
      <c r="K27" s="262"/>
      <c r="L27" s="263"/>
      <c r="M27" s="264"/>
      <c r="N27" s="265"/>
      <c r="O27" s="266"/>
      <c r="P27" s="662"/>
      <c r="Q27" s="324"/>
      <c r="R27" s="325"/>
      <c r="S27" s="324"/>
      <c r="T27" s="326"/>
    </row>
    <row r="28" spans="1:20" x14ac:dyDescent="0.2">
      <c r="A28" s="724" t="s">
        <v>34</v>
      </c>
      <c r="B28" s="723">
        <v>707</v>
      </c>
      <c r="C28" s="723"/>
      <c r="D28" s="723"/>
      <c r="E28" s="724"/>
      <c r="F28" s="723"/>
      <c r="G28" s="723"/>
      <c r="H28" s="723"/>
      <c r="I28" s="725"/>
      <c r="J28" s="726"/>
      <c r="K28" s="727"/>
      <c r="L28" s="728">
        <f>B28</f>
        <v>707</v>
      </c>
      <c r="M28" s="729">
        <f>L28</f>
        <v>707</v>
      </c>
      <c r="N28" s="730">
        <f>M28/M$38</f>
        <v>1.8153806650404416E-2</v>
      </c>
      <c r="O28" s="731">
        <f>IF(N28&gt;=2%,M28,0)</f>
        <v>0</v>
      </c>
      <c r="P28" s="737">
        <f>O$38/P$2</f>
        <v>3428.6363636363635</v>
      </c>
      <c r="Q28" s="738">
        <f>O28/P28</f>
        <v>0</v>
      </c>
      <c r="R28" s="739">
        <f>INT(Q28)</f>
        <v>0</v>
      </c>
      <c r="S28" s="738">
        <v>0</v>
      </c>
      <c r="T28" s="740">
        <f>SUM(R28:S28)</f>
        <v>0</v>
      </c>
    </row>
    <row r="29" spans="1:20" s="327" customFormat="1" x14ac:dyDescent="0.2">
      <c r="A29" s="315"/>
      <c r="B29" s="313"/>
      <c r="C29" s="313"/>
      <c r="D29" s="313"/>
      <c r="E29" s="315"/>
      <c r="F29" s="313"/>
      <c r="G29" s="313"/>
      <c r="H29" s="313"/>
      <c r="I29" s="317"/>
      <c r="J29" s="261"/>
      <c r="K29" s="318"/>
      <c r="L29" s="319"/>
      <c r="M29" s="412"/>
      <c r="N29" s="321"/>
      <c r="O29" s="322"/>
      <c r="P29" s="323"/>
      <c r="Q29" s="324"/>
      <c r="R29" s="325"/>
      <c r="S29" s="324"/>
      <c r="T29" s="326">
        <f>SUM(R29:S29)</f>
        <v>0</v>
      </c>
    </row>
    <row r="30" spans="1:20" x14ac:dyDescent="0.2">
      <c r="A30" s="414" t="s">
        <v>35</v>
      </c>
      <c r="B30" s="415">
        <v>7045</v>
      </c>
      <c r="C30" s="415"/>
      <c r="D30" s="415"/>
      <c r="E30" s="414"/>
      <c r="F30" s="415"/>
      <c r="G30" s="415"/>
      <c r="H30" s="415"/>
      <c r="I30" s="416"/>
      <c r="J30" s="417"/>
      <c r="K30" s="418"/>
      <c r="L30" s="419">
        <f>B30</f>
        <v>7045</v>
      </c>
      <c r="M30" s="420">
        <f>L30</f>
        <v>7045</v>
      </c>
      <c r="N30" s="421">
        <f>M30/M$38</f>
        <v>0.18089613557581205</v>
      </c>
      <c r="O30" s="422">
        <f>IF(N30&gt;=2%,M30,0)</f>
        <v>7045</v>
      </c>
      <c r="P30" s="705">
        <f>O$38/P$2</f>
        <v>3428.6363636363635</v>
      </c>
      <c r="Q30" s="706">
        <f>O30/P30</f>
        <v>2.0547527508948695</v>
      </c>
      <c r="R30" s="709">
        <f>INT(Q30)</f>
        <v>2</v>
      </c>
      <c r="S30" s="706">
        <v>0</v>
      </c>
      <c r="T30" s="710">
        <f>SUM(R30:S30)</f>
        <v>2</v>
      </c>
    </row>
    <row r="31" spans="1:20" s="327" customFormat="1" x14ac:dyDescent="0.2">
      <c r="A31" s="312"/>
      <c r="B31" s="313"/>
      <c r="C31" s="313"/>
      <c r="D31" s="314"/>
      <c r="E31" s="315"/>
      <c r="F31" s="313"/>
      <c r="G31" s="313"/>
      <c r="H31" s="316"/>
      <c r="I31" s="317"/>
      <c r="J31" s="261"/>
      <c r="K31" s="318"/>
      <c r="L31" s="319"/>
      <c r="M31" s="320"/>
      <c r="N31" s="321"/>
      <c r="O31" s="322"/>
      <c r="P31" s="323"/>
      <c r="Q31" s="324"/>
      <c r="R31" s="325"/>
      <c r="S31" s="324"/>
      <c r="T31" s="326"/>
    </row>
    <row r="32" spans="1:20" s="327" customFormat="1" x14ac:dyDescent="0.2">
      <c r="A32" s="328" t="s">
        <v>50</v>
      </c>
      <c r="B32" s="329">
        <v>0</v>
      </c>
      <c r="C32" s="329"/>
      <c r="D32" s="330"/>
      <c r="E32" s="331"/>
      <c r="F32" s="329"/>
      <c r="G32" s="329"/>
      <c r="H32" s="332"/>
      <c r="I32" s="333"/>
      <c r="J32" s="334"/>
      <c r="K32" s="335"/>
      <c r="L32" s="336">
        <f>B32</f>
        <v>0</v>
      </c>
      <c r="M32" s="337">
        <f>L32</f>
        <v>0</v>
      </c>
      <c r="N32" s="338">
        <f>M32/M$38</f>
        <v>0</v>
      </c>
      <c r="O32" s="339">
        <f>IF(N32&gt;=2%,M32,0)</f>
        <v>0</v>
      </c>
      <c r="P32" s="340">
        <f>O$38/P$2</f>
        <v>3428.6363636363635</v>
      </c>
      <c r="Q32" s="341">
        <f>O32/P32</f>
        <v>0</v>
      </c>
      <c r="R32" s="342">
        <f>INT(Q32)</f>
        <v>0</v>
      </c>
      <c r="S32" s="341">
        <v>0</v>
      </c>
      <c r="T32" s="343">
        <f>SUM(R32:S32)</f>
        <v>0</v>
      </c>
    </row>
    <row r="33" spans="1:20" x14ac:dyDescent="0.2">
      <c r="A33" s="344"/>
      <c r="B33" s="259"/>
      <c r="C33" s="259"/>
      <c r="D33" s="258"/>
      <c r="E33" s="344"/>
      <c r="F33" s="259"/>
      <c r="G33" s="259"/>
      <c r="H33" s="345" t="s">
        <v>51</v>
      </c>
      <c r="I33" s="260"/>
      <c r="J33" s="261"/>
      <c r="K33" s="262"/>
      <c r="L33" s="319"/>
      <c r="M33" s="320"/>
      <c r="N33" s="265"/>
      <c r="O33" s="266"/>
      <c r="P33" s="323"/>
      <c r="Q33" s="324"/>
      <c r="R33" s="325">
        <f>INT(Q33)</f>
        <v>0</v>
      </c>
      <c r="S33" s="324"/>
      <c r="T33" s="326">
        <f>SUM(R33:S33)</f>
        <v>0</v>
      </c>
    </row>
    <row r="34" spans="1:20" x14ac:dyDescent="0.2">
      <c r="A34" s="346" t="s">
        <v>52</v>
      </c>
      <c r="B34" s="347">
        <v>10</v>
      </c>
      <c r="C34" s="347"/>
      <c r="D34" s="347"/>
      <c r="E34" s="346"/>
      <c r="F34" s="347"/>
      <c r="G34" s="347"/>
      <c r="H34" s="348"/>
      <c r="I34" s="349"/>
      <c r="J34" s="350"/>
      <c r="K34" s="351"/>
      <c r="L34" s="352">
        <f>B34</f>
        <v>10</v>
      </c>
      <c r="M34" s="353">
        <f>L34</f>
        <v>10</v>
      </c>
      <c r="N34" s="354">
        <f>M34/M$38</f>
        <v>2.567723712928489E-4</v>
      </c>
      <c r="O34" s="355">
        <f>IF(N34&gt;=2%,M34,0)</f>
        <v>0</v>
      </c>
      <c r="P34" s="356">
        <f>O$38/P$2</f>
        <v>3428.6363636363635</v>
      </c>
      <c r="Q34" s="357">
        <f>O34/P34</f>
        <v>0</v>
      </c>
      <c r="R34" s="358">
        <f>INT(Q34)</f>
        <v>0</v>
      </c>
      <c r="S34" s="357">
        <v>0</v>
      </c>
      <c r="T34" s="359">
        <f>SUM(R34:S34)</f>
        <v>0</v>
      </c>
    </row>
    <row r="35" spans="1:20" x14ac:dyDescent="0.2">
      <c r="A35" s="344"/>
      <c r="B35" s="259"/>
      <c r="C35" s="259"/>
      <c r="D35" s="259"/>
      <c r="E35" s="344"/>
      <c r="F35" s="259"/>
      <c r="G35" s="259"/>
      <c r="H35" s="345"/>
      <c r="I35" s="260"/>
      <c r="J35" s="261"/>
      <c r="K35" s="262"/>
      <c r="L35" s="319"/>
      <c r="M35" s="320"/>
      <c r="N35" s="265"/>
      <c r="O35" s="266"/>
      <c r="P35" s="323"/>
      <c r="Q35" s="324"/>
      <c r="R35" s="325"/>
      <c r="S35" s="324"/>
      <c r="T35" s="326"/>
    </row>
    <row r="36" spans="1:20" x14ac:dyDescent="0.2">
      <c r="A36" s="360" t="s">
        <v>53</v>
      </c>
      <c r="B36" s="361">
        <v>2904</v>
      </c>
      <c r="C36" s="361"/>
      <c r="D36" s="361"/>
      <c r="E36" s="360"/>
      <c r="F36" s="361"/>
      <c r="G36" s="361"/>
      <c r="H36" s="362"/>
      <c r="I36" s="363"/>
      <c r="J36" s="364"/>
      <c r="K36" s="365"/>
      <c r="L36" s="366">
        <f>B36</f>
        <v>2904</v>
      </c>
      <c r="M36" s="367"/>
      <c r="N36" s="368">
        <v>0</v>
      </c>
      <c r="O36" s="369">
        <f>IF(N36&gt;=2%,M36,0)</f>
        <v>0</v>
      </c>
      <c r="P36" s="370"/>
      <c r="Q36" s="371"/>
      <c r="R36" s="372">
        <f>INT(Q36)</f>
        <v>0</v>
      </c>
      <c r="S36" s="371"/>
      <c r="T36" s="373">
        <f>SUM(R36:S36)</f>
        <v>0</v>
      </c>
    </row>
    <row r="37" spans="1:20" x14ac:dyDescent="0.2">
      <c r="A37" s="344"/>
      <c r="B37" s="259"/>
      <c r="C37" s="259"/>
      <c r="D37" s="259"/>
      <c r="E37" s="344"/>
      <c r="F37" s="259"/>
      <c r="G37" s="259"/>
      <c r="H37" s="259"/>
      <c r="I37" s="260"/>
      <c r="J37" s="374"/>
      <c r="K37" s="262"/>
      <c r="L37" s="375"/>
      <c r="M37" s="264"/>
      <c r="N37" s="265"/>
      <c r="O37" s="266"/>
      <c r="P37" s="376"/>
      <c r="Q37" s="324"/>
      <c r="R37" s="377">
        <f>INT(Q37)</f>
        <v>0</v>
      </c>
      <c r="S37" s="324"/>
      <c r="T37" s="326">
        <f>SUM(R37:S37)</f>
        <v>0</v>
      </c>
    </row>
    <row r="38" spans="1:20" x14ac:dyDescent="0.2">
      <c r="A38" s="344" t="s">
        <v>54</v>
      </c>
      <c r="B38" s="259">
        <f>SUM(B6:B37)-B13-B26</f>
        <v>41849</v>
      </c>
      <c r="C38" s="259"/>
      <c r="D38" s="259"/>
      <c r="E38" s="378"/>
      <c r="F38" s="259"/>
      <c r="G38" s="259">
        <f t="shared" ref="G38:S38" si="2">SUM(G6:G37)</f>
        <v>5</v>
      </c>
      <c r="H38" s="259">
        <f t="shared" si="2"/>
        <v>18356</v>
      </c>
      <c r="I38" s="379">
        <f t="shared" si="2"/>
        <v>1</v>
      </c>
      <c r="J38" s="380">
        <f t="shared" si="2"/>
        <v>12827</v>
      </c>
      <c r="K38" s="262">
        <f t="shared" si="2"/>
        <v>1</v>
      </c>
      <c r="L38" s="262">
        <f t="shared" si="2"/>
        <v>41849</v>
      </c>
      <c r="M38" s="262">
        <f t="shared" si="2"/>
        <v>38945</v>
      </c>
      <c r="N38" s="379">
        <f t="shared" si="2"/>
        <v>0.99999999999999989</v>
      </c>
      <c r="O38" s="266">
        <f t="shared" si="2"/>
        <v>37715</v>
      </c>
      <c r="P38" s="376">
        <f t="shared" si="2"/>
        <v>41143.636363636353</v>
      </c>
      <c r="Q38" s="376">
        <f t="shared" si="2"/>
        <v>11</v>
      </c>
      <c r="R38" s="381">
        <f t="shared" si="2"/>
        <v>7</v>
      </c>
      <c r="S38" s="382">
        <f t="shared" si="2"/>
        <v>4</v>
      </c>
      <c r="T38" s="383">
        <f>SUM(R38:S38)</f>
        <v>11</v>
      </c>
    </row>
    <row r="39" spans="1:20" x14ac:dyDescent="0.2">
      <c r="K39" s="384"/>
      <c r="L39" s="223"/>
      <c r="M39" s="385"/>
      <c r="N39" s="386"/>
      <c r="O39" s="387"/>
      <c r="P39" s="388"/>
    </row>
    <row r="41" spans="1:20" x14ac:dyDescent="0.2">
      <c r="A41" s="389"/>
      <c r="B41" s="389"/>
      <c r="C41" s="389"/>
      <c r="D41" s="389"/>
      <c r="E41" s="389"/>
      <c r="F41" s="389"/>
      <c r="G41" s="389"/>
      <c r="H41" s="214"/>
      <c r="K41" s="214"/>
    </row>
  </sheetData>
  <mergeCells count="5">
    <mergeCell ref="R5:T5"/>
    <mergeCell ref="A1:T1"/>
    <mergeCell ref="B2:E2"/>
    <mergeCell ref="G2:K2"/>
    <mergeCell ref="M2:O2"/>
  </mergeCells>
  <printOptions horizontalCentered="1" verticalCentered="1"/>
  <pageMargins left="0.23622047244094491" right="0.23622047244094491" top="0.51181102362204722" bottom="0.51181102362204722" header="0" footer="0.23622047244094491"/>
  <pageSetup paperSize="190" scale="72" fitToHeight="0" pageOrder="overThenDown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W37"/>
  <sheetViews>
    <sheetView zoomScale="80" zoomScaleNormal="80" workbookViewId="0">
      <selection activeCell="H5" sqref="H5"/>
    </sheetView>
  </sheetViews>
  <sheetFormatPr baseColWidth="10" defaultRowHeight="12.75" x14ac:dyDescent="0.2"/>
  <cols>
    <col min="1" max="1" width="33.140625" style="211" customWidth="1"/>
    <col min="2" max="2" width="11.42578125" style="211" bestFit="1" customWidth="1"/>
    <col min="3" max="3" width="12.42578125" style="211" bestFit="1" customWidth="1"/>
    <col min="4" max="4" width="10.85546875" style="211" bestFit="1" customWidth="1"/>
    <col min="5" max="5" width="12.85546875" style="211" bestFit="1" customWidth="1"/>
    <col min="6" max="6" width="15.140625" style="211" bestFit="1" customWidth="1"/>
    <col min="7" max="7" width="18.140625" style="211" bestFit="1" customWidth="1"/>
    <col min="8" max="8" width="15.140625" style="211" bestFit="1" customWidth="1"/>
    <col min="9" max="9" width="13" style="212" bestFit="1" customWidth="1"/>
    <col min="10" max="10" width="14.5703125" style="213" bestFit="1" customWidth="1"/>
    <col min="11" max="11" width="12" style="211" bestFit="1" customWidth="1"/>
    <col min="12" max="12" width="15.140625" style="211" bestFit="1" customWidth="1"/>
    <col min="13" max="13" width="9.85546875" style="214" bestFit="1" customWidth="1"/>
    <col min="14" max="14" width="9.28515625" style="212" bestFit="1" customWidth="1"/>
    <col min="15" max="15" width="14.42578125" style="211" customWidth="1"/>
    <col min="16" max="16" width="10.5703125" style="211" bestFit="1" customWidth="1"/>
    <col min="17" max="17" width="13" style="211" bestFit="1" customWidth="1"/>
    <col min="18" max="18" width="7.140625" style="215" customWidth="1"/>
    <col min="19" max="19" width="6.5703125" style="211" customWidth="1"/>
    <col min="20" max="20" width="7.140625" style="211" customWidth="1"/>
    <col min="21" max="256" width="11.42578125" style="211"/>
    <col min="257" max="257" width="33.140625" style="211" customWidth="1"/>
    <col min="258" max="258" width="10.28515625" style="211" customWidth="1"/>
    <col min="259" max="259" width="10" style="211" customWidth="1"/>
    <col min="260" max="260" width="9" style="211" customWidth="1"/>
    <col min="261" max="261" width="10.28515625" style="211" customWidth="1"/>
    <col min="262" max="262" width="12.7109375" style="211" bestFit="1" customWidth="1"/>
    <col min="263" max="263" width="15" style="211" customWidth="1"/>
    <col min="264" max="264" width="13.28515625" style="211" customWidth="1"/>
    <col min="265" max="265" width="10.5703125" style="211" customWidth="1"/>
    <col min="266" max="266" width="12.28515625" style="211" bestFit="1" customWidth="1"/>
    <col min="267" max="267" width="9.85546875" style="211" customWidth="1"/>
    <col min="268" max="268" width="11.7109375" style="211" customWidth="1"/>
    <col min="269" max="269" width="9.5703125" style="211" bestFit="1" customWidth="1"/>
    <col min="270" max="270" width="9" style="211" customWidth="1"/>
    <col min="271" max="271" width="10" style="211" customWidth="1"/>
    <col min="272" max="272" width="10.28515625" style="211" customWidth="1"/>
    <col min="273" max="273" width="10.7109375" style="211" customWidth="1"/>
    <col min="274" max="274" width="7.140625" style="211" customWidth="1"/>
    <col min="275" max="275" width="6.5703125" style="211" customWidth="1"/>
    <col min="276" max="276" width="7.140625" style="211" customWidth="1"/>
    <col min="277" max="512" width="11.42578125" style="211"/>
    <col min="513" max="513" width="33.140625" style="211" customWidth="1"/>
    <col min="514" max="514" width="10.28515625" style="211" customWidth="1"/>
    <col min="515" max="515" width="10" style="211" customWidth="1"/>
    <col min="516" max="516" width="9" style="211" customWidth="1"/>
    <col min="517" max="517" width="10.28515625" style="211" customWidth="1"/>
    <col min="518" max="518" width="12.7109375" style="211" bestFit="1" customWidth="1"/>
    <col min="519" max="519" width="15" style="211" customWidth="1"/>
    <col min="520" max="520" width="13.28515625" style="211" customWidth="1"/>
    <col min="521" max="521" width="10.5703125" style="211" customWidth="1"/>
    <col min="522" max="522" width="12.28515625" style="211" bestFit="1" customWidth="1"/>
    <col min="523" max="523" width="9.85546875" style="211" customWidth="1"/>
    <col min="524" max="524" width="11.7109375" style="211" customWidth="1"/>
    <col min="525" max="525" width="9.5703125" style="211" bestFit="1" customWidth="1"/>
    <col min="526" max="526" width="9" style="211" customWidth="1"/>
    <col min="527" max="527" width="10" style="211" customWidth="1"/>
    <col min="528" max="528" width="10.28515625" style="211" customWidth="1"/>
    <col min="529" max="529" width="10.7109375" style="211" customWidth="1"/>
    <col min="530" max="530" width="7.140625" style="211" customWidth="1"/>
    <col min="531" max="531" width="6.5703125" style="211" customWidth="1"/>
    <col min="532" max="532" width="7.140625" style="211" customWidth="1"/>
    <col min="533" max="768" width="11.42578125" style="211"/>
    <col min="769" max="769" width="33.140625" style="211" customWidth="1"/>
    <col min="770" max="770" width="10.28515625" style="211" customWidth="1"/>
    <col min="771" max="771" width="10" style="211" customWidth="1"/>
    <col min="772" max="772" width="9" style="211" customWidth="1"/>
    <col min="773" max="773" width="10.28515625" style="211" customWidth="1"/>
    <col min="774" max="774" width="12.7109375" style="211" bestFit="1" customWidth="1"/>
    <col min="775" max="775" width="15" style="211" customWidth="1"/>
    <col min="776" max="776" width="13.28515625" style="211" customWidth="1"/>
    <col min="777" max="777" width="10.5703125" style="211" customWidth="1"/>
    <col min="778" max="778" width="12.28515625" style="211" bestFit="1" customWidth="1"/>
    <col min="779" max="779" width="9.85546875" style="211" customWidth="1"/>
    <col min="780" max="780" width="11.7109375" style="211" customWidth="1"/>
    <col min="781" max="781" width="9.5703125" style="211" bestFit="1" customWidth="1"/>
    <col min="782" max="782" width="9" style="211" customWidth="1"/>
    <col min="783" max="783" width="10" style="211" customWidth="1"/>
    <col min="784" max="784" width="10.28515625" style="211" customWidth="1"/>
    <col min="785" max="785" width="10.7109375" style="211" customWidth="1"/>
    <col min="786" max="786" width="7.140625" style="211" customWidth="1"/>
    <col min="787" max="787" width="6.5703125" style="211" customWidth="1"/>
    <col min="788" max="788" width="7.140625" style="211" customWidth="1"/>
    <col min="789" max="1024" width="11.42578125" style="211"/>
    <col min="1025" max="1025" width="33.140625" style="211" customWidth="1"/>
    <col min="1026" max="1026" width="10.28515625" style="211" customWidth="1"/>
    <col min="1027" max="1027" width="10" style="211" customWidth="1"/>
    <col min="1028" max="1028" width="9" style="211" customWidth="1"/>
    <col min="1029" max="1029" width="10.28515625" style="211" customWidth="1"/>
    <col min="1030" max="1030" width="12.7109375" style="211" bestFit="1" customWidth="1"/>
    <col min="1031" max="1031" width="15" style="211" customWidth="1"/>
    <col min="1032" max="1032" width="13.28515625" style="211" customWidth="1"/>
    <col min="1033" max="1033" width="10.5703125" style="211" customWidth="1"/>
    <col min="1034" max="1034" width="12.28515625" style="211" bestFit="1" customWidth="1"/>
    <col min="1035" max="1035" width="9.85546875" style="211" customWidth="1"/>
    <col min="1036" max="1036" width="11.7109375" style="211" customWidth="1"/>
    <col min="1037" max="1037" width="9.5703125" style="211" bestFit="1" customWidth="1"/>
    <col min="1038" max="1038" width="9" style="211" customWidth="1"/>
    <col min="1039" max="1039" width="10" style="211" customWidth="1"/>
    <col min="1040" max="1040" width="10.28515625" style="211" customWidth="1"/>
    <col min="1041" max="1041" width="10.7109375" style="211" customWidth="1"/>
    <col min="1042" max="1042" width="7.140625" style="211" customWidth="1"/>
    <col min="1043" max="1043" width="6.5703125" style="211" customWidth="1"/>
    <col min="1044" max="1044" width="7.140625" style="211" customWidth="1"/>
    <col min="1045" max="1280" width="11.42578125" style="211"/>
    <col min="1281" max="1281" width="33.140625" style="211" customWidth="1"/>
    <col min="1282" max="1282" width="10.28515625" style="211" customWidth="1"/>
    <col min="1283" max="1283" width="10" style="211" customWidth="1"/>
    <col min="1284" max="1284" width="9" style="211" customWidth="1"/>
    <col min="1285" max="1285" width="10.28515625" style="211" customWidth="1"/>
    <col min="1286" max="1286" width="12.7109375" style="211" bestFit="1" customWidth="1"/>
    <col min="1287" max="1287" width="15" style="211" customWidth="1"/>
    <col min="1288" max="1288" width="13.28515625" style="211" customWidth="1"/>
    <col min="1289" max="1289" width="10.5703125" style="211" customWidth="1"/>
    <col min="1290" max="1290" width="12.28515625" style="211" bestFit="1" customWidth="1"/>
    <col min="1291" max="1291" width="9.85546875" style="211" customWidth="1"/>
    <col min="1292" max="1292" width="11.7109375" style="211" customWidth="1"/>
    <col min="1293" max="1293" width="9.5703125" style="211" bestFit="1" customWidth="1"/>
    <col min="1294" max="1294" width="9" style="211" customWidth="1"/>
    <col min="1295" max="1295" width="10" style="211" customWidth="1"/>
    <col min="1296" max="1296" width="10.28515625" style="211" customWidth="1"/>
    <col min="1297" max="1297" width="10.7109375" style="211" customWidth="1"/>
    <col min="1298" max="1298" width="7.140625" style="211" customWidth="1"/>
    <col min="1299" max="1299" width="6.5703125" style="211" customWidth="1"/>
    <col min="1300" max="1300" width="7.140625" style="211" customWidth="1"/>
    <col min="1301" max="1536" width="11.42578125" style="211"/>
    <col min="1537" max="1537" width="33.140625" style="211" customWidth="1"/>
    <col min="1538" max="1538" width="10.28515625" style="211" customWidth="1"/>
    <col min="1539" max="1539" width="10" style="211" customWidth="1"/>
    <col min="1540" max="1540" width="9" style="211" customWidth="1"/>
    <col min="1541" max="1541" width="10.28515625" style="211" customWidth="1"/>
    <col min="1542" max="1542" width="12.7109375" style="211" bestFit="1" customWidth="1"/>
    <col min="1543" max="1543" width="15" style="211" customWidth="1"/>
    <col min="1544" max="1544" width="13.28515625" style="211" customWidth="1"/>
    <col min="1545" max="1545" width="10.5703125" style="211" customWidth="1"/>
    <col min="1546" max="1546" width="12.28515625" style="211" bestFit="1" customWidth="1"/>
    <col min="1547" max="1547" width="9.85546875" style="211" customWidth="1"/>
    <col min="1548" max="1548" width="11.7109375" style="211" customWidth="1"/>
    <col min="1549" max="1549" width="9.5703125" style="211" bestFit="1" customWidth="1"/>
    <col min="1550" max="1550" width="9" style="211" customWidth="1"/>
    <col min="1551" max="1551" width="10" style="211" customWidth="1"/>
    <col min="1552" max="1552" width="10.28515625" style="211" customWidth="1"/>
    <col min="1553" max="1553" width="10.7109375" style="211" customWidth="1"/>
    <col min="1554" max="1554" width="7.140625" style="211" customWidth="1"/>
    <col min="1555" max="1555" width="6.5703125" style="211" customWidth="1"/>
    <col min="1556" max="1556" width="7.140625" style="211" customWidth="1"/>
    <col min="1557" max="1792" width="11.42578125" style="211"/>
    <col min="1793" max="1793" width="33.140625" style="211" customWidth="1"/>
    <col min="1794" max="1794" width="10.28515625" style="211" customWidth="1"/>
    <col min="1795" max="1795" width="10" style="211" customWidth="1"/>
    <col min="1796" max="1796" width="9" style="211" customWidth="1"/>
    <col min="1797" max="1797" width="10.28515625" style="211" customWidth="1"/>
    <col min="1798" max="1798" width="12.7109375" style="211" bestFit="1" customWidth="1"/>
    <col min="1799" max="1799" width="15" style="211" customWidth="1"/>
    <col min="1800" max="1800" width="13.28515625" style="211" customWidth="1"/>
    <col min="1801" max="1801" width="10.5703125" style="211" customWidth="1"/>
    <col min="1802" max="1802" width="12.28515625" style="211" bestFit="1" customWidth="1"/>
    <col min="1803" max="1803" width="9.85546875" style="211" customWidth="1"/>
    <col min="1804" max="1804" width="11.7109375" style="211" customWidth="1"/>
    <col min="1805" max="1805" width="9.5703125" style="211" bestFit="1" customWidth="1"/>
    <col min="1806" max="1806" width="9" style="211" customWidth="1"/>
    <col min="1807" max="1807" width="10" style="211" customWidth="1"/>
    <col min="1808" max="1808" width="10.28515625" style="211" customWidth="1"/>
    <col min="1809" max="1809" width="10.7109375" style="211" customWidth="1"/>
    <col min="1810" max="1810" width="7.140625" style="211" customWidth="1"/>
    <col min="1811" max="1811" width="6.5703125" style="211" customWidth="1"/>
    <col min="1812" max="1812" width="7.140625" style="211" customWidth="1"/>
    <col min="1813" max="2048" width="11.42578125" style="211"/>
    <col min="2049" max="2049" width="33.140625" style="211" customWidth="1"/>
    <col min="2050" max="2050" width="10.28515625" style="211" customWidth="1"/>
    <col min="2051" max="2051" width="10" style="211" customWidth="1"/>
    <col min="2052" max="2052" width="9" style="211" customWidth="1"/>
    <col min="2053" max="2053" width="10.28515625" style="211" customWidth="1"/>
    <col min="2054" max="2054" width="12.7109375" style="211" bestFit="1" customWidth="1"/>
    <col min="2055" max="2055" width="15" style="211" customWidth="1"/>
    <col min="2056" max="2056" width="13.28515625" style="211" customWidth="1"/>
    <col min="2057" max="2057" width="10.5703125" style="211" customWidth="1"/>
    <col min="2058" max="2058" width="12.28515625" style="211" bestFit="1" customWidth="1"/>
    <col min="2059" max="2059" width="9.85546875" style="211" customWidth="1"/>
    <col min="2060" max="2060" width="11.7109375" style="211" customWidth="1"/>
    <col min="2061" max="2061" width="9.5703125" style="211" bestFit="1" customWidth="1"/>
    <col min="2062" max="2062" width="9" style="211" customWidth="1"/>
    <col min="2063" max="2063" width="10" style="211" customWidth="1"/>
    <col min="2064" max="2064" width="10.28515625" style="211" customWidth="1"/>
    <col min="2065" max="2065" width="10.7109375" style="211" customWidth="1"/>
    <col min="2066" max="2066" width="7.140625" style="211" customWidth="1"/>
    <col min="2067" max="2067" width="6.5703125" style="211" customWidth="1"/>
    <col min="2068" max="2068" width="7.140625" style="211" customWidth="1"/>
    <col min="2069" max="2304" width="11.42578125" style="211"/>
    <col min="2305" max="2305" width="33.140625" style="211" customWidth="1"/>
    <col min="2306" max="2306" width="10.28515625" style="211" customWidth="1"/>
    <col min="2307" max="2307" width="10" style="211" customWidth="1"/>
    <col min="2308" max="2308" width="9" style="211" customWidth="1"/>
    <col min="2309" max="2309" width="10.28515625" style="211" customWidth="1"/>
    <col min="2310" max="2310" width="12.7109375" style="211" bestFit="1" customWidth="1"/>
    <col min="2311" max="2311" width="15" style="211" customWidth="1"/>
    <col min="2312" max="2312" width="13.28515625" style="211" customWidth="1"/>
    <col min="2313" max="2313" width="10.5703125" style="211" customWidth="1"/>
    <col min="2314" max="2314" width="12.28515625" style="211" bestFit="1" customWidth="1"/>
    <col min="2315" max="2315" width="9.85546875" style="211" customWidth="1"/>
    <col min="2316" max="2316" width="11.7109375" style="211" customWidth="1"/>
    <col min="2317" max="2317" width="9.5703125" style="211" bestFit="1" customWidth="1"/>
    <col min="2318" max="2318" width="9" style="211" customWidth="1"/>
    <col min="2319" max="2319" width="10" style="211" customWidth="1"/>
    <col min="2320" max="2320" width="10.28515625" style="211" customWidth="1"/>
    <col min="2321" max="2321" width="10.7109375" style="211" customWidth="1"/>
    <col min="2322" max="2322" width="7.140625" style="211" customWidth="1"/>
    <col min="2323" max="2323" width="6.5703125" style="211" customWidth="1"/>
    <col min="2324" max="2324" width="7.140625" style="211" customWidth="1"/>
    <col min="2325" max="2560" width="11.42578125" style="211"/>
    <col min="2561" max="2561" width="33.140625" style="211" customWidth="1"/>
    <col min="2562" max="2562" width="10.28515625" style="211" customWidth="1"/>
    <col min="2563" max="2563" width="10" style="211" customWidth="1"/>
    <col min="2564" max="2564" width="9" style="211" customWidth="1"/>
    <col min="2565" max="2565" width="10.28515625" style="211" customWidth="1"/>
    <col min="2566" max="2566" width="12.7109375" style="211" bestFit="1" customWidth="1"/>
    <col min="2567" max="2567" width="15" style="211" customWidth="1"/>
    <col min="2568" max="2568" width="13.28515625" style="211" customWidth="1"/>
    <col min="2569" max="2569" width="10.5703125" style="211" customWidth="1"/>
    <col min="2570" max="2570" width="12.28515625" style="211" bestFit="1" customWidth="1"/>
    <col min="2571" max="2571" width="9.85546875" style="211" customWidth="1"/>
    <col min="2572" max="2572" width="11.7109375" style="211" customWidth="1"/>
    <col min="2573" max="2573" width="9.5703125" style="211" bestFit="1" customWidth="1"/>
    <col min="2574" max="2574" width="9" style="211" customWidth="1"/>
    <col min="2575" max="2575" width="10" style="211" customWidth="1"/>
    <col min="2576" max="2576" width="10.28515625" style="211" customWidth="1"/>
    <col min="2577" max="2577" width="10.7109375" style="211" customWidth="1"/>
    <col min="2578" max="2578" width="7.140625" style="211" customWidth="1"/>
    <col min="2579" max="2579" width="6.5703125" style="211" customWidth="1"/>
    <col min="2580" max="2580" width="7.140625" style="211" customWidth="1"/>
    <col min="2581" max="2816" width="11.42578125" style="211"/>
    <col min="2817" max="2817" width="33.140625" style="211" customWidth="1"/>
    <col min="2818" max="2818" width="10.28515625" style="211" customWidth="1"/>
    <col min="2819" max="2819" width="10" style="211" customWidth="1"/>
    <col min="2820" max="2820" width="9" style="211" customWidth="1"/>
    <col min="2821" max="2821" width="10.28515625" style="211" customWidth="1"/>
    <col min="2822" max="2822" width="12.7109375" style="211" bestFit="1" customWidth="1"/>
    <col min="2823" max="2823" width="15" style="211" customWidth="1"/>
    <col min="2824" max="2824" width="13.28515625" style="211" customWidth="1"/>
    <col min="2825" max="2825" width="10.5703125" style="211" customWidth="1"/>
    <col min="2826" max="2826" width="12.28515625" style="211" bestFit="1" customWidth="1"/>
    <col min="2827" max="2827" width="9.85546875" style="211" customWidth="1"/>
    <col min="2828" max="2828" width="11.7109375" style="211" customWidth="1"/>
    <col min="2829" max="2829" width="9.5703125" style="211" bestFit="1" customWidth="1"/>
    <col min="2830" max="2830" width="9" style="211" customWidth="1"/>
    <col min="2831" max="2831" width="10" style="211" customWidth="1"/>
    <col min="2832" max="2832" width="10.28515625" style="211" customWidth="1"/>
    <col min="2833" max="2833" width="10.7109375" style="211" customWidth="1"/>
    <col min="2834" max="2834" width="7.140625" style="211" customWidth="1"/>
    <col min="2835" max="2835" width="6.5703125" style="211" customWidth="1"/>
    <col min="2836" max="2836" width="7.140625" style="211" customWidth="1"/>
    <col min="2837" max="3072" width="11.42578125" style="211"/>
    <col min="3073" max="3073" width="33.140625" style="211" customWidth="1"/>
    <col min="3074" max="3074" width="10.28515625" style="211" customWidth="1"/>
    <col min="3075" max="3075" width="10" style="211" customWidth="1"/>
    <col min="3076" max="3076" width="9" style="211" customWidth="1"/>
    <col min="3077" max="3077" width="10.28515625" style="211" customWidth="1"/>
    <col min="3078" max="3078" width="12.7109375" style="211" bestFit="1" customWidth="1"/>
    <col min="3079" max="3079" width="15" style="211" customWidth="1"/>
    <col min="3080" max="3080" width="13.28515625" style="211" customWidth="1"/>
    <col min="3081" max="3081" width="10.5703125" style="211" customWidth="1"/>
    <col min="3082" max="3082" width="12.28515625" style="211" bestFit="1" customWidth="1"/>
    <col min="3083" max="3083" width="9.85546875" style="211" customWidth="1"/>
    <col min="3084" max="3084" width="11.7109375" style="211" customWidth="1"/>
    <col min="3085" max="3085" width="9.5703125" style="211" bestFit="1" customWidth="1"/>
    <col min="3086" max="3086" width="9" style="211" customWidth="1"/>
    <col min="3087" max="3087" width="10" style="211" customWidth="1"/>
    <col min="3088" max="3088" width="10.28515625" style="211" customWidth="1"/>
    <col min="3089" max="3089" width="10.7109375" style="211" customWidth="1"/>
    <col min="3090" max="3090" width="7.140625" style="211" customWidth="1"/>
    <col min="3091" max="3091" width="6.5703125" style="211" customWidth="1"/>
    <col min="3092" max="3092" width="7.140625" style="211" customWidth="1"/>
    <col min="3093" max="3328" width="11.42578125" style="211"/>
    <col min="3329" max="3329" width="33.140625" style="211" customWidth="1"/>
    <col min="3330" max="3330" width="10.28515625" style="211" customWidth="1"/>
    <col min="3331" max="3331" width="10" style="211" customWidth="1"/>
    <col min="3332" max="3332" width="9" style="211" customWidth="1"/>
    <col min="3333" max="3333" width="10.28515625" style="211" customWidth="1"/>
    <col min="3334" max="3334" width="12.7109375" style="211" bestFit="1" customWidth="1"/>
    <col min="3335" max="3335" width="15" style="211" customWidth="1"/>
    <col min="3336" max="3336" width="13.28515625" style="211" customWidth="1"/>
    <col min="3337" max="3337" width="10.5703125" style="211" customWidth="1"/>
    <col min="3338" max="3338" width="12.28515625" style="211" bestFit="1" customWidth="1"/>
    <col min="3339" max="3339" width="9.85546875" style="211" customWidth="1"/>
    <col min="3340" max="3340" width="11.7109375" style="211" customWidth="1"/>
    <col min="3341" max="3341" width="9.5703125" style="211" bestFit="1" customWidth="1"/>
    <col min="3342" max="3342" width="9" style="211" customWidth="1"/>
    <col min="3343" max="3343" width="10" style="211" customWidth="1"/>
    <col min="3344" max="3344" width="10.28515625" style="211" customWidth="1"/>
    <col min="3345" max="3345" width="10.7109375" style="211" customWidth="1"/>
    <col min="3346" max="3346" width="7.140625" style="211" customWidth="1"/>
    <col min="3347" max="3347" width="6.5703125" style="211" customWidth="1"/>
    <col min="3348" max="3348" width="7.140625" style="211" customWidth="1"/>
    <col min="3349" max="3584" width="11.42578125" style="211"/>
    <col min="3585" max="3585" width="33.140625" style="211" customWidth="1"/>
    <col min="3586" max="3586" width="10.28515625" style="211" customWidth="1"/>
    <col min="3587" max="3587" width="10" style="211" customWidth="1"/>
    <col min="3588" max="3588" width="9" style="211" customWidth="1"/>
    <col min="3589" max="3589" width="10.28515625" style="211" customWidth="1"/>
    <col min="3590" max="3590" width="12.7109375" style="211" bestFit="1" customWidth="1"/>
    <col min="3591" max="3591" width="15" style="211" customWidth="1"/>
    <col min="3592" max="3592" width="13.28515625" style="211" customWidth="1"/>
    <col min="3593" max="3593" width="10.5703125" style="211" customWidth="1"/>
    <col min="3594" max="3594" width="12.28515625" style="211" bestFit="1" customWidth="1"/>
    <col min="3595" max="3595" width="9.85546875" style="211" customWidth="1"/>
    <col min="3596" max="3596" width="11.7109375" style="211" customWidth="1"/>
    <col min="3597" max="3597" width="9.5703125" style="211" bestFit="1" customWidth="1"/>
    <col min="3598" max="3598" width="9" style="211" customWidth="1"/>
    <col min="3599" max="3599" width="10" style="211" customWidth="1"/>
    <col min="3600" max="3600" width="10.28515625" style="211" customWidth="1"/>
    <col min="3601" max="3601" width="10.7109375" style="211" customWidth="1"/>
    <col min="3602" max="3602" width="7.140625" style="211" customWidth="1"/>
    <col min="3603" max="3603" width="6.5703125" style="211" customWidth="1"/>
    <col min="3604" max="3604" width="7.140625" style="211" customWidth="1"/>
    <col min="3605" max="3840" width="11.42578125" style="211"/>
    <col min="3841" max="3841" width="33.140625" style="211" customWidth="1"/>
    <col min="3842" max="3842" width="10.28515625" style="211" customWidth="1"/>
    <col min="3843" max="3843" width="10" style="211" customWidth="1"/>
    <col min="3844" max="3844" width="9" style="211" customWidth="1"/>
    <col min="3845" max="3845" width="10.28515625" style="211" customWidth="1"/>
    <col min="3846" max="3846" width="12.7109375" style="211" bestFit="1" customWidth="1"/>
    <col min="3847" max="3847" width="15" style="211" customWidth="1"/>
    <col min="3848" max="3848" width="13.28515625" style="211" customWidth="1"/>
    <col min="3849" max="3849" width="10.5703125" style="211" customWidth="1"/>
    <col min="3850" max="3850" width="12.28515625" style="211" bestFit="1" customWidth="1"/>
    <col min="3851" max="3851" width="9.85546875" style="211" customWidth="1"/>
    <col min="3852" max="3852" width="11.7109375" style="211" customWidth="1"/>
    <col min="3853" max="3853" width="9.5703125" style="211" bestFit="1" customWidth="1"/>
    <col min="3854" max="3854" width="9" style="211" customWidth="1"/>
    <col min="3855" max="3855" width="10" style="211" customWidth="1"/>
    <col min="3856" max="3856" width="10.28515625" style="211" customWidth="1"/>
    <col min="3857" max="3857" width="10.7109375" style="211" customWidth="1"/>
    <col min="3858" max="3858" width="7.140625" style="211" customWidth="1"/>
    <col min="3859" max="3859" width="6.5703125" style="211" customWidth="1"/>
    <col min="3860" max="3860" width="7.140625" style="211" customWidth="1"/>
    <col min="3861" max="4096" width="11.42578125" style="211"/>
    <col min="4097" max="4097" width="33.140625" style="211" customWidth="1"/>
    <col min="4098" max="4098" width="10.28515625" style="211" customWidth="1"/>
    <col min="4099" max="4099" width="10" style="211" customWidth="1"/>
    <col min="4100" max="4100" width="9" style="211" customWidth="1"/>
    <col min="4101" max="4101" width="10.28515625" style="211" customWidth="1"/>
    <col min="4102" max="4102" width="12.7109375" style="211" bestFit="1" customWidth="1"/>
    <col min="4103" max="4103" width="15" style="211" customWidth="1"/>
    <col min="4104" max="4104" width="13.28515625" style="211" customWidth="1"/>
    <col min="4105" max="4105" width="10.5703125" style="211" customWidth="1"/>
    <col min="4106" max="4106" width="12.28515625" style="211" bestFit="1" customWidth="1"/>
    <col min="4107" max="4107" width="9.85546875" style="211" customWidth="1"/>
    <col min="4108" max="4108" width="11.7109375" style="211" customWidth="1"/>
    <col min="4109" max="4109" width="9.5703125" style="211" bestFit="1" customWidth="1"/>
    <col min="4110" max="4110" width="9" style="211" customWidth="1"/>
    <col min="4111" max="4111" width="10" style="211" customWidth="1"/>
    <col min="4112" max="4112" width="10.28515625" style="211" customWidth="1"/>
    <col min="4113" max="4113" width="10.7109375" style="211" customWidth="1"/>
    <col min="4114" max="4114" width="7.140625" style="211" customWidth="1"/>
    <col min="4115" max="4115" width="6.5703125" style="211" customWidth="1"/>
    <col min="4116" max="4116" width="7.140625" style="211" customWidth="1"/>
    <col min="4117" max="4352" width="11.42578125" style="211"/>
    <col min="4353" max="4353" width="33.140625" style="211" customWidth="1"/>
    <col min="4354" max="4354" width="10.28515625" style="211" customWidth="1"/>
    <col min="4355" max="4355" width="10" style="211" customWidth="1"/>
    <col min="4356" max="4356" width="9" style="211" customWidth="1"/>
    <col min="4357" max="4357" width="10.28515625" style="211" customWidth="1"/>
    <col min="4358" max="4358" width="12.7109375" style="211" bestFit="1" customWidth="1"/>
    <col min="4359" max="4359" width="15" style="211" customWidth="1"/>
    <col min="4360" max="4360" width="13.28515625" style="211" customWidth="1"/>
    <col min="4361" max="4361" width="10.5703125" style="211" customWidth="1"/>
    <col min="4362" max="4362" width="12.28515625" style="211" bestFit="1" customWidth="1"/>
    <col min="4363" max="4363" width="9.85546875" style="211" customWidth="1"/>
    <col min="4364" max="4364" width="11.7109375" style="211" customWidth="1"/>
    <col min="4365" max="4365" width="9.5703125" style="211" bestFit="1" customWidth="1"/>
    <col min="4366" max="4366" width="9" style="211" customWidth="1"/>
    <col min="4367" max="4367" width="10" style="211" customWidth="1"/>
    <col min="4368" max="4368" width="10.28515625" style="211" customWidth="1"/>
    <col min="4369" max="4369" width="10.7109375" style="211" customWidth="1"/>
    <col min="4370" max="4370" width="7.140625" style="211" customWidth="1"/>
    <col min="4371" max="4371" width="6.5703125" style="211" customWidth="1"/>
    <col min="4372" max="4372" width="7.140625" style="211" customWidth="1"/>
    <col min="4373" max="4608" width="11.42578125" style="211"/>
    <col min="4609" max="4609" width="33.140625" style="211" customWidth="1"/>
    <col min="4610" max="4610" width="10.28515625" style="211" customWidth="1"/>
    <col min="4611" max="4611" width="10" style="211" customWidth="1"/>
    <col min="4612" max="4612" width="9" style="211" customWidth="1"/>
    <col min="4613" max="4613" width="10.28515625" style="211" customWidth="1"/>
    <col min="4614" max="4614" width="12.7109375" style="211" bestFit="1" customWidth="1"/>
    <col min="4615" max="4615" width="15" style="211" customWidth="1"/>
    <col min="4616" max="4616" width="13.28515625" style="211" customWidth="1"/>
    <col min="4617" max="4617" width="10.5703125" style="211" customWidth="1"/>
    <col min="4618" max="4618" width="12.28515625" style="211" bestFit="1" customWidth="1"/>
    <col min="4619" max="4619" width="9.85546875" style="211" customWidth="1"/>
    <col min="4620" max="4620" width="11.7109375" style="211" customWidth="1"/>
    <col min="4621" max="4621" width="9.5703125" style="211" bestFit="1" customWidth="1"/>
    <col min="4622" max="4622" width="9" style="211" customWidth="1"/>
    <col min="4623" max="4623" width="10" style="211" customWidth="1"/>
    <col min="4624" max="4624" width="10.28515625" style="211" customWidth="1"/>
    <col min="4625" max="4625" width="10.7109375" style="211" customWidth="1"/>
    <col min="4626" max="4626" width="7.140625" style="211" customWidth="1"/>
    <col min="4627" max="4627" width="6.5703125" style="211" customWidth="1"/>
    <col min="4628" max="4628" width="7.140625" style="211" customWidth="1"/>
    <col min="4629" max="4864" width="11.42578125" style="211"/>
    <col min="4865" max="4865" width="33.140625" style="211" customWidth="1"/>
    <col min="4866" max="4866" width="10.28515625" style="211" customWidth="1"/>
    <col min="4867" max="4867" width="10" style="211" customWidth="1"/>
    <col min="4868" max="4868" width="9" style="211" customWidth="1"/>
    <col min="4869" max="4869" width="10.28515625" style="211" customWidth="1"/>
    <col min="4870" max="4870" width="12.7109375" style="211" bestFit="1" customWidth="1"/>
    <col min="4871" max="4871" width="15" style="211" customWidth="1"/>
    <col min="4872" max="4872" width="13.28515625" style="211" customWidth="1"/>
    <col min="4873" max="4873" width="10.5703125" style="211" customWidth="1"/>
    <col min="4874" max="4874" width="12.28515625" style="211" bestFit="1" customWidth="1"/>
    <col min="4875" max="4875" width="9.85546875" style="211" customWidth="1"/>
    <col min="4876" max="4876" width="11.7109375" style="211" customWidth="1"/>
    <col min="4877" max="4877" width="9.5703125" style="211" bestFit="1" customWidth="1"/>
    <col min="4878" max="4878" width="9" style="211" customWidth="1"/>
    <col min="4879" max="4879" width="10" style="211" customWidth="1"/>
    <col min="4880" max="4880" width="10.28515625" style="211" customWidth="1"/>
    <col min="4881" max="4881" width="10.7109375" style="211" customWidth="1"/>
    <col min="4882" max="4882" width="7.140625" style="211" customWidth="1"/>
    <col min="4883" max="4883" width="6.5703125" style="211" customWidth="1"/>
    <col min="4884" max="4884" width="7.140625" style="211" customWidth="1"/>
    <col min="4885" max="5120" width="11.42578125" style="211"/>
    <col min="5121" max="5121" width="33.140625" style="211" customWidth="1"/>
    <col min="5122" max="5122" width="10.28515625" style="211" customWidth="1"/>
    <col min="5123" max="5123" width="10" style="211" customWidth="1"/>
    <col min="5124" max="5124" width="9" style="211" customWidth="1"/>
    <col min="5125" max="5125" width="10.28515625" style="211" customWidth="1"/>
    <col min="5126" max="5126" width="12.7109375" style="211" bestFit="1" customWidth="1"/>
    <col min="5127" max="5127" width="15" style="211" customWidth="1"/>
    <col min="5128" max="5128" width="13.28515625" style="211" customWidth="1"/>
    <col min="5129" max="5129" width="10.5703125" style="211" customWidth="1"/>
    <col min="5130" max="5130" width="12.28515625" style="211" bestFit="1" customWidth="1"/>
    <col min="5131" max="5131" width="9.85546875" style="211" customWidth="1"/>
    <col min="5132" max="5132" width="11.7109375" style="211" customWidth="1"/>
    <col min="5133" max="5133" width="9.5703125" style="211" bestFit="1" customWidth="1"/>
    <col min="5134" max="5134" width="9" style="211" customWidth="1"/>
    <col min="5135" max="5135" width="10" style="211" customWidth="1"/>
    <col min="5136" max="5136" width="10.28515625" style="211" customWidth="1"/>
    <col min="5137" max="5137" width="10.7109375" style="211" customWidth="1"/>
    <col min="5138" max="5138" width="7.140625" style="211" customWidth="1"/>
    <col min="5139" max="5139" width="6.5703125" style="211" customWidth="1"/>
    <col min="5140" max="5140" width="7.140625" style="211" customWidth="1"/>
    <col min="5141" max="5376" width="11.42578125" style="211"/>
    <col min="5377" max="5377" width="33.140625" style="211" customWidth="1"/>
    <col min="5378" max="5378" width="10.28515625" style="211" customWidth="1"/>
    <col min="5379" max="5379" width="10" style="211" customWidth="1"/>
    <col min="5380" max="5380" width="9" style="211" customWidth="1"/>
    <col min="5381" max="5381" width="10.28515625" style="211" customWidth="1"/>
    <col min="5382" max="5382" width="12.7109375" style="211" bestFit="1" customWidth="1"/>
    <col min="5383" max="5383" width="15" style="211" customWidth="1"/>
    <col min="5384" max="5384" width="13.28515625" style="211" customWidth="1"/>
    <col min="5385" max="5385" width="10.5703125" style="211" customWidth="1"/>
    <col min="5386" max="5386" width="12.28515625" style="211" bestFit="1" customWidth="1"/>
    <col min="5387" max="5387" width="9.85546875" style="211" customWidth="1"/>
    <col min="5388" max="5388" width="11.7109375" style="211" customWidth="1"/>
    <col min="5389" max="5389" width="9.5703125" style="211" bestFit="1" customWidth="1"/>
    <col min="5390" max="5390" width="9" style="211" customWidth="1"/>
    <col min="5391" max="5391" width="10" style="211" customWidth="1"/>
    <col min="5392" max="5392" width="10.28515625" style="211" customWidth="1"/>
    <col min="5393" max="5393" width="10.7109375" style="211" customWidth="1"/>
    <col min="5394" max="5394" width="7.140625" style="211" customWidth="1"/>
    <col min="5395" max="5395" width="6.5703125" style="211" customWidth="1"/>
    <col min="5396" max="5396" width="7.140625" style="211" customWidth="1"/>
    <col min="5397" max="5632" width="11.42578125" style="211"/>
    <col min="5633" max="5633" width="33.140625" style="211" customWidth="1"/>
    <col min="5634" max="5634" width="10.28515625" style="211" customWidth="1"/>
    <col min="5635" max="5635" width="10" style="211" customWidth="1"/>
    <col min="5636" max="5636" width="9" style="211" customWidth="1"/>
    <col min="5637" max="5637" width="10.28515625" style="211" customWidth="1"/>
    <col min="5638" max="5638" width="12.7109375" style="211" bestFit="1" customWidth="1"/>
    <col min="5639" max="5639" width="15" style="211" customWidth="1"/>
    <col min="5640" max="5640" width="13.28515625" style="211" customWidth="1"/>
    <col min="5641" max="5641" width="10.5703125" style="211" customWidth="1"/>
    <col min="5642" max="5642" width="12.28515625" style="211" bestFit="1" customWidth="1"/>
    <col min="5643" max="5643" width="9.85546875" style="211" customWidth="1"/>
    <col min="5644" max="5644" width="11.7109375" style="211" customWidth="1"/>
    <col min="5645" max="5645" width="9.5703125" style="211" bestFit="1" customWidth="1"/>
    <col min="5646" max="5646" width="9" style="211" customWidth="1"/>
    <col min="5647" max="5647" width="10" style="211" customWidth="1"/>
    <col min="5648" max="5648" width="10.28515625" style="211" customWidth="1"/>
    <col min="5649" max="5649" width="10.7109375" style="211" customWidth="1"/>
    <col min="5650" max="5650" width="7.140625" style="211" customWidth="1"/>
    <col min="5651" max="5651" width="6.5703125" style="211" customWidth="1"/>
    <col min="5652" max="5652" width="7.140625" style="211" customWidth="1"/>
    <col min="5653" max="5888" width="11.42578125" style="211"/>
    <col min="5889" max="5889" width="33.140625" style="211" customWidth="1"/>
    <col min="5890" max="5890" width="10.28515625" style="211" customWidth="1"/>
    <col min="5891" max="5891" width="10" style="211" customWidth="1"/>
    <col min="5892" max="5892" width="9" style="211" customWidth="1"/>
    <col min="5893" max="5893" width="10.28515625" style="211" customWidth="1"/>
    <col min="5894" max="5894" width="12.7109375" style="211" bestFit="1" customWidth="1"/>
    <col min="5895" max="5895" width="15" style="211" customWidth="1"/>
    <col min="5896" max="5896" width="13.28515625" style="211" customWidth="1"/>
    <col min="5897" max="5897" width="10.5703125" style="211" customWidth="1"/>
    <col min="5898" max="5898" width="12.28515625" style="211" bestFit="1" customWidth="1"/>
    <col min="5899" max="5899" width="9.85546875" style="211" customWidth="1"/>
    <col min="5900" max="5900" width="11.7109375" style="211" customWidth="1"/>
    <col min="5901" max="5901" width="9.5703125" style="211" bestFit="1" customWidth="1"/>
    <col min="5902" max="5902" width="9" style="211" customWidth="1"/>
    <col min="5903" max="5903" width="10" style="211" customWidth="1"/>
    <col min="5904" max="5904" width="10.28515625" style="211" customWidth="1"/>
    <col min="5905" max="5905" width="10.7109375" style="211" customWidth="1"/>
    <col min="5906" max="5906" width="7.140625" style="211" customWidth="1"/>
    <col min="5907" max="5907" width="6.5703125" style="211" customWidth="1"/>
    <col min="5908" max="5908" width="7.140625" style="211" customWidth="1"/>
    <col min="5909" max="6144" width="11.42578125" style="211"/>
    <col min="6145" max="6145" width="33.140625" style="211" customWidth="1"/>
    <col min="6146" max="6146" width="10.28515625" style="211" customWidth="1"/>
    <col min="6147" max="6147" width="10" style="211" customWidth="1"/>
    <col min="6148" max="6148" width="9" style="211" customWidth="1"/>
    <col min="6149" max="6149" width="10.28515625" style="211" customWidth="1"/>
    <col min="6150" max="6150" width="12.7109375" style="211" bestFit="1" customWidth="1"/>
    <col min="6151" max="6151" width="15" style="211" customWidth="1"/>
    <col min="6152" max="6152" width="13.28515625" style="211" customWidth="1"/>
    <col min="6153" max="6153" width="10.5703125" style="211" customWidth="1"/>
    <col min="6154" max="6154" width="12.28515625" style="211" bestFit="1" customWidth="1"/>
    <col min="6155" max="6155" width="9.85546875" style="211" customWidth="1"/>
    <col min="6156" max="6156" width="11.7109375" style="211" customWidth="1"/>
    <col min="6157" max="6157" width="9.5703125" style="211" bestFit="1" customWidth="1"/>
    <col min="6158" max="6158" width="9" style="211" customWidth="1"/>
    <col min="6159" max="6159" width="10" style="211" customWidth="1"/>
    <col min="6160" max="6160" width="10.28515625" style="211" customWidth="1"/>
    <col min="6161" max="6161" width="10.7109375" style="211" customWidth="1"/>
    <col min="6162" max="6162" width="7.140625" style="211" customWidth="1"/>
    <col min="6163" max="6163" width="6.5703125" style="211" customWidth="1"/>
    <col min="6164" max="6164" width="7.140625" style="211" customWidth="1"/>
    <col min="6165" max="6400" width="11.42578125" style="211"/>
    <col min="6401" max="6401" width="33.140625" style="211" customWidth="1"/>
    <col min="6402" max="6402" width="10.28515625" style="211" customWidth="1"/>
    <col min="6403" max="6403" width="10" style="211" customWidth="1"/>
    <col min="6404" max="6404" width="9" style="211" customWidth="1"/>
    <col min="6405" max="6405" width="10.28515625" style="211" customWidth="1"/>
    <col min="6406" max="6406" width="12.7109375" style="211" bestFit="1" customWidth="1"/>
    <col min="6407" max="6407" width="15" style="211" customWidth="1"/>
    <col min="6408" max="6408" width="13.28515625" style="211" customWidth="1"/>
    <col min="6409" max="6409" width="10.5703125" style="211" customWidth="1"/>
    <col min="6410" max="6410" width="12.28515625" style="211" bestFit="1" customWidth="1"/>
    <col min="6411" max="6411" width="9.85546875" style="211" customWidth="1"/>
    <col min="6412" max="6412" width="11.7109375" style="211" customWidth="1"/>
    <col min="6413" max="6413" width="9.5703125" style="211" bestFit="1" customWidth="1"/>
    <col min="6414" max="6414" width="9" style="211" customWidth="1"/>
    <col min="6415" max="6415" width="10" style="211" customWidth="1"/>
    <col min="6416" max="6416" width="10.28515625" style="211" customWidth="1"/>
    <col min="6417" max="6417" width="10.7109375" style="211" customWidth="1"/>
    <col min="6418" max="6418" width="7.140625" style="211" customWidth="1"/>
    <col min="6419" max="6419" width="6.5703125" style="211" customWidth="1"/>
    <col min="6420" max="6420" width="7.140625" style="211" customWidth="1"/>
    <col min="6421" max="6656" width="11.42578125" style="211"/>
    <col min="6657" max="6657" width="33.140625" style="211" customWidth="1"/>
    <col min="6658" max="6658" width="10.28515625" style="211" customWidth="1"/>
    <col min="6659" max="6659" width="10" style="211" customWidth="1"/>
    <col min="6660" max="6660" width="9" style="211" customWidth="1"/>
    <col min="6661" max="6661" width="10.28515625" style="211" customWidth="1"/>
    <col min="6662" max="6662" width="12.7109375" style="211" bestFit="1" customWidth="1"/>
    <col min="6663" max="6663" width="15" style="211" customWidth="1"/>
    <col min="6664" max="6664" width="13.28515625" style="211" customWidth="1"/>
    <col min="6665" max="6665" width="10.5703125" style="211" customWidth="1"/>
    <col min="6666" max="6666" width="12.28515625" style="211" bestFit="1" customWidth="1"/>
    <col min="6667" max="6667" width="9.85546875" style="211" customWidth="1"/>
    <col min="6668" max="6668" width="11.7109375" style="211" customWidth="1"/>
    <col min="6669" max="6669" width="9.5703125" style="211" bestFit="1" customWidth="1"/>
    <col min="6670" max="6670" width="9" style="211" customWidth="1"/>
    <col min="6671" max="6671" width="10" style="211" customWidth="1"/>
    <col min="6672" max="6672" width="10.28515625" style="211" customWidth="1"/>
    <col min="6673" max="6673" width="10.7109375" style="211" customWidth="1"/>
    <col min="6674" max="6674" width="7.140625" style="211" customWidth="1"/>
    <col min="6675" max="6675" width="6.5703125" style="211" customWidth="1"/>
    <col min="6676" max="6676" width="7.140625" style="211" customWidth="1"/>
    <col min="6677" max="6912" width="11.42578125" style="211"/>
    <col min="6913" max="6913" width="33.140625" style="211" customWidth="1"/>
    <col min="6914" max="6914" width="10.28515625" style="211" customWidth="1"/>
    <col min="6915" max="6915" width="10" style="211" customWidth="1"/>
    <col min="6916" max="6916" width="9" style="211" customWidth="1"/>
    <col min="6917" max="6917" width="10.28515625" style="211" customWidth="1"/>
    <col min="6918" max="6918" width="12.7109375" style="211" bestFit="1" customWidth="1"/>
    <col min="6919" max="6919" width="15" style="211" customWidth="1"/>
    <col min="6920" max="6920" width="13.28515625" style="211" customWidth="1"/>
    <col min="6921" max="6921" width="10.5703125" style="211" customWidth="1"/>
    <col min="6922" max="6922" width="12.28515625" style="211" bestFit="1" customWidth="1"/>
    <col min="6923" max="6923" width="9.85546875" style="211" customWidth="1"/>
    <col min="6924" max="6924" width="11.7109375" style="211" customWidth="1"/>
    <col min="6925" max="6925" width="9.5703125" style="211" bestFit="1" customWidth="1"/>
    <col min="6926" max="6926" width="9" style="211" customWidth="1"/>
    <col min="6927" max="6927" width="10" style="211" customWidth="1"/>
    <col min="6928" max="6928" width="10.28515625" style="211" customWidth="1"/>
    <col min="6929" max="6929" width="10.7109375" style="211" customWidth="1"/>
    <col min="6930" max="6930" width="7.140625" style="211" customWidth="1"/>
    <col min="6931" max="6931" width="6.5703125" style="211" customWidth="1"/>
    <col min="6932" max="6932" width="7.140625" style="211" customWidth="1"/>
    <col min="6933" max="7168" width="11.42578125" style="211"/>
    <col min="7169" max="7169" width="33.140625" style="211" customWidth="1"/>
    <col min="7170" max="7170" width="10.28515625" style="211" customWidth="1"/>
    <col min="7171" max="7171" width="10" style="211" customWidth="1"/>
    <col min="7172" max="7172" width="9" style="211" customWidth="1"/>
    <col min="7173" max="7173" width="10.28515625" style="211" customWidth="1"/>
    <col min="7174" max="7174" width="12.7109375" style="211" bestFit="1" customWidth="1"/>
    <col min="7175" max="7175" width="15" style="211" customWidth="1"/>
    <col min="7176" max="7176" width="13.28515625" style="211" customWidth="1"/>
    <col min="7177" max="7177" width="10.5703125" style="211" customWidth="1"/>
    <col min="7178" max="7178" width="12.28515625" style="211" bestFit="1" customWidth="1"/>
    <col min="7179" max="7179" width="9.85546875" style="211" customWidth="1"/>
    <col min="7180" max="7180" width="11.7109375" style="211" customWidth="1"/>
    <col min="7181" max="7181" width="9.5703125" style="211" bestFit="1" customWidth="1"/>
    <col min="7182" max="7182" width="9" style="211" customWidth="1"/>
    <col min="7183" max="7183" width="10" style="211" customWidth="1"/>
    <col min="7184" max="7184" width="10.28515625" style="211" customWidth="1"/>
    <col min="7185" max="7185" width="10.7109375" style="211" customWidth="1"/>
    <col min="7186" max="7186" width="7.140625" style="211" customWidth="1"/>
    <col min="7187" max="7187" width="6.5703125" style="211" customWidth="1"/>
    <col min="7188" max="7188" width="7.140625" style="211" customWidth="1"/>
    <col min="7189" max="7424" width="11.42578125" style="211"/>
    <col min="7425" max="7425" width="33.140625" style="211" customWidth="1"/>
    <col min="7426" max="7426" width="10.28515625" style="211" customWidth="1"/>
    <col min="7427" max="7427" width="10" style="211" customWidth="1"/>
    <col min="7428" max="7428" width="9" style="211" customWidth="1"/>
    <col min="7429" max="7429" width="10.28515625" style="211" customWidth="1"/>
    <col min="7430" max="7430" width="12.7109375" style="211" bestFit="1" customWidth="1"/>
    <col min="7431" max="7431" width="15" style="211" customWidth="1"/>
    <col min="7432" max="7432" width="13.28515625" style="211" customWidth="1"/>
    <col min="7433" max="7433" width="10.5703125" style="211" customWidth="1"/>
    <col min="7434" max="7434" width="12.28515625" style="211" bestFit="1" customWidth="1"/>
    <col min="7435" max="7435" width="9.85546875" style="211" customWidth="1"/>
    <col min="7436" max="7436" width="11.7109375" style="211" customWidth="1"/>
    <col min="7437" max="7437" width="9.5703125" style="211" bestFit="1" customWidth="1"/>
    <col min="7438" max="7438" width="9" style="211" customWidth="1"/>
    <col min="7439" max="7439" width="10" style="211" customWidth="1"/>
    <col min="7440" max="7440" width="10.28515625" style="211" customWidth="1"/>
    <col min="7441" max="7441" width="10.7109375" style="211" customWidth="1"/>
    <col min="7442" max="7442" width="7.140625" style="211" customWidth="1"/>
    <col min="7443" max="7443" width="6.5703125" style="211" customWidth="1"/>
    <col min="7444" max="7444" width="7.140625" style="211" customWidth="1"/>
    <col min="7445" max="7680" width="11.42578125" style="211"/>
    <col min="7681" max="7681" width="33.140625" style="211" customWidth="1"/>
    <col min="7682" max="7682" width="10.28515625" style="211" customWidth="1"/>
    <col min="7683" max="7683" width="10" style="211" customWidth="1"/>
    <col min="7684" max="7684" width="9" style="211" customWidth="1"/>
    <col min="7685" max="7685" width="10.28515625" style="211" customWidth="1"/>
    <col min="7686" max="7686" width="12.7109375" style="211" bestFit="1" customWidth="1"/>
    <col min="7687" max="7687" width="15" style="211" customWidth="1"/>
    <col min="7688" max="7688" width="13.28515625" style="211" customWidth="1"/>
    <col min="7689" max="7689" width="10.5703125" style="211" customWidth="1"/>
    <col min="7690" max="7690" width="12.28515625" style="211" bestFit="1" customWidth="1"/>
    <col min="7691" max="7691" width="9.85546875" style="211" customWidth="1"/>
    <col min="7692" max="7692" width="11.7109375" style="211" customWidth="1"/>
    <col min="7693" max="7693" width="9.5703125" style="211" bestFit="1" customWidth="1"/>
    <col min="7694" max="7694" width="9" style="211" customWidth="1"/>
    <col min="7695" max="7695" width="10" style="211" customWidth="1"/>
    <col min="7696" max="7696" width="10.28515625" style="211" customWidth="1"/>
    <col min="7697" max="7697" width="10.7109375" style="211" customWidth="1"/>
    <col min="7698" max="7698" width="7.140625" style="211" customWidth="1"/>
    <col min="7699" max="7699" width="6.5703125" style="211" customWidth="1"/>
    <col min="7700" max="7700" width="7.140625" style="211" customWidth="1"/>
    <col min="7701" max="7936" width="11.42578125" style="211"/>
    <col min="7937" max="7937" width="33.140625" style="211" customWidth="1"/>
    <col min="7938" max="7938" width="10.28515625" style="211" customWidth="1"/>
    <col min="7939" max="7939" width="10" style="211" customWidth="1"/>
    <col min="7940" max="7940" width="9" style="211" customWidth="1"/>
    <col min="7941" max="7941" width="10.28515625" style="211" customWidth="1"/>
    <col min="7942" max="7942" width="12.7109375" style="211" bestFit="1" customWidth="1"/>
    <col min="7943" max="7943" width="15" style="211" customWidth="1"/>
    <col min="7944" max="7944" width="13.28515625" style="211" customWidth="1"/>
    <col min="7945" max="7945" width="10.5703125" style="211" customWidth="1"/>
    <col min="7946" max="7946" width="12.28515625" style="211" bestFit="1" customWidth="1"/>
    <col min="7947" max="7947" width="9.85546875" style="211" customWidth="1"/>
    <col min="7948" max="7948" width="11.7109375" style="211" customWidth="1"/>
    <col min="7949" max="7949" width="9.5703125" style="211" bestFit="1" customWidth="1"/>
    <col min="7950" max="7950" width="9" style="211" customWidth="1"/>
    <col min="7951" max="7951" width="10" style="211" customWidth="1"/>
    <col min="7952" max="7952" width="10.28515625" style="211" customWidth="1"/>
    <col min="7953" max="7953" width="10.7109375" style="211" customWidth="1"/>
    <col min="7954" max="7954" width="7.140625" style="211" customWidth="1"/>
    <col min="7955" max="7955" width="6.5703125" style="211" customWidth="1"/>
    <col min="7956" max="7956" width="7.140625" style="211" customWidth="1"/>
    <col min="7957" max="8192" width="11.42578125" style="211"/>
    <col min="8193" max="8193" width="33.140625" style="211" customWidth="1"/>
    <col min="8194" max="8194" width="10.28515625" style="211" customWidth="1"/>
    <col min="8195" max="8195" width="10" style="211" customWidth="1"/>
    <col min="8196" max="8196" width="9" style="211" customWidth="1"/>
    <col min="8197" max="8197" width="10.28515625" style="211" customWidth="1"/>
    <col min="8198" max="8198" width="12.7109375" style="211" bestFit="1" customWidth="1"/>
    <col min="8199" max="8199" width="15" style="211" customWidth="1"/>
    <col min="8200" max="8200" width="13.28515625" style="211" customWidth="1"/>
    <col min="8201" max="8201" width="10.5703125" style="211" customWidth="1"/>
    <col min="8202" max="8202" width="12.28515625" style="211" bestFit="1" customWidth="1"/>
    <col min="8203" max="8203" width="9.85546875" style="211" customWidth="1"/>
    <col min="8204" max="8204" width="11.7109375" style="211" customWidth="1"/>
    <col min="8205" max="8205" width="9.5703125" style="211" bestFit="1" customWidth="1"/>
    <col min="8206" max="8206" width="9" style="211" customWidth="1"/>
    <col min="8207" max="8207" width="10" style="211" customWidth="1"/>
    <col min="8208" max="8208" width="10.28515625" style="211" customWidth="1"/>
    <col min="8209" max="8209" width="10.7109375" style="211" customWidth="1"/>
    <col min="8210" max="8210" width="7.140625" style="211" customWidth="1"/>
    <col min="8211" max="8211" width="6.5703125" style="211" customWidth="1"/>
    <col min="8212" max="8212" width="7.140625" style="211" customWidth="1"/>
    <col min="8213" max="8448" width="11.42578125" style="211"/>
    <col min="8449" max="8449" width="33.140625" style="211" customWidth="1"/>
    <col min="8450" max="8450" width="10.28515625" style="211" customWidth="1"/>
    <col min="8451" max="8451" width="10" style="211" customWidth="1"/>
    <col min="8452" max="8452" width="9" style="211" customWidth="1"/>
    <col min="8453" max="8453" width="10.28515625" style="211" customWidth="1"/>
    <col min="8454" max="8454" width="12.7109375" style="211" bestFit="1" customWidth="1"/>
    <col min="8455" max="8455" width="15" style="211" customWidth="1"/>
    <col min="8456" max="8456" width="13.28515625" style="211" customWidth="1"/>
    <col min="8457" max="8457" width="10.5703125" style="211" customWidth="1"/>
    <col min="8458" max="8458" width="12.28515625" style="211" bestFit="1" customWidth="1"/>
    <col min="8459" max="8459" width="9.85546875" style="211" customWidth="1"/>
    <col min="8460" max="8460" width="11.7109375" style="211" customWidth="1"/>
    <col min="8461" max="8461" width="9.5703125" style="211" bestFit="1" customWidth="1"/>
    <col min="8462" max="8462" width="9" style="211" customWidth="1"/>
    <col min="8463" max="8463" width="10" style="211" customWidth="1"/>
    <col min="8464" max="8464" width="10.28515625" style="211" customWidth="1"/>
    <col min="8465" max="8465" width="10.7109375" style="211" customWidth="1"/>
    <col min="8466" max="8466" width="7.140625" style="211" customWidth="1"/>
    <col min="8467" max="8467" width="6.5703125" style="211" customWidth="1"/>
    <col min="8468" max="8468" width="7.140625" style="211" customWidth="1"/>
    <col min="8469" max="8704" width="11.42578125" style="211"/>
    <col min="8705" max="8705" width="33.140625" style="211" customWidth="1"/>
    <col min="8706" max="8706" width="10.28515625" style="211" customWidth="1"/>
    <col min="8707" max="8707" width="10" style="211" customWidth="1"/>
    <col min="8708" max="8708" width="9" style="211" customWidth="1"/>
    <col min="8709" max="8709" width="10.28515625" style="211" customWidth="1"/>
    <col min="8710" max="8710" width="12.7109375" style="211" bestFit="1" customWidth="1"/>
    <col min="8711" max="8711" width="15" style="211" customWidth="1"/>
    <col min="8712" max="8712" width="13.28515625" style="211" customWidth="1"/>
    <col min="8713" max="8713" width="10.5703125" style="211" customWidth="1"/>
    <col min="8714" max="8714" width="12.28515625" style="211" bestFit="1" customWidth="1"/>
    <col min="8715" max="8715" width="9.85546875" style="211" customWidth="1"/>
    <col min="8716" max="8716" width="11.7109375" style="211" customWidth="1"/>
    <col min="8717" max="8717" width="9.5703125" style="211" bestFit="1" customWidth="1"/>
    <col min="8718" max="8718" width="9" style="211" customWidth="1"/>
    <col min="8719" max="8719" width="10" style="211" customWidth="1"/>
    <col min="8720" max="8720" width="10.28515625" style="211" customWidth="1"/>
    <col min="8721" max="8721" width="10.7109375" style="211" customWidth="1"/>
    <col min="8722" max="8722" width="7.140625" style="211" customWidth="1"/>
    <col min="8723" max="8723" width="6.5703125" style="211" customWidth="1"/>
    <col min="8724" max="8724" width="7.140625" style="211" customWidth="1"/>
    <col min="8725" max="8960" width="11.42578125" style="211"/>
    <col min="8961" max="8961" width="33.140625" style="211" customWidth="1"/>
    <col min="8962" max="8962" width="10.28515625" style="211" customWidth="1"/>
    <col min="8963" max="8963" width="10" style="211" customWidth="1"/>
    <col min="8964" max="8964" width="9" style="211" customWidth="1"/>
    <col min="8965" max="8965" width="10.28515625" style="211" customWidth="1"/>
    <col min="8966" max="8966" width="12.7109375" style="211" bestFit="1" customWidth="1"/>
    <col min="8967" max="8967" width="15" style="211" customWidth="1"/>
    <col min="8968" max="8968" width="13.28515625" style="211" customWidth="1"/>
    <col min="8969" max="8969" width="10.5703125" style="211" customWidth="1"/>
    <col min="8970" max="8970" width="12.28515625" style="211" bestFit="1" customWidth="1"/>
    <col min="8971" max="8971" width="9.85546875" style="211" customWidth="1"/>
    <col min="8972" max="8972" width="11.7109375" style="211" customWidth="1"/>
    <col min="8973" max="8973" width="9.5703125" style="211" bestFit="1" customWidth="1"/>
    <col min="8974" max="8974" width="9" style="211" customWidth="1"/>
    <col min="8975" max="8975" width="10" style="211" customWidth="1"/>
    <col min="8976" max="8976" width="10.28515625" style="211" customWidth="1"/>
    <col min="8977" max="8977" width="10.7109375" style="211" customWidth="1"/>
    <col min="8978" max="8978" width="7.140625" style="211" customWidth="1"/>
    <col min="8979" max="8979" width="6.5703125" style="211" customWidth="1"/>
    <col min="8980" max="8980" width="7.140625" style="211" customWidth="1"/>
    <col min="8981" max="9216" width="11.42578125" style="211"/>
    <col min="9217" max="9217" width="33.140625" style="211" customWidth="1"/>
    <col min="9218" max="9218" width="10.28515625" style="211" customWidth="1"/>
    <col min="9219" max="9219" width="10" style="211" customWidth="1"/>
    <col min="9220" max="9220" width="9" style="211" customWidth="1"/>
    <col min="9221" max="9221" width="10.28515625" style="211" customWidth="1"/>
    <col min="9222" max="9222" width="12.7109375" style="211" bestFit="1" customWidth="1"/>
    <col min="9223" max="9223" width="15" style="211" customWidth="1"/>
    <col min="9224" max="9224" width="13.28515625" style="211" customWidth="1"/>
    <col min="9225" max="9225" width="10.5703125" style="211" customWidth="1"/>
    <col min="9226" max="9226" width="12.28515625" style="211" bestFit="1" customWidth="1"/>
    <col min="9227" max="9227" width="9.85546875" style="211" customWidth="1"/>
    <col min="9228" max="9228" width="11.7109375" style="211" customWidth="1"/>
    <col min="9229" max="9229" width="9.5703125" style="211" bestFit="1" customWidth="1"/>
    <col min="9230" max="9230" width="9" style="211" customWidth="1"/>
    <col min="9231" max="9231" width="10" style="211" customWidth="1"/>
    <col min="9232" max="9232" width="10.28515625" style="211" customWidth="1"/>
    <col min="9233" max="9233" width="10.7109375" style="211" customWidth="1"/>
    <col min="9234" max="9234" width="7.140625" style="211" customWidth="1"/>
    <col min="9235" max="9235" width="6.5703125" style="211" customWidth="1"/>
    <col min="9236" max="9236" width="7.140625" style="211" customWidth="1"/>
    <col min="9237" max="9472" width="11.42578125" style="211"/>
    <col min="9473" max="9473" width="33.140625" style="211" customWidth="1"/>
    <col min="9474" max="9474" width="10.28515625" style="211" customWidth="1"/>
    <col min="9475" max="9475" width="10" style="211" customWidth="1"/>
    <col min="9476" max="9476" width="9" style="211" customWidth="1"/>
    <col min="9477" max="9477" width="10.28515625" style="211" customWidth="1"/>
    <col min="9478" max="9478" width="12.7109375" style="211" bestFit="1" customWidth="1"/>
    <col min="9479" max="9479" width="15" style="211" customWidth="1"/>
    <col min="9480" max="9480" width="13.28515625" style="211" customWidth="1"/>
    <col min="9481" max="9481" width="10.5703125" style="211" customWidth="1"/>
    <col min="9482" max="9482" width="12.28515625" style="211" bestFit="1" customWidth="1"/>
    <col min="9483" max="9483" width="9.85546875" style="211" customWidth="1"/>
    <col min="9484" max="9484" width="11.7109375" style="211" customWidth="1"/>
    <col min="9485" max="9485" width="9.5703125" style="211" bestFit="1" customWidth="1"/>
    <col min="9486" max="9486" width="9" style="211" customWidth="1"/>
    <col min="9487" max="9487" width="10" style="211" customWidth="1"/>
    <col min="9488" max="9488" width="10.28515625" style="211" customWidth="1"/>
    <col min="9489" max="9489" width="10.7109375" style="211" customWidth="1"/>
    <col min="9490" max="9490" width="7.140625" style="211" customWidth="1"/>
    <col min="9491" max="9491" width="6.5703125" style="211" customWidth="1"/>
    <col min="9492" max="9492" width="7.140625" style="211" customWidth="1"/>
    <col min="9493" max="9728" width="11.42578125" style="211"/>
    <col min="9729" max="9729" width="33.140625" style="211" customWidth="1"/>
    <col min="9730" max="9730" width="10.28515625" style="211" customWidth="1"/>
    <col min="9731" max="9731" width="10" style="211" customWidth="1"/>
    <col min="9732" max="9732" width="9" style="211" customWidth="1"/>
    <col min="9733" max="9733" width="10.28515625" style="211" customWidth="1"/>
    <col min="9734" max="9734" width="12.7109375" style="211" bestFit="1" customWidth="1"/>
    <col min="9735" max="9735" width="15" style="211" customWidth="1"/>
    <col min="9736" max="9736" width="13.28515625" style="211" customWidth="1"/>
    <col min="9737" max="9737" width="10.5703125" style="211" customWidth="1"/>
    <col min="9738" max="9738" width="12.28515625" style="211" bestFit="1" customWidth="1"/>
    <col min="9739" max="9739" width="9.85546875" style="211" customWidth="1"/>
    <col min="9740" max="9740" width="11.7109375" style="211" customWidth="1"/>
    <col min="9741" max="9741" width="9.5703125" style="211" bestFit="1" customWidth="1"/>
    <col min="9742" max="9742" width="9" style="211" customWidth="1"/>
    <col min="9743" max="9743" width="10" style="211" customWidth="1"/>
    <col min="9744" max="9744" width="10.28515625" style="211" customWidth="1"/>
    <col min="9745" max="9745" width="10.7109375" style="211" customWidth="1"/>
    <col min="9746" max="9746" width="7.140625" style="211" customWidth="1"/>
    <col min="9747" max="9747" width="6.5703125" style="211" customWidth="1"/>
    <col min="9748" max="9748" width="7.140625" style="211" customWidth="1"/>
    <col min="9749" max="9984" width="11.42578125" style="211"/>
    <col min="9985" max="9985" width="33.140625" style="211" customWidth="1"/>
    <col min="9986" max="9986" width="10.28515625" style="211" customWidth="1"/>
    <col min="9987" max="9987" width="10" style="211" customWidth="1"/>
    <col min="9988" max="9988" width="9" style="211" customWidth="1"/>
    <col min="9989" max="9989" width="10.28515625" style="211" customWidth="1"/>
    <col min="9990" max="9990" width="12.7109375" style="211" bestFit="1" customWidth="1"/>
    <col min="9991" max="9991" width="15" style="211" customWidth="1"/>
    <col min="9992" max="9992" width="13.28515625" style="211" customWidth="1"/>
    <col min="9993" max="9993" width="10.5703125" style="211" customWidth="1"/>
    <col min="9994" max="9994" width="12.28515625" style="211" bestFit="1" customWidth="1"/>
    <col min="9995" max="9995" width="9.85546875" style="211" customWidth="1"/>
    <col min="9996" max="9996" width="11.7109375" style="211" customWidth="1"/>
    <col min="9997" max="9997" width="9.5703125" style="211" bestFit="1" customWidth="1"/>
    <col min="9998" max="9998" width="9" style="211" customWidth="1"/>
    <col min="9999" max="9999" width="10" style="211" customWidth="1"/>
    <col min="10000" max="10000" width="10.28515625" style="211" customWidth="1"/>
    <col min="10001" max="10001" width="10.7109375" style="211" customWidth="1"/>
    <col min="10002" max="10002" width="7.140625" style="211" customWidth="1"/>
    <col min="10003" max="10003" width="6.5703125" style="211" customWidth="1"/>
    <col min="10004" max="10004" width="7.140625" style="211" customWidth="1"/>
    <col min="10005" max="10240" width="11.42578125" style="211"/>
    <col min="10241" max="10241" width="33.140625" style="211" customWidth="1"/>
    <col min="10242" max="10242" width="10.28515625" style="211" customWidth="1"/>
    <col min="10243" max="10243" width="10" style="211" customWidth="1"/>
    <col min="10244" max="10244" width="9" style="211" customWidth="1"/>
    <col min="10245" max="10245" width="10.28515625" style="211" customWidth="1"/>
    <col min="10246" max="10246" width="12.7109375" style="211" bestFit="1" customWidth="1"/>
    <col min="10247" max="10247" width="15" style="211" customWidth="1"/>
    <col min="10248" max="10248" width="13.28515625" style="211" customWidth="1"/>
    <col min="10249" max="10249" width="10.5703125" style="211" customWidth="1"/>
    <col min="10250" max="10250" width="12.28515625" style="211" bestFit="1" customWidth="1"/>
    <col min="10251" max="10251" width="9.85546875" style="211" customWidth="1"/>
    <col min="10252" max="10252" width="11.7109375" style="211" customWidth="1"/>
    <col min="10253" max="10253" width="9.5703125" style="211" bestFit="1" customWidth="1"/>
    <col min="10254" max="10254" width="9" style="211" customWidth="1"/>
    <col min="10255" max="10255" width="10" style="211" customWidth="1"/>
    <col min="10256" max="10256" width="10.28515625" style="211" customWidth="1"/>
    <col min="10257" max="10257" width="10.7109375" style="211" customWidth="1"/>
    <col min="10258" max="10258" width="7.140625" style="211" customWidth="1"/>
    <col min="10259" max="10259" width="6.5703125" style="211" customWidth="1"/>
    <col min="10260" max="10260" width="7.140625" style="211" customWidth="1"/>
    <col min="10261" max="10496" width="11.42578125" style="211"/>
    <col min="10497" max="10497" width="33.140625" style="211" customWidth="1"/>
    <col min="10498" max="10498" width="10.28515625" style="211" customWidth="1"/>
    <col min="10499" max="10499" width="10" style="211" customWidth="1"/>
    <col min="10500" max="10500" width="9" style="211" customWidth="1"/>
    <col min="10501" max="10501" width="10.28515625" style="211" customWidth="1"/>
    <col min="10502" max="10502" width="12.7109375" style="211" bestFit="1" customWidth="1"/>
    <col min="10503" max="10503" width="15" style="211" customWidth="1"/>
    <col min="10504" max="10504" width="13.28515625" style="211" customWidth="1"/>
    <col min="10505" max="10505" width="10.5703125" style="211" customWidth="1"/>
    <col min="10506" max="10506" width="12.28515625" style="211" bestFit="1" customWidth="1"/>
    <col min="10507" max="10507" width="9.85546875" style="211" customWidth="1"/>
    <col min="10508" max="10508" width="11.7109375" style="211" customWidth="1"/>
    <col min="10509" max="10509" width="9.5703125" style="211" bestFit="1" customWidth="1"/>
    <col min="10510" max="10510" width="9" style="211" customWidth="1"/>
    <col min="10511" max="10511" width="10" style="211" customWidth="1"/>
    <col min="10512" max="10512" width="10.28515625" style="211" customWidth="1"/>
    <col min="10513" max="10513" width="10.7109375" style="211" customWidth="1"/>
    <col min="10514" max="10514" width="7.140625" style="211" customWidth="1"/>
    <col min="10515" max="10515" width="6.5703125" style="211" customWidth="1"/>
    <col min="10516" max="10516" width="7.140625" style="211" customWidth="1"/>
    <col min="10517" max="10752" width="11.42578125" style="211"/>
    <col min="10753" max="10753" width="33.140625" style="211" customWidth="1"/>
    <col min="10754" max="10754" width="10.28515625" style="211" customWidth="1"/>
    <col min="10755" max="10755" width="10" style="211" customWidth="1"/>
    <col min="10756" max="10756" width="9" style="211" customWidth="1"/>
    <col min="10757" max="10757" width="10.28515625" style="211" customWidth="1"/>
    <col min="10758" max="10758" width="12.7109375" style="211" bestFit="1" customWidth="1"/>
    <col min="10759" max="10759" width="15" style="211" customWidth="1"/>
    <col min="10760" max="10760" width="13.28515625" style="211" customWidth="1"/>
    <col min="10761" max="10761" width="10.5703125" style="211" customWidth="1"/>
    <col min="10762" max="10762" width="12.28515625" style="211" bestFit="1" customWidth="1"/>
    <col min="10763" max="10763" width="9.85546875" style="211" customWidth="1"/>
    <col min="10764" max="10764" width="11.7109375" style="211" customWidth="1"/>
    <col min="10765" max="10765" width="9.5703125" style="211" bestFit="1" customWidth="1"/>
    <col min="10766" max="10766" width="9" style="211" customWidth="1"/>
    <col min="10767" max="10767" width="10" style="211" customWidth="1"/>
    <col min="10768" max="10768" width="10.28515625" style="211" customWidth="1"/>
    <col min="10769" max="10769" width="10.7109375" style="211" customWidth="1"/>
    <col min="10770" max="10770" width="7.140625" style="211" customWidth="1"/>
    <col min="10771" max="10771" width="6.5703125" style="211" customWidth="1"/>
    <col min="10772" max="10772" width="7.140625" style="211" customWidth="1"/>
    <col min="10773" max="11008" width="11.42578125" style="211"/>
    <col min="11009" max="11009" width="33.140625" style="211" customWidth="1"/>
    <col min="11010" max="11010" width="10.28515625" style="211" customWidth="1"/>
    <col min="11011" max="11011" width="10" style="211" customWidth="1"/>
    <col min="11012" max="11012" width="9" style="211" customWidth="1"/>
    <col min="11013" max="11013" width="10.28515625" style="211" customWidth="1"/>
    <col min="11014" max="11014" width="12.7109375" style="211" bestFit="1" customWidth="1"/>
    <col min="11015" max="11015" width="15" style="211" customWidth="1"/>
    <col min="11016" max="11016" width="13.28515625" style="211" customWidth="1"/>
    <col min="11017" max="11017" width="10.5703125" style="211" customWidth="1"/>
    <col min="11018" max="11018" width="12.28515625" style="211" bestFit="1" customWidth="1"/>
    <col min="11019" max="11019" width="9.85546875" style="211" customWidth="1"/>
    <col min="11020" max="11020" width="11.7109375" style="211" customWidth="1"/>
    <col min="11021" max="11021" width="9.5703125" style="211" bestFit="1" customWidth="1"/>
    <col min="11022" max="11022" width="9" style="211" customWidth="1"/>
    <col min="11023" max="11023" width="10" style="211" customWidth="1"/>
    <col min="11024" max="11024" width="10.28515625" style="211" customWidth="1"/>
    <col min="11025" max="11025" width="10.7109375" style="211" customWidth="1"/>
    <col min="11026" max="11026" width="7.140625" style="211" customWidth="1"/>
    <col min="11027" max="11027" width="6.5703125" style="211" customWidth="1"/>
    <col min="11028" max="11028" width="7.140625" style="211" customWidth="1"/>
    <col min="11029" max="11264" width="11.42578125" style="211"/>
    <col min="11265" max="11265" width="33.140625" style="211" customWidth="1"/>
    <col min="11266" max="11266" width="10.28515625" style="211" customWidth="1"/>
    <col min="11267" max="11267" width="10" style="211" customWidth="1"/>
    <col min="11268" max="11268" width="9" style="211" customWidth="1"/>
    <col min="11269" max="11269" width="10.28515625" style="211" customWidth="1"/>
    <col min="11270" max="11270" width="12.7109375" style="211" bestFit="1" customWidth="1"/>
    <col min="11271" max="11271" width="15" style="211" customWidth="1"/>
    <col min="11272" max="11272" width="13.28515625" style="211" customWidth="1"/>
    <col min="11273" max="11273" width="10.5703125" style="211" customWidth="1"/>
    <col min="11274" max="11274" width="12.28515625" style="211" bestFit="1" customWidth="1"/>
    <col min="11275" max="11275" width="9.85546875" style="211" customWidth="1"/>
    <col min="11276" max="11276" width="11.7109375" style="211" customWidth="1"/>
    <col min="11277" max="11277" width="9.5703125" style="211" bestFit="1" customWidth="1"/>
    <col min="11278" max="11278" width="9" style="211" customWidth="1"/>
    <col min="11279" max="11279" width="10" style="211" customWidth="1"/>
    <col min="11280" max="11280" width="10.28515625" style="211" customWidth="1"/>
    <col min="11281" max="11281" width="10.7109375" style="211" customWidth="1"/>
    <col min="11282" max="11282" width="7.140625" style="211" customWidth="1"/>
    <col min="11283" max="11283" width="6.5703125" style="211" customWidth="1"/>
    <col min="11284" max="11284" width="7.140625" style="211" customWidth="1"/>
    <col min="11285" max="11520" width="11.42578125" style="211"/>
    <col min="11521" max="11521" width="33.140625" style="211" customWidth="1"/>
    <col min="11522" max="11522" width="10.28515625" style="211" customWidth="1"/>
    <col min="11523" max="11523" width="10" style="211" customWidth="1"/>
    <col min="11524" max="11524" width="9" style="211" customWidth="1"/>
    <col min="11525" max="11525" width="10.28515625" style="211" customWidth="1"/>
    <col min="11526" max="11526" width="12.7109375" style="211" bestFit="1" customWidth="1"/>
    <col min="11527" max="11527" width="15" style="211" customWidth="1"/>
    <col min="11528" max="11528" width="13.28515625" style="211" customWidth="1"/>
    <col min="11529" max="11529" width="10.5703125" style="211" customWidth="1"/>
    <col min="11530" max="11530" width="12.28515625" style="211" bestFit="1" customWidth="1"/>
    <col min="11531" max="11531" width="9.85546875" style="211" customWidth="1"/>
    <col min="11532" max="11532" width="11.7109375" style="211" customWidth="1"/>
    <col min="11533" max="11533" width="9.5703125" style="211" bestFit="1" customWidth="1"/>
    <col min="11534" max="11534" width="9" style="211" customWidth="1"/>
    <col min="11535" max="11535" width="10" style="211" customWidth="1"/>
    <col min="11536" max="11536" width="10.28515625" style="211" customWidth="1"/>
    <col min="11537" max="11537" width="10.7109375" style="211" customWidth="1"/>
    <col min="11538" max="11538" width="7.140625" style="211" customWidth="1"/>
    <col min="11539" max="11539" width="6.5703125" style="211" customWidth="1"/>
    <col min="11540" max="11540" width="7.140625" style="211" customWidth="1"/>
    <col min="11541" max="11776" width="11.42578125" style="211"/>
    <col min="11777" max="11777" width="33.140625" style="211" customWidth="1"/>
    <col min="11778" max="11778" width="10.28515625" style="211" customWidth="1"/>
    <col min="11779" max="11779" width="10" style="211" customWidth="1"/>
    <col min="11780" max="11780" width="9" style="211" customWidth="1"/>
    <col min="11781" max="11781" width="10.28515625" style="211" customWidth="1"/>
    <col min="11782" max="11782" width="12.7109375" style="211" bestFit="1" customWidth="1"/>
    <col min="11783" max="11783" width="15" style="211" customWidth="1"/>
    <col min="11784" max="11784" width="13.28515625" style="211" customWidth="1"/>
    <col min="11785" max="11785" width="10.5703125" style="211" customWidth="1"/>
    <col min="11786" max="11786" width="12.28515625" style="211" bestFit="1" customWidth="1"/>
    <col min="11787" max="11787" width="9.85546875" style="211" customWidth="1"/>
    <col min="11788" max="11788" width="11.7109375" style="211" customWidth="1"/>
    <col min="11789" max="11789" width="9.5703125" style="211" bestFit="1" customWidth="1"/>
    <col min="11790" max="11790" width="9" style="211" customWidth="1"/>
    <col min="11791" max="11791" width="10" style="211" customWidth="1"/>
    <col min="11792" max="11792" width="10.28515625" style="211" customWidth="1"/>
    <col min="11793" max="11793" width="10.7109375" style="211" customWidth="1"/>
    <col min="11794" max="11794" width="7.140625" style="211" customWidth="1"/>
    <col min="11795" max="11795" width="6.5703125" style="211" customWidth="1"/>
    <col min="11796" max="11796" width="7.140625" style="211" customWidth="1"/>
    <col min="11797" max="12032" width="11.42578125" style="211"/>
    <col min="12033" max="12033" width="33.140625" style="211" customWidth="1"/>
    <col min="12034" max="12034" width="10.28515625" style="211" customWidth="1"/>
    <col min="12035" max="12035" width="10" style="211" customWidth="1"/>
    <col min="12036" max="12036" width="9" style="211" customWidth="1"/>
    <col min="12037" max="12037" width="10.28515625" style="211" customWidth="1"/>
    <col min="12038" max="12038" width="12.7109375" style="211" bestFit="1" customWidth="1"/>
    <col min="12039" max="12039" width="15" style="211" customWidth="1"/>
    <col min="12040" max="12040" width="13.28515625" style="211" customWidth="1"/>
    <col min="12041" max="12041" width="10.5703125" style="211" customWidth="1"/>
    <col min="12042" max="12042" width="12.28515625" style="211" bestFit="1" customWidth="1"/>
    <col min="12043" max="12043" width="9.85546875" style="211" customWidth="1"/>
    <col min="12044" max="12044" width="11.7109375" style="211" customWidth="1"/>
    <col min="12045" max="12045" width="9.5703125" style="211" bestFit="1" customWidth="1"/>
    <col min="12046" max="12046" width="9" style="211" customWidth="1"/>
    <col min="12047" max="12047" width="10" style="211" customWidth="1"/>
    <col min="12048" max="12048" width="10.28515625" style="211" customWidth="1"/>
    <col min="12049" max="12049" width="10.7109375" style="211" customWidth="1"/>
    <col min="12050" max="12050" width="7.140625" style="211" customWidth="1"/>
    <col min="12051" max="12051" width="6.5703125" style="211" customWidth="1"/>
    <col min="12052" max="12052" width="7.140625" style="211" customWidth="1"/>
    <col min="12053" max="12288" width="11.42578125" style="211"/>
    <col min="12289" max="12289" width="33.140625" style="211" customWidth="1"/>
    <col min="12290" max="12290" width="10.28515625" style="211" customWidth="1"/>
    <col min="12291" max="12291" width="10" style="211" customWidth="1"/>
    <col min="12292" max="12292" width="9" style="211" customWidth="1"/>
    <col min="12293" max="12293" width="10.28515625" style="211" customWidth="1"/>
    <col min="12294" max="12294" width="12.7109375" style="211" bestFit="1" customWidth="1"/>
    <col min="12295" max="12295" width="15" style="211" customWidth="1"/>
    <col min="12296" max="12296" width="13.28515625" style="211" customWidth="1"/>
    <col min="12297" max="12297" width="10.5703125" style="211" customWidth="1"/>
    <col min="12298" max="12298" width="12.28515625" style="211" bestFit="1" customWidth="1"/>
    <col min="12299" max="12299" width="9.85546875" style="211" customWidth="1"/>
    <col min="12300" max="12300" width="11.7109375" style="211" customWidth="1"/>
    <col min="12301" max="12301" width="9.5703125" style="211" bestFit="1" customWidth="1"/>
    <col min="12302" max="12302" width="9" style="211" customWidth="1"/>
    <col min="12303" max="12303" width="10" style="211" customWidth="1"/>
    <col min="12304" max="12304" width="10.28515625" style="211" customWidth="1"/>
    <col min="12305" max="12305" width="10.7109375" style="211" customWidth="1"/>
    <col min="12306" max="12306" width="7.140625" style="211" customWidth="1"/>
    <col min="12307" max="12307" width="6.5703125" style="211" customWidth="1"/>
    <col min="12308" max="12308" width="7.140625" style="211" customWidth="1"/>
    <col min="12309" max="12544" width="11.42578125" style="211"/>
    <col min="12545" max="12545" width="33.140625" style="211" customWidth="1"/>
    <col min="12546" max="12546" width="10.28515625" style="211" customWidth="1"/>
    <col min="12547" max="12547" width="10" style="211" customWidth="1"/>
    <col min="12548" max="12548" width="9" style="211" customWidth="1"/>
    <col min="12549" max="12549" width="10.28515625" style="211" customWidth="1"/>
    <col min="12550" max="12550" width="12.7109375" style="211" bestFit="1" customWidth="1"/>
    <col min="12551" max="12551" width="15" style="211" customWidth="1"/>
    <col min="12552" max="12552" width="13.28515625" style="211" customWidth="1"/>
    <col min="12553" max="12553" width="10.5703125" style="211" customWidth="1"/>
    <col min="12554" max="12554" width="12.28515625" style="211" bestFit="1" customWidth="1"/>
    <col min="12555" max="12555" width="9.85546875" style="211" customWidth="1"/>
    <col min="12556" max="12556" width="11.7109375" style="211" customWidth="1"/>
    <col min="12557" max="12557" width="9.5703125" style="211" bestFit="1" customWidth="1"/>
    <col min="12558" max="12558" width="9" style="211" customWidth="1"/>
    <col min="12559" max="12559" width="10" style="211" customWidth="1"/>
    <col min="12560" max="12560" width="10.28515625" style="211" customWidth="1"/>
    <col min="12561" max="12561" width="10.7109375" style="211" customWidth="1"/>
    <col min="12562" max="12562" width="7.140625" style="211" customWidth="1"/>
    <col min="12563" max="12563" width="6.5703125" style="211" customWidth="1"/>
    <col min="12564" max="12564" width="7.140625" style="211" customWidth="1"/>
    <col min="12565" max="12800" width="11.42578125" style="211"/>
    <col min="12801" max="12801" width="33.140625" style="211" customWidth="1"/>
    <col min="12802" max="12802" width="10.28515625" style="211" customWidth="1"/>
    <col min="12803" max="12803" width="10" style="211" customWidth="1"/>
    <col min="12804" max="12804" width="9" style="211" customWidth="1"/>
    <col min="12805" max="12805" width="10.28515625" style="211" customWidth="1"/>
    <col min="12806" max="12806" width="12.7109375" style="211" bestFit="1" customWidth="1"/>
    <col min="12807" max="12807" width="15" style="211" customWidth="1"/>
    <col min="12808" max="12808" width="13.28515625" style="211" customWidth="1"/>
    <col min="12809" max="12809" width="10.5703125" style="211" customWidth="1"/>
    <col min="12810" max="12810" width="12.28515625" style="211" bestFit="1" customWidth="1"/>
    <col min="12811" max="12811" width="9.85546875" style="211" customWidth="1"/>
    <col min="12812" max="12812" width="11.7109375" style="211" customWidth="1"/>
    <col min="12813" max="12813" width="9.5703125" style="211" bestFit="1" customWidth="1"/>
    <col min="12814" max="12814" width="9" style="211" customWidth="1"/>
    <col min="12815" max="12815" width="10" style="211" customWidth="1"/>
    <col min="12816" max="12816" width="10.28515625" style="211" customWidth="1"/>
    <col min="12817" max="12817" width="10.7109375" style="211" customWidth="1"/>
    <col min="12818" max="12818" width="7.140625" style="211" customWidth="1"/>
    <col min="12819" max="12819" width="6.5703125" style="211" customWidth="1"/>
    <col min="12820" max="12820" width="7.140625" style="211" customWidth="1"/>
    <col min="12821" max="13056" width="11.42578125" style="211"/>
    <col min="13057" max="13057" width="33.140625" style="211" customWidth="1"/>
    <col min="13058" max="13058" width="10.28515625" style="211" customWidth="1"/>
    <col min="13059" max="13059" width="10" style="211" customWidth="1"/>
    <col min="13060" max="13060" width="9" style="211" customWidth="1"/>
    <col min="13061" max="13061" width="10.28515625" style="211" customWidth="1"/>
    <col min="13062" max="13062" width="12.7109375" style="211" bestFit="1" customWidth="1"/>
    <col min="13063" max="13063" width="15" style="211" customWidth="1"/>
    <col min="13064" max="13064" width="13.28515625" style="211" customWidth="1"/>
    <col min="13065" max="13065" width="10.5703125" style="211" customWidth="1"/>
    <col min="13066" max="13066" width="12.28515625" style="211" bestFit="1" customWidth="1"/>
    <col min="13067" max="13067" width="9.85546875" style="211" customWidth="1"/>
    <col min="13068" max="13068" width="11.7109375" style="211" customWidth="1"/>
    <col min="13069" max="13069" width="9.5703125" style="211" bestFit="1" customWidth="1"/>
    <col min="13070" max="13070" width="9" style="211" customWidth="1"/>
    <col min="13071" max="13071" width="10" style="211" customWidth="1"/>
    <col min="13072" max="13072" width="10.28515625" style="211" customWidth="1"/>
    <col min="13073" max="13073" width="10.7109375" style="211" customWidth="1"/>
    <col min="13074" max="13074" width="7.140625" style="211" customWidth="1"/>
    <col min="13075" max="13075" width="6.5703125" style="211" customWidth="1"/>
    <col min="13076" max="13076" width="7.140625" style="211" customWidth="1"/>
    <col min="13077" max="13312" width="11.42578125" style="211"/>
    <col min="13313" max="13313" width="33.140625" style="211" customWidth="1"/>
    <col min="13314" max="13314" width="10.28515625" style="211" customWidth="1"/>
    <col min="13315" max="13315" width="10" style="211" customWidth="1"/>
    <col min="13316" max="13316" width="9" style="211" customWidth="1"/>
    <col min="13317" max="13317" width="10.28515625" style="211" customWidth="1"/>
    <col min="13318" max="13318" width="12.7109375" style="211" bestFit="1" customWidth="1"/>
    <col min="13319" max="13319" width="15" style="211" customWidth="1"/>
    <col min="13320" max="13320" width="13.28515625" style="211" customWidth="1"/>
    <col min="13321" max="13321" width="10.5703125" style="211" customWidth="1"/>
    <col min="13322" max="13322" width="12.28515625" style="211" bestFit="1" customWidth="1"/>
    <col min="13323" max="13323" width="9.85546875" style="211" customWidth="1"/>
    <col min="13324" max="13324" width="11.7109375" style="211" customWidth="1"/>
    <col min="13325" max="13325" width="9.5703125" style="211" bestFit="1" customWidth="1"/>
    <col min="13326" max="13326" width="9" style="211" customWidth="1"/>
    <col min="13327" max="13327" width="10" style="211" customWidth="1"/>
    <col min="13328" max="13328" width="10.28515625" style="211" customWidth="1"/>
    <col min="13329" max="13329" width="10.7109375" style="211" customWidth="1"/>
    <col min="13330" max="13330" width="7.140625" style="211" customWidth="1"/>
    <col min="13331" max="13331" width="6.5703125" style="211" customWidth="1"/>
    <col min="13332" max="13332" width="7.140625" style="211" customWidth="1"/>
    <col min="13333" max="13568" width="11.42578125" style="211"/>
    <col min="13569" max="13569" width="33.140625" style="211" customWidth="1"/>
    <col min="13570" max="13570" width="10.28515625" style="211" customWidth="1"/>
    <col min="13571" max="13571" width="10" style="211" customWidth="1"/>
    <col min="13572" max="13572" width="9" style="211" customWidth="1"/>
    <col min="13573" max="13573" width="10.28515625" style="211" customWidth="1"/>
    <col min="13574" max="13574" width="12.7109375" style="211" bestFit="1" customWidth="1"/>
    <col min="13575" max="13575" width="15" style="211" customWidth="1"/>
    <col min="13576" max="13576" width="13.28515625" style="211" customWidth="1"/>
    <col min="13577" max="13577" width="10.5703125" style="211" customWidth="1"/>
    <col min="13578" max="13578" width="12.28515625" style="211" bestFit="1" customWidth="1"/>
    <col min="13579" max="13579" width="9.85546875" style="211" customWidth="1"/>
    <col min="13580" max="13580" width="11.7109375" style="211" customWidth="1"/>
    <col min="13581" max="13581" width="9.5703125" style="211" bestFit="1" customWidth="1"/>
    <col min="13582" max="13582" width="9" style="211" customWidth="1"/>
    <col min="13583" max="13583" width="10" style="211" customWidth="1"/>
    <col min="13584" max="13584" width="10.28515625" style="211" customWidth="1"/>
    <col min="13585" max="13585" width="10.7109375" style="211" customWidth="1"/>
    <col min="13586" max="13586" width="7.140625" style="211" customWidth="1"/>
    <col min="13587" max="13587" width="6.5703125" style="211" customWidth="1"/>
    <col min="13588" max="13588" width="7.140625" style="211" customWidth="1"/>
    <col min="13589" max="13824" width="11.42578125" style="211"/>
    <col min="13825" max="13825" width="33.140625" style="211" customWidth="1"/>
    <col min="13826" max="13826" width="10.28515625" style="211" customWidth="1"/>
    <col min="13827" max="13827" width="10" style="211" customWidth="1"/>
    <col min="13828" max="13828" width="9" style="211" customWidth="1"/>
    <col min="13829" max="13829" width="10.28515625" style="211" customWidth="1"/>
    <col min="13830" max="13830" width="12.7109375" style="211" bestFit="1" customWidth="1"/>
    <col min="13831" max="13831" width="15" style="211" customWidth="1"/>
    <col min="13832" max="13832" width="13.28515625" style="211" customWidth="1"/>
    <col min="13833" max="13833" width="10.5703125" style="211" customWidth="1"/>
    <col min="13834" max="13834" width="12.28515625" style="211" bestFit="1" customWidth="1"/>
    <col min="13835" max="13835" width="9.85546875" style="211" customWidth="1"/>
    <col min="13836" max="13836" width="11.7109375" style="211" customWidth="1"/>
    <col min="13837" max="13837" width="9.5703125" style="211" bestFit="1" customWidth="1"/>
    <col min="13838" max="13838" width="9" style="211" customWidth="1"/>
    <col min="13839" max="13839" width="10" style="211" customWidth="1"/>
    <col min="13840" max="13840" width="10.28515625" style="211" customWidth="1"/>
    <col min="13841" max="13841" width="10.7109375" style="211" customWidth="1"/>
    <col min="13842" max="13842" width="7.140625" style="211" customWidth="1"/>
    <col min="13843" max="13843" width="6.5703125" style="211" customWidth="1"/>
    <col min="13844" max="13844" width="7.140625" style="211" customWidth="1"/>
    <col min="13845" max="14080" width="11.42578125" style="211"/>
    <col min="14081" max="14081" width="33.140625" style="211" customWidth="1"/>
    <col min="14082" max="14082" width="10.28515625" style="211" customWidth="1"/>
    <col min="14083" max="14083" width="10" style="211" customWidth="1"/>
    <col min="14084" max="14084" width="9" style="211" customWidth="1"/>
    <col min="14085" max="14085" width="10.28515625" style="211" customWidth="1"/>
    <col min="14086" max="14086" width="12.7109375" style="211" bestFit="1" customWidth="1"/>
    <col min="14087" max="14087" width="15" style="211" customWidth="1"/>
    <col min="14088" max="14088" width="13.28515625" style="211" customWidth="1"/>
    <col min="14089" max="14089" width="10.5703125" style="211" customWidth="1"/>
    <col min="14090" max="14090" width="12.28515625" style="211" bestFit="1" customWidth="1"/>
    <col min="14091" max="14091" width="9.85546875" style="211" customWidth="1"/>
    <col min="14092" max="14092" width="11.7109375" style="211" customWidth="1"/>
    <col min="14093" max="14093" width="9.5703125" style="211" bestFit="1" customWidth="1"/>
    <col min="14094" max="14094" width="9" style="211" customWidth="1"/>
    <col min="14095" max="14095" width="10" style="211" customWidth="1"/>
    <col min="14096" max="14096" width="10.28515625" style="211" customWidth="1"/>
    <col min="14097" max="14097" width="10.7109375" style="211" customWidth="1"/>
    <col min="14098" max="14098" width="7.140625" style="211" customWidth="1"/>
    <col min="14099" max="14099" width="6.5703125" style="211" customWidth="1"/>
    <col min="14100" max="14100" width="7.140625" style="211" customWidth="1"/>
    <col min="14101" max="14336" width="11.42578125" style="211"/>
    <col min="14337" max="14337" width="33.140625" style="211" customWidth="1"/>
    <col min="14338" max="14338" width="10.28515625" style="211" customWidth="1"/>
    <col min="14339" max="14339" width="10" style="211" customWidth="1"/>
    <col min="14340" max="14340" width="9" style="211" customWidth="1"/>
    <col min="14341" max="14341" width="10.28515625" style="211" customWidth="1"/>
    <col min="14342" max="14342" width="12.7109375" style="211" bestFit="1" customWidth="1"/>
    <col min="14343" max="14343" width="15" style="211" customWidth="1"/>
    <col min="14344" max="14344" width="13.28515625" style="211" customWidth="1"/>
    <col min="14345" max="14345" width="10.5703125" style="211" customWidth="1"/>
    <col min="14346" max="14346" width="12.28515625" style="211" bestFit="1" customWidth="1"/>
    <col min="14347" max="14347" width="9.85546875" style="211" customWidth="1"/>
    <col min="14348" max="14348" width="11.7109375" style="211" customWidth="1"/>
    <col min="14349" max="14349" width="9.5703125" style="211" bestFit="1" customWidth="1"/>
    <col min="14350" max="14350" width="9" style="211" customWidth="1"/>
    <col min="14351" max="14351" width="10" style="211" customWidth="1"/>
    <col min="14352" max="14352" width="10.28515625" style="211" customWidth="1"/>
    <col min="14353" max="14353" width="10.7109375" style="211" customWidth="1"/>
    <col min="14354" max="14354" width="7.140625" style="211" customWidth="1"/>
    <col min="14355" max="14355" width="6.5703125" style="211" customWidth="1"/>
    <col min="14356" max="14356" width="7.140625" style="211" customWidth="1"/>
    <col min="14357" max="14592" width="11.42578125" style="211"/>
    <col min="14593" max="14593" width="33.140625" style="211" customWidth="1"/>
    <col min="14594" max="14594" width="10.28515625" style="211" customWidth="1"/>
    <col min="14595" max="14595" width="10" style="211" customWidth="1"/>
    <col min="14596" max="14596" width="9" style="211" customWidth="1"/>
    <col min="14597" max="14597" width="10.28515625" style="211" customWidth="1"/>
    <col min="14598" max="14598" width="12.7109375" style="211" bestFit="1" customWidth="1"/>
    <col min="14599" max="14599" width="15" style="211" customWidth="1"/>
    <col min="14600" max="14600" width="13.28515625" style="211" customWidth="1"/>
    <col min="14601" max="14601" width="10.5703125" style="211" customWidth="1"/>
    <col min="14602" max="14602" width="12.28515625" style="211" bestFit="1" customWidth="1"/>
    <col min="14603" max="14603" width="9.85546875" style="211" customWidth="1"/>
    <col min="14604" max="14604" width="11.7109375" style="211" customWidth="1"/>
    <col min="14605" max="14605" width="9.5703125" style="211" bestFit="1" customWidth="1"/>
    <col min="14606" max="14606" width="9" style="211" customWidth="1"/>
    <col min="14607" max="14607" width="10" style="211" customWidth="1"/>
    <col min="14608" max="14608" width="10.28515625" style="211" customWidth="1"/>
    <col min="14609" max="14609" width="10.7109375" style="211" customWidth="1"/>
    <col min="14610" max="14610" width="7.140625" style="211" customWidth="1"/>
    <col min="14611" max="14611" width="6.5703125" style="211" customWidth="1"/>
    <col min="14612" max="14612" width="7.140625" style="211" customWidth="1"/>
    <col min="14613" max="14848" width="11.42578125" style="211"/>
    <col min="14849" max="14849" width="33.140625" style="211" customWidth="1"/>
    <col min="14850" max="14850" width="10.28515625" style="211" customWidth="1"/>
    <col min="14851" max="14851" width="10" style="211" customWidth="1"/>
    <col min="14852" max="14852" width="9" style="211" customWidth="1"/>
    <col min="14853" max="14853" width="10.28515625" style="211" customWidth="1"/>
    <col min="14854" max="14854" width="12.7109375" style="211" bestFit="1" customWidth="1"/>
    <col min="14855" max="14855" width="15" style="211" customWidth="1"/>
    <col min="14856" max="14856" width="13.28515625" style="211" customWidth="1"/>
    <col min="14857" max="14857" width="10.5703125" style="211" customWidth="1"/>
    <col min="14858" max="14858" width="12.28515625" style="211" bestFit="1" customWidth="1"/>
    <col min="14859" max="14859" width="9.85546875" style="211" customWidth="1"/>
    <col min="14860" max="14860" width="11.7109375" style="211" customWidth="1"/>
    <col min="14861" max="14861" width="9.5703125" style="211" bestFit="1" customWidth="1"/>
    <col min="14862" max="14862" width="9" style="211" customWidth="1"/>
    <col min="14863" max="14863" width="10" style="211" customWidth="1"/>
    <col min="14864" max="14864" width="10.28515625" style="211" customWidth="1"/>
    <col min="14865" max="14865" width="10.7109375" style="211" customWidth="1"/>
    <col min="14866" max="14866" width="7.140625" style="211" customWidth="1"/>
    <col min="14867" max="14867" width="6.5703125" style="211" customWidth="1"/>
    <col min="14868" max="14868" width="7.140625" style="211" customWidth="1"/>
    <col min="14869" max="15104" width="11.42578125" style="211"/>
    <col min="15105" max="15105" width="33.140625" style="211" customWidth="1"/>
    <col min="15106" max="15106" width="10.28515625" style="211" customWidth="1"/>
    <col min="15107" max="15107" width="10" style="211" customWidth="1"/>
    <col min="15108" max="15108" width="9" style="211" customWidth="1"/>
    <col min="15109" max="15109" width="10.28515625" style="211" customWidth="1"/>
    <col min="15110" max="15110" width="12.7109375" style="211" bestFit="1" customWidth="1"/>
    <col min="15111" max="15111" width="15" style="211" customWidth="1"/>
    <col min="15112" max="15112" width="13.28515625" style="211" customWidth="1"/>
    <col min="15113" max="15113" width="10.5703125" style="211" customWidth="1"/>
    <col min="15114" max="15114" width="12.28515625" style="211" bestFit="1" customWidth="1"/>
    <col min="15115" max="15115" width="9.85546875" style="211" customWidth="1"/>
    <col min="15116" max="15116" width="11.7109375" style="211" customWidth="1"/>
    <col min="15117" max="15117" width="9.5703125" style="211" bestFit="1" customWidth="1"/>
    <col min="15118" max="15118" width="9" style="211" customWidth="1"/>
    <col min="15119" max="15119" width="10" style="211" customWidth="1"/>
    <col min="15120" max="15120" width="10.28515625" style="211" customWidth="1"/>
    <col min="15121" max="15121" width="10.7109375" style="211" customWidth="1"/>
    <col min="15122" max="15122" width="7.140625" style="211" customWidth="1"/>
    <col min="15123" max="15123" width="6.5703125" style="211" customWidth="1"/>
    <col min="15124" max="15124" width="7.140625" style="211" customWidth="1"/>
    <col min="15125" max="15360" width="11.42578125" style="211"/>
    <col min="15361" max="15361" width="33.140625" style="211" customWidth="1"/>
    <col min="15362" max="15362" width="10.28515625" style="211" customWidth="1"/>
    <col min="15363" max="15363" width="10" style="211" customWidth="1"/>
    <col min="15364" max="15364" width="9" style="211" customWidth="1"/>
    <col min="15365" max="15365" width="10.28515625" style="211" customWidth="1"/>
    <col min="15366" max="15366" width="12.7109375" style="211" bestFit="1" customWidth="1"/>
    <col min="15367" max="15367" width="15" style="211" customWidth="1"/>
    <col min="15368" max="15368" width="13.28515625" style="211" customWidth="1"/>
    <col min="15369" max="15369" width="10.5703125" style="211" customWidth="1"/>
    <col min="15370" max="15370" width="12.28515625" style="211" bestFit="1" customWidth="1"/>
    <col min="15371" max="15371" width="9.85546875" style="211" customWidth="1"/>
    <col min="15372" max="15372" width="11.7109375" style="211" customWidth="1"/>
    <col min="15373" max="15373" width="9.5703125" style="211" bestFit="1" customWidth="1"/>
    <col min="15374" max="15374" width="9" style="211" customWidth="1"/>
    <col min="15375" max="15375" width="10" style="211" customWidth="1"/>
    <col min="15376" max="15376" width="10.28515625" style="211" customWidth="1"/>
    <col min="15377" max="15377" width="10.7109375" style="211" customWidth="1"/>
    <col min="15378" max="15378" width="7.140625" style="211" customWidth="1"/>
    <col min="15379" max="15379" width="6.5703125" style="211" customWidth="1"/>
    <col min="15380" max="15380" width="7.140625" style="211" customWidth="1"/>
    <col min="15381" max="15616" width="11.42578125" style="211"/>
    <col min="15617" max="15617" width="33.140625" style="211" customWidth="1"/>
    <col min="15618" max="15618" width="10.28515625" style="211" customWidth="1"/>
    <col min="15619" max="15619" width="10" style="211" customWidth="1"/>
    <col min="15620" max="15620" width="9" style="211" customWidth="1"/>
    <col min="15621" max="15621" width="10.28515625" style="211" customWidth="1"/>
    <col min="15622" max="15622" width="12.7109375" style="211" bestFit="1" customWidth="1"/>
    <col min="15623" max="15623" width="15" style="211" customWidth="1"/>
    <col min="15624" max="15624" width="13.28515625" style="211" customWidth="1"/>
    <col min="15625" max="15625" width="10.5703125" style="211" customWidth="1"/>
    <col min="15626" max="15626" width="12.28515625" style="211" bestFit="1" customWidth="1"/>
    <col min="15627" max="15627" width="9.85546875" style="211" customWidth="1"/>
    <col min="15628" max="15628" width="11.7109375" style="211" customWidth="1"/>
    <col min="15629" max="15629" width="9.5703125" style="211" bestFit="1" customWidth="1"/>
    <col min="15630" max="15630" width="9" style="211" customWidth="1"/>
    <col min="15631" max="15631" width="10" style="211" customWidth="1"/>
    <col min="15632" max="15632" width="10.28515625" style="211" customWidth="1"/>
    <col min="15633" max="15633" width="10.7109375" style="211" customWidth="1"/>
    <col min="15634" max="15634" width="7.140625" style="211" customWidth="1"/>
    <col min="15635" max="15635" width="6.5703125" style="211" customWidth="1"/>
    <col min="15636" max="15636" width="7.140625" style="211" customWidth="1"/>
    <col min="15637" max="15872" width="11.42578125" style="211"/>
    <col min="15873" max="15873" width="33.140625" style="211" customWidth="1"/>
    <col min="15874" max="15874" width="10.28515625" style="211" customWidth="1"/>
    <col min="15875" max="15875" width="10" style="211" customWidth="1"/>
    <col min="15876" max="15876" width="9" style="211" customWidth="1"/>
    <col min="15877" max="15877" width="10.28515625" style="211" customWidth="1"/>
    <col min="15878" max="15878" width="12.7109375" style="211" bestFit="1" customWidth="1"/>
    <col min="15879" max="15879" width="15" style="211" customWidth="1"/>
    <col min="15880" max="15880" width="13.28515625" style="211" customWidth="1"/>
    <col min="15881" max="15881" width="10.5703125" style="211" customWidth="1"/>
    <col min="15882" max="15882" width="12.28515625" style="211" bestFit="1" customWidth="1"/>
    <col min="15883" max="15883" width="9.85546875" style="211" customWidth="1"/>
    <col min="15884" max="15884" width="11.7109375" style="211" customWidth="1"/>
    <col min="15885" max="15885" width="9.5703125" style="211" bestFit="1" customWidth="1"/>
    <col min="15886" max="15886" width="9" style="211" customWidth="1"/>
    <col min="15887" max="15887" width="10" style="211" customWidth="1"/>
    <col min="15888" max="15888" width="10.28515625" style="211" customWidth="1"/>
    <col min="15889" max="15889" width="10.7109375" style="211" customWidth="1"/>
    <col min="15890" max="15890" width="7.140625" style="211" customWidth="1"/>
    <col min="15891" max="15891" width="6.5703125" style="211" customWidth="1"/>
    <col min="15892" max="15892" width="7.140625" style="211" customWidth="1"/>
    <col min="15893" max="16128" width="11.42578125" style="211"/>
    <col min="16129" max="16129" width="33.140625" style="211" customWidth="1"/>
    <col min="16130" max="16130" width="10.28515625" style="211" customWidth="1"/>
    <col min="16131" max="16131" width="10" style="211" customWidth="1"/>
    <col min="16132" max="16132" width="9" style="211" customWidth="1"/>
    <col min="16133" max="16133" width="10.28515625" style="211" customWidth="1"/>
    <col min="16134" max="16134" width="12.7109375" style="211" bestFit="1" customWidth="1"/>
    <col min="16135" max="16135" width="15" style="211" customWidth="1"/>
    <col min="16136" max="16136" width="13.28515625" style="211" customWidth="1"/>
    <col min="16137" max="16137" width="10.5703125" style="211" customWidth="1"/>
    <col min="16138" max="16138" width="12.28515625" style="211" bestFit="1" customWidth="1"/>
    <col min="16139" max="16139" width="9.85546875" style="211" customWidth="1"/>
    <col min="16140" max="16140" width="11.7109375" style="211" customWidth="1"/>
    <col min="16141" max="16141" width="9.5703125" style="211" bestFit="1" customWidth="1"/>
    <col min="16142" max="16142" width="9" style="211" customWidth="1"/>
    <col min="16143" max="16143" width="10" style="211" customWidth="1"/>
    <col min="16144" max="16144" width="10.28515625" style="211" customWidth="1"/>
    <col min="16145" max="16145" width="10.7109375" style="211" customWidth="1"/>
    <col min="16146" max="16146" width="7.140625" style="211" customWidth="1"/>
    <col min="16147" max="16147" width="6.5703125" style="211" customWidth="1"/>
    <col min="16148" max="16148" width="7.140625" style="211" customWidth="1"/>
    <col min="16149" max="16384" width="11.42578125" style="211"/>
  </cols>
  <sheetData>
    <row r="1" spans="1:23" ht="20.25" x14ac:dyDescent="0.3">
      <c r="A1" s="981" t="s">
        <v>0</v>
      </c>
      <c r="B1" s="981"/>
      <c r="C1" s="981"/>
      <c r="D1" s="981"/>
      <c r="E1" s="981"/>
      <c r="F1" s="981"/>
      <c r="G1" s="981"/>
      <c r="H1" s="981"/>
      <c r="I1" s="981"/>
      <c r="J1" s="981"/>
      <c r="K1" s="981"/>
      <c r="L1" s="981"/>
      <c r="M1" s="981"/>
      <c r="N1" s="981"/>
      <c r="O1" s="981"/>
      <c r="P1" s="981"/>
      <c r="Q1" s="981"/>
      <c r="R1" s="981"/>
      <c r="S1" s="981"/>
      <c r="T1" s="981"/>
    </row>
    <row r="2" spans="1:23" ht="20.25" x14ac:dyDescent="0.3">
      <c r="A2" s="927" t="s">
        <v>1</v>
      </c>
      <c r="B2" s="983" t="s">
        <v>103</v>
      </c>
      <c r="C2" s="983"/>
      <c r="D2" s="983"/>
      <c r="E2" s="983"/>
      <c r="F2" s="983"/>
      <c r="G2" s="982" t="s">
        <v>103</v>
      </c>
      <c r="H2" s="982"/>
      <c r="I2" s="982"/>
      <c r="J2" s="982"/>
      <c r="K2" s="982"/>
      <c r="L2" s="946"/>
      <c r="M2" s="984" t="s">
        <v>3</v>
      </c>
      <c r="N2" s="984"/>
      <c r="O2" s="984"/>
      <c r="P2" s="929">
        <v>5</v>
      </c>
      <c r="Q2" s="946"/>
      <c r="R2" s="947"/>
      <c r="S2" s="946"/>
      <c r="T2" s="946"/>
    </row>
    <row r="3" spans="1:23" ht="20.25" x14ac:dyDescent="0.3">
      <c r="A3" s="929">
        <v>2018</v>
      </c>
      <c r="B3" s="929"/>
      <c r="C3" s="929"/>
      <c r="D3" s="929"/>
      <c r="E3" s="929"/>
      <c r="F3" s="929"/>
      <c r="G3" s="929"/>
      <c r="H3" s="928"/>
      <c r="I3" s="948"/>
      <c r="J3" s="949"/>
      <c r="K3" s="929"/>
      <c r="L3" s="950"/>
      <c r="M3" s="951"/>
      <c r="N3" s="952"/>
      <c r="O3" s="927"/>
      <c r="P3" s="929"/>
      <c r="Q3" s="946"/>
      <c r="R3" s="947"/>
      <c r="S3" s="946"/>
      <c r="T3" s="946"/>
    </row>
    <row r="4" spans="1:23" ht="20.25" x14ac:dyDescent="0.3">
      <c r="A4" s="929"/>
      <c r="B4" s="929"/>
      <c r="C4" s="929"/>
      <c r="D4" s="929"/>
      <c r="E4" s="929"/>
      <c r="F4" s="929"/>
      <c r="G4" s="929"/>
      <c r="H4" s="928"/>
      <c r="I4" s="948"/>
      <c r="J4" s="949"/>
      <c r="K4" s="929"/>
      <c r="L4" s="950"/>
      <c r="M4" s="951"/>
      <c r="N4" s="952"/>
      <c r="O4" s="927"/>
      <c r="P4" s="929"/>
      <c r="Q4" s="946"/>
      <c r="R4" s="947"/>
      <c r="S4" s="946"/>
      <c r="T4" s="946"/>
    </row>
    <row r="5" spans="1:23" ht="102" x14ac:dyDescent="0.2">
      <c r="A5" s="232" t="s">
        <v>4</v>
      </c>
      <c r="B5" s="232" t="s">
        <v>5</v>
      </c>
      <c r="C5" s="232" t="s">
        <v>6</v>
      </c>
      <c r="D5" s="232" t="s">
        <v>7</v>
      </c>
      <c r="E5" s="232" t="s">
        <v>8</v>
      </c>
      <c r="F5" s="232" t="s">
        <v>9</v>
      </c>
      <c r="G5" s="232" t="s">
        <v>124</v>
      </c>
      <c r="H5" s="232" t="s">
        <v>11</v>
      </c>
      <c r="I5" s="931" t="s">
        <v>12</v>
      </c>
      <c r="J5" s="932" t="s">
        <v>13</v>
      </c>
      <c r="K5" s="232" t="s">
        <v>126</v>
      </c>
      <c r="L5" s="232" t="s">
        <v>15</v>
      </c>
      <c r="M5" s="933" t="s">
        <v>16</v>
      </c>
      <c r="N5" s="231" t="s">
        <v>17</v>
      </c>
      <c r="O5" s="232" t="s">
        <v>18</v>
      </c>
      <c r="P5" s="934" t="s">
        <v>19</v>
      </c>
      <c r="Q5" s="935" t="s">
        <v>20</v>
      </c>
      <c r="R5" s="980" t="s">
        <v>21</v>
      </c>
      <c r="S5" s="980"/>
      <c r="T5" s="980"/>
    </row>
    <row r="6" spans="1:23" ht="15.75" x14ac:dyDescent="0.2">
      <c r="A6" s="684" t="s">
        <v>38</v>
      </c>
      <c r="B6" s="685">
        <v>487</v>
      </c>
      <c r="C6" s="684">
        <f>$B$9/3</f>
        <v>12.333333333333334</v>
      </c>
      <c r="D6" s="684">
        <f>B$10/2</f>
        <v>6</v>
      </c>
      <c r="E6" s="684">
        <f>B$11/2</f>
        <v>2</v>
      </c>
      <c r="F6" s="684"/>
      <c r="G6" s="684">
        <v>1</v>
      </c>
      <c r="H6" s="684">
        <f>B6+INT(C6)+INT(D6)+INT(E6)+INT(F6)+G6</f>
        <v>508</v>
      </c>
      <c r="I6" s="686"/>
      <c r="J6" s="687"/>
      <c r="K6" s="684"/>
      <c r="L6" s="684">
        <f>H6</f>
        <v>508</v>
      </c>
      <c r="M6" s="688">
        <f>L6</f>
        <v>508</v>
      </c>
      <c r="N6" s="689">
        <f>M6/M$34</f>
        <v>0.18332731865752436</v>
      </c>
      <c r="O6" s="690">
        <f>IF(N6&gt;=2%,M6,0)</f>
        <v>508</v>
      </c>
      <c r="P6" s="691">
        <f>O$34/P$2</f>
        <v>529.20000000000005</v>
      </c>
      <c r="Q6" s="692">
        <f>O6/P6</f>
        <v>0.95993953136810273</v>
      </c>
      <c r="R6" s="685">
        <f t="shared" ref="R6:R33" si="0">INT(Q6)</f>
        <v>0</v>
      </c>
      <c r="S6" s="685">
        <v>1</v>
      </c>
      <c r="T6" s="685">
        <f t="shared" ref="T6:T34" si="1">SUM(R6:S6)</f>
        <v>1</v>
      </c>
      <c r="V6" s="692">
        <v>0.95993953136810273</v>
      </c>
      <c r="W6" s="692">
        <v>0.95993953136810273</v>
      </c>
    </row>
    <row r="7" spans="1:23" ht="15.75" x14ac:dyDescent="0.2">
      <c r="A7" s="684" t="s">
        <v>23</v>
      </c>
      <c r="B7" s="685">
        <v>95</v>
      </c>
      <c r="C7" s="684">
        <f>$B$9/3</f>
        <v>12.333333333333334</v>
      </c>
      <c r="D7" s="684">
        <f>B$10/2</f>
        <v>6</v>
      </c>
      <c r="E7" s="684"/>
      <c r="F7" s="684">
        <f>B$12/2</f>
        <v>0</v>
      </c>
      <c r="G7" s="684">
        <v>0</v>
      </c>
      <c r="H7" s="684">
        <f>B7+INT(C7)+INT(D7)+INT(E7)+INT(F7)+G7</f>
        <v>113</v>
      </c>
      <c r="I7" s="686"/>
      <c r="J7" s="687"/>
      <c r="K7" s="684"/>
      <c r="L7" s="684">
        <f>H7</f>
        <v>113</v>
      </c>
      <c r="M7" s="688">
        <f>L7</f>
        <v>113</v>
      </c>
      <c r="N7" s="689">
        <f>M7/M$34</f>
        <v>4.0779501984843015E-2</v>
      </c>
      <c r="O7" s="690">
        <f>IF(N7&gt;=2%,M7,0)</f>
        <v>113</v>
      </c>
      <c r="P7" s="691">
        <f>O$34/P$2</f>
        <v>529.20000000000005</v>
      </c>
      <c r="Q7" s="692">
        <f>O7/P7</f>
        <v>0.21352985638699923</v>
      </c>
      <c r="R7" s="685">
        <f t="shared" si="0"/>
        <v>0</v>
      </c>
      <c r="S7" s="684">
        <v>1</v>
      </c>
      <c r="T7" s="685">
        <f t="shared" si="1"/>
        <v>1</v>
      </c>
      <c r="V7" s="692">
        <v>0.21352985638699923</v>
      </c>
      <c r="W7" s="675">
        <v>0.57369614512472</v>
      </c>
    </row>
    <row r="8" spans="1:23" ht="15.75" x14ac:dyDescent="0.2">
      <c r="A8" s="684" t="s">
        <v>24</v>
      </c>
      <c r="B8" s="685">
        <v>16</v>
      </c>
      <c r="C8" s="684">
        <f>$B$9/3</f>
        <v>12.333333333333334</v>
      </c>
      <c r="D8" s="684"/>
      <c r="E8" s="684">
        <f>B$11/2</f>
        <v>2</v>
      </c>
      <c r="F8" s="684">
        <f>B$12/2</f>
        <v>0</v>
      </c>
      <c r="G8" s="684">
        <v>0</v>
      </c>
      <c r="H8" s="684">
        <f>B8+INT(C8)+INT(D8)+INT(E8)+INT(F8)+G8</f>
        <v>30</v>
      </c>
      <c r="I8" s="686"/>
      <c r="J8" s="687"/>
      <c r="K8" s="684"/>
      <c r="L8" s="684">
        <f>H8</f>
        <v>30</v>
      </c>
      <c r="M8" s="688">
        <f>L8</f>
        <v>30</v>
      </c>
      <c r="N8" s="689">
        <f>M8/M$34</f>
        <v>1.0826416456153013E-2</v>
      </c>
      <c r="O8" s="690">
        <f>IF(N8&gt;=2%,M8,0)</f>
        <v>0</v>
      </c>
      <c r="P8" s="693">
        <v>0</v>
      </c>
      <c r="Q8" s="692"/>
      <c r="R8" s="685">
        <f t="shared" si="0"/>
        <v>0</v>
      </c>
      <c r="S8" s="685">
        <v>0</v>
      </c>
      <c r="T8" s="685">
        <f t="shared" si="1"/>
        <v>0</v>
      </c>
      <c r="V8" s="675">
        <v>0.57369614512472</v>
      </c>
      <c r="W8" s="692">
        <v>0.21352985638699923</v>
      </c>
    </row>
    <row r="9" spans="1:23" ht="15.75" x14ac:dyDescent="0.2">
      <c r="A9" s="684" t="s">
        <v>25</v>
      </c>
      <c r="B9" s="685">
        <v>37</v>
      </c>
      <c r="C9" s="684"/>
      <c r="D9" s="684"/>
      <c r="E9" s="684"/>
      <c r="F9" s="684"/>
      <c r="G9" s="684"/>
      <c r="H9" s="684"/>
      <c r="I9" s="686"/>
      <c r="J9" s="687"/>
      <c r="K9" s="684"/>
      <c r="L9" s="684"/>
      <c r="M9" s="688"/>
      <c r="N9" s="689"/>
      <c r="O9" s="690"/>
      <c r="P9" s="693"/>
      <c r="Q9" s="692"/>
      <c r="R9" s="685">
        <f t="shared" si="0"/>
        <v>0</v>
      </c>
      <c r="S9" s="685"/>
      <c r="T9" s="685">
        <f t="shared" si="1"/>
        <v>0</v>
      </c>
      <c r="V9" s="675">
        <v>1.4739229024939999E-2</v>
      </c>
      <c r="W9" s="324">
        <v>0.12849584278155707</v>
      </c>
    </row>
    <row r="10" spans="1:23" ht="15.75" x14ac:dyDescent="0.2">
      <c r="A10" s="684" t="s">
        <v>26</v>
      </c>
      <c r="B10" s="685">
        <v>12</v>
      </c>
      <c r="C10" s="684"/>
      <c r="D10" s="684"/>
      <c r="E10" s="684"/>
      <c r="F10" s="684"/>
      <c r="G10" s="684"/>
      <c r="H10" s="684"/>
      <c r="I10" s="686"/>
      <c r="J10" s="687"/>
      <c r="K10" s="684"/>
      <c r="L10" s="684"/>
      <c r="M10" s="688"/>
      <c r="N10" s="689"/>
      <c r="O10" s="690"/>
      <c r="P10" s="693">
        <f>SUM(N10:O10)</f>
        <v>0</v>
      </c>
      <c r="Q10" s="692"/>
      <c r="R10" s="685">
        <f t="shared" si="0"/>
        <v>0</v>
      </c>
      <c r="S10" s="685"/>
      <c r="T10" s="685">
        <f t="shared" si="1"/>
        <v>0</v>
      </c>
      <c r="V10" s="304">
        <v>0.10959939531368101</v>
      </c>
      <c r="W10" s="304">
        <v>0.10959939531368101</v>
      </c>
    </row>
    <row r="11" spans="1:23" ht="15.75" x14ac:dyDescent="0.2">
      <c r="A11" s="684" t="s">
        <v>27</v>
      </c>
      <c r="B11" s="685">
        <v>4</v>
      </c>
      <c r="C11" s="684"/>
      <c r="D11" s="684"/>
      <c r="E11" s="684"/>
      <c r="F11" s="684"/>
      <c r="G11" s="684"/>
      <c r="H11" s="684"/>
      <c r="I11" s="686"/>
      <c r="J11" s="687"/>
      <c r="K11" s="684"/>
      <c r="L11" s="684"/>
      <c r="M11" s="688"/>
      <c r="N11" s="689"/>
      <c r="O11" s="690"/>
      <c r="P11" s="693">
        <f>SUM(N11:O11)</f>
        <v>0</v>
      </c>
      <c r="Q11" s="692"/>
      <c r="R11" s="685">
        <f t="shared" si="0"/>
        <v>0</v>
      </c>
      <c r="S11" s="685"/>
      <c r="T11" s="685">
        <f t="shared" si="1"/>
        <v>0</v>
      </c>
      <c r="V11" s="324">
        <v>0.12849584278155707</v>
      </c>
      <c r="W11" s="675">
        <v>1.4739229024939999E-2</v>
      </c>
    </row>
    <row r="12" spans="1:23" ht="15.75" x14ac:dyDescent="0.2">
      <c r="A12" s="684" t="s">
        <v>28</v>
      </c>
      <c r="B12" s="685">
        <v>0</v>
      </c>
      <c r="C12" s="684"/>
      <c r="D12" s="684"/>
      <c r="E12" s="684"/>
      <c r="F12" s="684"/>
      <c r="G12" s="684"/>
      <c r="H12" s="684"/>
      <c r="I12" s="686"/>
      <c r="J12" s="687"/>
      <c r="K12" s="684"/>
      <c r="L12" s="684"/>
      <c r="M12" s="688"/>
      <c r="N12" s="689"/>
      <c r="O12" s="690"/>
      <c r="P12" s="693">
        <f>SUM(N12:O12)</f>
        <v>0</v>
      </c>
      <c r="Q12" s="692"/>
      <c r="R12" s="685">
        <f t="shared" si="0"/>
        <v>0</v>
      </c>
      <c r="S12" s="685"/>
      <c r="T12" s="685">
        <f t="shared" si="1"/>
        <v>0</v>
      </c>
    </row>
    <row r="13" spans="1:23" ht="15.75" x14ac:dyDescent="0.2">
      <c r="A13" s="694" t="s">
        <v>29</v>
      </c>
      <c r="B13" s="685">
        <f>SUM(B6:B12)</f>
        <v>651</v>
      </c>
      <c r="C13" s="684"/>
      <c r="D13" s="684"/>
      <c r="E13" s="684"/>
      <c r="F13" s="684"/>
      <c r="G13" s="684"/>
      <c r="H13" s="684"/>
      <c r="I13" s="686"/>
      <c r="J13" s="687"/>
      <c r="K13" s="684"/>
      <c r="L13" s="684"/>
      <c r="M13" s="688"/>
      <c r="N13" s="689"/>
      <c r="O13" s="690"/>
      <c r="P13" s="693"/>
      <c r="Q13" s="692"/>
      <c r="R13" s="685">
        <f t="shared" si="0"/>
        <v>0</v>
      </c>
      <c r="S13" s="685"/>
      <c r="T13" s="685">
        <f t="shared" si="1"/>
        <v>0</v>
      </c>
    </row>
    <row r="14" spans="1:23" x14ac:dyDescent="0.2">
      <c r="A14" s="256"/>
      <c r="B14" s="259"/>
      <c r="C14" s="259"/>
      <c r="D14" s="258"/>
      <c r="E14" s="344"/>
      <c r="F14" s="259"/>
      <c r="G14" s="259"/>
      <c r="H14" s="259"/>
      <c r="I14" s="260"/>
      <c r="J14" s="261"/>
      <c r="K14" s="262"/>
      <c r="L14" s="263"/>
      <c r="M14" s="264"/>
      <c r="N14" s="265"/>
      <c r="O14" s="266"/>
      <c r="P14" s="662">
        <f>SUM(N14:O14)</f>
        <v>0</v>
      </c>
      <c r="Q14" s="324"/>
      <c r="R14" s="325">
        <f t="shared" si="0"/>
        <v>0</v>
      </c>
      <c r="S14" s="324"/>
      <c r="T14" s="326">
        <f t="shared" si="1"/>
        <v>0</v>
      </c>
      <c r="U14" s="327"/>
    </row>
    <row r="15" spans="1:23" x14ac:dyDescent="0.2">
      <c r="A15" s="695" t="s">
        <v>39</v>
      </c>
      <c r="B15" s="665"/>
      <c r="C15" s="665"/>
      <c r="D15" s="666"/>
      <c r="E15" s="663"/>
      <c r="F15" s="665"/>
      <c r="G15" s="665"/>
      <c r="H15" s="665"/>
      <c r="I15" s="667">
        <v>0.71</v>
      </c>
      <c r="J15" s="668">
        <f>$B$18*I15</f>
        <v>1361.78</v>
      </c>
      <c r="K15" s="669">
        <v>1</v>
      </c>
      <c r="L15" s="670">
        <f>INT(J15+K15)</f>
        <v>1362</v>
      </c>
      <c r="M15" s="671">
        <f>L15</f>
        <v>1362</v>
      </c>
      <c r="N15" s="672">
        <f>M15/M$34</f>
        <v>0.49151930710934683</v>
      </c>
      <c r="O15" s="673">
        <f>IF(N15&gt;=2%,M15,0)</f>
        <v>1362</v>
      </c>
      <c r="P15" s="674">
        <f>O$34/P$2</f>
        <v>529.20000000000005</v>
      </c>
      <c r="Q15" s="675">
        <f>O15/P15</f>
        <v>2.5736961451247162</v>
      </c>
      <c r="R15" s="676">
        <f>INT(Q15)</f>
        <v>2</v>
      </c>
      <c r="S15" s="539">
        <v>0</v>
      </c>
      <c r="T15" s="677">
        <f>SUM(R15:S15)</f>
        <v>2</v>
      </c>
      <c r="U15" s="327"/>
    </row>
    <row r="16" spans="1:23" x14ac:dyDescent="0.2">
      <c r="A16" s="695" t="s">
        <v>34</v>
      </c>
      <c r="B16" s="665"/>
      <c r="C16" s="665"/>
      <c r="D16" s="666"/>
      <c r="E16" s="663"/>
      <c r="F16" s="665"/>
      <c r="G16" s="665"/>
      <c r="H16" s="665"/>
      <c r="I16" s="667">
        <v>0.28000000000000003</v>
      </c>
      <c r="J16" s="668">
        <f>$B$18*I16</f>
        <v>537.04000000000008</v>
      </c>
      <c r="K16" s="669">
        <v>0</v>
      </c>
      <c r="L16" s="670">
        <f>INT(J16+K16)</f>
        <v>537</v>
      </c>
      <c r="M16" s="671">
        <f>L16</f>
        <v>537</v>
      </c>
      <c r="N16" s="672">
        <f>M16/M$34</f>
        <v>0.19379285456513895</v>
      </c>
      <c r="O16" s="673">
        <f>IF(N16&gt;=2%,M16,0)</f>
        <v>537</v>
      </c>
      <c r="P16" s="674">
        <f>O$34/P$2</f>
        <v>529.20000000000005</v>
      </c>
      <c r="Q16" s="675">
        <f>O16/P16</f>
        <v>1.0147392290249433</v>
      </c>
      <c r="R16" s="676">
        <f>INT(Q16)</f>
        <v>1</v>
      </c>
      <c r="S16" s="675"/>
      <c r="T16" s="677"/>
      <c r="U16" s="327"/>
    </row>
    <row r="17" spans="1:21" x14ac:dyDescent="0.2">
      <c r="A17" s="695" t="s">
        <v>36</v>
      </c>
      <c r="B17" s="665"/>
      <c r="C17" s="665"/>
      <c r="D17" s="666"/>
      <c r="E17" s="663"/>
      <c r="F17" s="665"/>
      <c r="G17" s="665"/>
      <c r="H17" s="665"/>
      <c r="I17" s="667">
        <v>0.01</v>
      </c>
      <c r="J17" s="668">
        <f>$B$18*I17</f>
        <v>19.18</v>
      </c>
      <c r="K17" s="669">
        <v>0</v>
      </c>
      <c r="L17" s="670">
        <f>INT(J17+K17)</f>
        <v>19</v>
      </c>
      <c r="M17" s="671">
        <f>L17</f>
        <v>19</v>
      </c>
      <c r="N17" s="672">
        <f>M17/M$34</f>
        <v>6.8567304222302422E-3</v>
      </c>
      <c r="O17" s="673">
        <f>IF(N17&gt;=2%,M17,0)</f>
        <v>0</v>
      </c>
      <c r="P17" s="674"/>
      <c r="Q17" s="675"/>
      <c r="R17" s="676">
        <f>INT(Q17)</f>
        <v>0</v>
      </c>
      <c r="S17" s="675"/>
      <c r="T17" s="677"/>
      <c r="U17" s="327"/>
    </row>
    <row r="18" spans="1:21" x14ac:dyDescent="0.2">
      <c r="A18" s="695" t="s">
        <v>63</v>
      </c>
      <c r="B18" s="665">
        <v>1918</v>
      </c>
      <c r="C18" s="665"/>
      <c r="D18" s="666"/>
      <c r="E18" s="663"/>
      <c r="F18" s="665"/>
      <c r="G18" s="665"/>
      <c r="H18" s="665"/>
      <c r="I18" s="667"/>
      <c r="J18" s="668"/>
      <c r="K18" s="669"/>
      <c r="L18" s="670"/>
      <c r="M18" s="671"/>
      <c r="N18" s="672"/>
      <c r="O18" s="673"/>
      <c r="P18" s="674"/>
      <c r="Q18" s="675"/>
      <c r="R18" s="676"/>
      <c r="S18" s="675"/>
      <c r="T18" s="677"/>
      <c r="U18" s="327"/>
    </row>
    <row r="19" spans="1:21" s="327" customFormat="1" x14ac:dyDescent="0.2">
      <c r="A19" s="315"/>
      <c r="B19" s="313"/>
      <c r="C19" s="313"/>
      <c r="D19" s="314"/>
      <c r="E19" s="315"/>
      <c r="F19" s="313"/>
      <c r="G19" s="313"/>
      <c r="H19" s="313"/>
      <c r="I19" s="317"/>
      <c r="J19" s="261"/>
      <c r="K19" s="318"/>
      <c r="L19" s="319"/>
      <c r="M19" s="412"/>
      <c r="N19" s="321"/>
      <c r="O19" s="322"/>
      <c r="P19" s="323"/>
      <c r="Q19" s="324"/>
      <c r="R19" s="325"/>
      <c r="S19" s="324"/>
      <c r="T19" s="326"/>
    </row>
    <row r="20" spans="1:21" x14ac:dyDescent="0.2">
      <c r="A20" s="292" t="s">
        <v>41</v>
      </c>
      <c r="B20" s="293">
        <v>33</v>
      </c>
      <c r="C20" s="293">
        <f>$B$23/3</f>
        <v>3</v>
      </c>
      <c r="D20" s="293">
        <f>B$24/2</f>
        <v>2</v>
      </c>
      <c r="E20" s="294">
        <f>B$25/2</f>
        <v>1</v>
      </c>
      <c r="F20" s="293"/>
      <c r="G20" s="295">
        <v>0</v>
      </c>
      <c r="H20" s="293">
        <f>B20+INT(C20)+INT(D20)+INT(E20)+INT(F20)+G20</f>
        <v>39</v>
      </c>
      <c r="I20" s="296"/>
      <c r="J20" s="297"/>
      <c r="K20" s="298"/>
      <c r="L20" s="299">
        <f>H20</f>
        <v>39</v>
      </c>
      <c r="M20" s="300">
        <f>L20</f>
        <v>39</v>
      </c>
      <c r="N20" s="301">
        <f>M20/M$34</f>
        <v>1.4074341392998917E-2</v>
      </c>
      <c r="O20" s="302">
        <f>IF(N20&gt;=2%,M20,0)</f>
        <v>0</v>
      </c>
      <c r="P20" s="303">
        <v>0</v>
      </c>
      <c r="Q20" s="304"/>
      <c r="R20" s="305">
        <f t="shared" si="0"/>
        <v>0</v>
      </c>
      <c r="S20" s="304">
        <v>0</v>
      </c>
      <c r="T20" s="306">
        <f t="shared" si="1"/>
        <v>0</v>
      </c>
    </row>
    <row r="21" spans="1:21" x14ac:dyDescent="0.2">
      <c r="A21" s="292" t="s">
        <v>42</v>
      </c>
      <c r="B21" s="293">
        <v>51</v>
      </c>
      <c r="C21" s="293">
        <f>$B$23/3</f>
        <v>3</v>
      </c>
      <c r="D21" s="293">
        <f>B$24/2</f>
        <v>2</v>
      </c>
      <c r="E21" s="292"/>
      <c r="F21" s="293">
        <f>B$26/2</f>
        <v>1.5</v>
      </c>
      <c r="G21" s="293">
        <v>1</v>
      </c>
      <c r="H21" s="293">
        <f>B21+INT(C21)+INT(D21)+INT(E21)+INT(F21)+G21</f>
        <v>58</v>
      </c>
      <c r="I21" s="296"/>
      <c r="J21" s="297"/>
      <c r="K21" s="298"/>
      <c r="L21" s="299">
        <f>H21</f>
        <v>58</v>
      </c>
      <c r="M21" s="300">
        <f>L21</f>
        <v>58</v>
      </c>
      <c r="N21" s="301">
        <f>M21/M$34</f>
        <v>2.0931071815229157E-2</v>
      </c>
      <c r="O21" s="302">
        <f>IF(N21&gt;=2%,M21,0)</f>
        <v>58</v>
      </c>
      <c r="P21" s="303">
        <f>O$34/P$2</f>
        <v>529.20000000000005</v>
      </c>
      <c r="Q21" s="304">
        <f>O21/P21</f>
        <v>0.10959939531368101</v>
      </c>
      <c r="R21" s="305">
        <f t="shared" si="0"/>
        <v>0</v>
      </c>
      <c r="S21" s="696">
        <v>0</v>
      </c>
      <c r="T21" s="306">
        <f t="shared" si="1"/>
        <v>0</v>
      </c>
    </row>
    <row r="22" spans="1:21" x14ac:dyDescent="0.2">
      <c r="A22" s="292" t="s">
        <v>43</v>
      </c>
      <c r="B22" s="293">
        <v>26</v>
      </c>
      <c r="C22" s="293">
        <f>$B$23/3</f>
        <v>3</v>
      </c>
      <c r="D22" s="293"/>
      <c r="E22" s="294">
        <f>B$25/2</f>
        <v>1</v>
      </c>
      <c r="F22" s="293">
        <f>B$26/2</f>
        <v>1.5</v>
      </c>
      <c r="G22" s="293">
        <v>0</v>
      </c>
      <c r="H22" s="293">
        <f>B22+INT(C22)+INT(D22)+INT(E22)+INT(F22)+G22</f>
        <v>31</v>
      </c>
      <c r="I22" s="296"/>
      <c r="J22" s="297"/>
      <c r="K22" s="298"/>
      <c r="L22" s="299">
        <f>H22</f>
        <v>31</v>
      </c>
      <c r="M22" s="300">
        <f>L22</f>
        <v>31</v>
      </c>
      <c r="N22" s="301">
        <f>M22/M$34</f>
        <v>1.1187297004691447E-2</v>
      </c>
      <c r="O22" s="302">
        <f>IF(N22&gt;=2%,M22,0)</f>
        <v>0</v>
      </c>
      <c r="P22" s="303">
        <v>0</v>
      </c>
      <c r="Q22" s="304"/>
      <c r="R22" s="305">
        <f t="shared" si="0"/>
        <v>0</v>
      </c>
      <c r="S22" s="304">
        <v>0</v>
      </c>
      <c r="T22" s="306">
        <f t="shared" si="1"/>
        <v>0</v>
      </c>
    </row>
    <row r="23" spans="1:21" x14ac:dyDescent="0.2">
      <c r="A23" s="307" t="s">
        <v>44</v>
      </c>
      <c r="B23" s="293">
        <v>9</v>
      </c>
      <c r="C23" s="293"/>
      <c r="D23" s="293"/>
      <c r="E23" s="292"/>
      <c r="F23" s="293"/>
      <c r="G23" s="293"/>
      <c r="H23" s="293"/>
      <c r="I23" s="296"/>
      <c r="J23" s="297"/>
      <c r="K23" s="298"/>
      <c r="L23" s="299"/>
      <c r="M23" s="308"/>
      <c r="N23" s="301"/>
      <c r="O23" s="302"/>
      <c r="P23" s="303"/>
      <c r="Q23" s="304"/>
      <c r="R23" s="305">
        <f t="shared" si="0"/>
        <v>0</v>
      </c>
      <c r="S23" s="304"/>
      <c r="T23" s="306">
        <f t="shared" si="1"/>
        <v>0</v>
      </c>
    </row>
    <row r="24" spans="1:21" x14ac:dyDescent="0.2">
      <c r="A24" s="307" t="s">
        <v>45</v>
      </c>
      <c r="B24" s="293">
        <v>4</v>
      </c>
      <c r="C24" s="293"/>
      <c r="D24" s="293"/>
      <c r="E24" s="292"/>
      <c r="F24" s="293"/>
      <c r="G24" s="293"/>
      <c r="H24" s="293"/>
      <c r="I24" s="296"/>
      <c r="J24" s="297"/>
      <c r="K24" s="298"/>
      <c r="L24" s="299"/>
      <c r="M24" s="308"/>
      <c r="N24" s="301"/>
      <c r="O24" s="302"/>
      <c r="P24" s="303">
        <f>SUM(N24:O24)</f>
        <v>0</v>
      </c>
      <c r="Q24" s="304"/>
      <c r="R24" s="305">
        <f t="shared" si="0"/>
        <v>0</v>
      </c>
      <c r="S24" s="304"/>
      <c r="T24" s="306">
        <f t="shared" si="1"/>
        <v>0</v>
      </c>
    </row>
    <row r="25" spans="1:21" x14ac:dyDescent="0.2">
      <c r="A25" s="307" t="s">
        <v>46</v>
      </c>
      <c r="B25" s="293">
        <v>2</v>
      </c>
      <c r="C25" s="293"/>
      <c r="D25" s="309"/>
      <c r="E25" s="292"/>
      <c r="F25" s="293"/>
      <c r="G25" s="293"/>
      <c r="H25" s="310"/>
      <c r="I25" s="296"/>
      <c r="J25" s="297"/>
      <c r="K25" s="298"/>
      <c r="L25" s="299"/>
      <c r="M25" s="308"/>
      <c r="N25" s="301"/>
      <c r="O25" s="302"/>
      <c r="P25" s="303">
        <f>SUM(N25:O25)</f>
        <v>0</v>
      </c>
      <c r="Q25" s="304"/>
      <c r="R25" s="305">
        <f t="shared" si="0"/>
        <v>0</v>
      </c>
      <c r="S25" s="304"/>
      <c r="T25" s="306">
        <f t="shared" si="1"/>
        <v>0</v>
      </c>
    </row>
    <row r="26" spans="1:21" x14ac:dyDescent="0.2">
      <c r="A26" s="307" t="s">
        <v>47</v>
      </c>
      <c r="B26" s="293">
        <v>3</v>
      </c>
      <c r="C26" s="293"/>
      <c r="D26" s="293"/>
      <c r="E26" s="292"/>
      <c r="F26" s="293"/>
      <c r="G26" s="293"/>
      <c r="H26" s="293"/>
      <c r="I26" s="296"/>
      <c r="J26" s="297"/>
      <c r="K26" s="298"/>
      <c r="L26" s="299"/>
      <c r="M26" s="308"/>
      <c r="N26" s="301"/>
      <c r="O26" s="302"/>
      <c r="P26" s="303">
        <f>SUM(N26:O26)</f>
        <v>0</v>
      </c>
      <c r="Q26" s="304"/>
      <c r="R26" s="305">
        <f t="shared" si="0"/>
        <v>0</v>
      </c>
      <c r="S26" s="304"/>
      <c r="T26" s="306">
        <f t="shared" si="1"/>
        <v>0</v>
      </c>
    </row>
    <row r="27" spans="1:21" x14ac:dyDescent="0.2">
      <c r="A27" s="311" t="s">
        <v>48</v>
      </c>
      <c r="B27" s="293">
        <f>SUM(B20:B26)</f>
        <v>128</v>
      </c>
      <c r="C27" s="293"/>
      <c r="D27" s="293"/>
      <c r="E27" s="292"/>
      <c r="F27" s="293"/>
      <c r="G27" s="293"/>
      <c r="H27" s="293"/>
      <c r="I27" s="296"/>
      <c r="J27" s="297"/>
      <c r="K27" s="298"/>
      <c r="L27" s="299"/>
      <c r="M27" s="308"/>
      <c r="N27" s="301"/>
      <c r="O27" s="302"/>
      <c r="P27" s="303"/>
      <c r="Q27" s="304"/>
      <c r="R27" s="305">
        <f t="shared" si="0"/>
        <v>0</v>
      </c>
      <c r="S27" s="304"/>
      <c r="T27" s="306">
        <f t="shared" si="1"/>
        <v>0</v>
      </c>
    </row>
    <row r="28" spans="1:21" x14ac:dyDescent="0.2">
      <c r="A28" s="256"/>
      <c r="B28" s="313"/>
      <c r="C28" s="259"/>
      <c r="D28" s="259"/>
      <c r="E28" s="344"/>
      <c r="F28" s="259"/>
      <c r="G28" s="259"/>
      <c r="H28" s="259"/>
      <c r="I28" s="260"/>
      <c r="J28" s="261"/>
      <c r="K28" s="262"/>
      <c r="L28" s="263"/>
      <c r="M28" s="264"/>
      <c r="N28" s="265"/>
      <c r="O28" s="266"/>
      <c r="P28" s="662"/>
      <c r="Q28" s="324"/>
      <c r="R28" s="325">
        <f t="shared" si="0"/>
        <v>0</v>
      </c>
      <c r="S28" s="324"/>
      <c r="T28" s="326">
        <f t="shared" si="1"/>
        <v>0</v>
      </c>
    </row>
    <row r="29" spans="1:21" s="327" customFormat="1" x14ac:dyDescent="0.2">
      <c r="A29" s="697" t="s">
        <v>104</v>
      </c>
      <c r="B29" s="313">
        <v>68</v>
      </c>
      <c r="C29" s="313"/>
      <c r="D29" s="314"/>
      <c r="E29" s="315"/>
      <c r="F29" s="313"/>
      <c r="G29" s="313"/>
      <c r="H29" s="316"/>
      <c r="I29" s="317"/>
      <c r="J29" s="261"/>
      <c r="K29" s="318"/>
      <c r="L29" s="319">
        <f>B29</f>
        <v>68</v>
      </c>
      <c r="M29" s="320">
        <f>L29</f>
        <v>68</v>
      </c>
      <c r="N29" s="321">
        <f>M29/M$34</f>
        <v>2.4539877300613498E-2</v>
      </c>
      <c r="O29" s="322">
        <f>IF(N29&gt;=2%,M29,0)</f>
        <v>68</v>
      </c>
      <c r="P29" s="323">
        <f>O$34/P$2</f>
        <v>529.20000000000005</v>
      </c>
      <c r="Q29" s="324">
        <f>O29/P29</f>
        <v>0.12849584278155707</v>
      </c>
      <c r="R29" s="325">
        <f t="shared" si="0"/>
        <v>0</v>
      </c>
      <c r="S29" s="324">
        <v>0</v>
      </c>
      <c r="T29" s="326">
        <f t="shared" si="1"/>
        <v>0</v>
      </c>
    </row>
    <row r="30" spans="1:21" x14ac:dyDescent="0.2">
      <c r="A30" s="344"/>
      <c r="B30" s="259"/>
      <c r="C30" s="259"/>
      <c r="D30" s="258"/>
      <c r="E30" s="344"/>
      <c r="F30" s="259"/>
      <c r="G30" s="259"/>
      <c r="H30" s="345" t="s">
        <v>51</v>
      </c>
      <c r="I30" s="260"/>
      <c r="J30" s="261"/>
      <c r="K30" s="262"/>
      <c r="L30" s="319"/>
      <c r="M30" s="320"/>
      <c r="N30" s="265"/>
      <c r="O30" s="266"/>
      <c r="P30" s="323"/>
      <c r="Q30" s="324"/>
      <c r="R30" s="325">
        <f t="shared" si="0"/>
        <v>0</v>
      </c>
      <c r="S30" s="324"/>
      <c r="T30" s="326">
        <f t="shared" si="1"/>
        <v>0</v>
      </c>
    </row>
    <row r="31" spans="1:21" x14ac:dyDescent="0.2">
      <c r="A31" s="344" t="s">
        <v>52</v>
      </c>
      <c r="B31" s="259">
        <v>6</v>
      </c>
      <c r="C31" s="259"/>
      <c r="D31" s="259"/>
      <c r="E31" s="344"/>
      <c r="F31" s="259"/>
      <c r="G31" s="259"/>
      <c r="H31" s="345"/>
      <c r="I31" s="260"/>
      <c r="J31" s="261"/>
      <c r="K31" s="262"/>
      <c r="L31" s="319">
        <f>B31</f>
        <v>6</v>
      </c>
      <c r="M31" s="320">
        <f>L31</f>
        <v>6</v>
      </c>
      <c r="N31" s="265">
        <f>M31/M$34</f>
        <v>2.1652832912306026E-3</v>
      </c>
      <c r="O31" s="266">
        <f>IF(N31&gt;=2%,M31,0)</f>
        <v>0</v>
      </c>
      <c r="P31" s="323"/>
      <c r="Q31" s="324"/>
      <c r="R31" s="325">
        <f t="shared" si="0"/>
        <v>0</v>
      </c>
      <c r="S31" s="324"/>
      <c r="T31" s="326">
        <f t="shared" si="1"/>
        <v>0</v>
      </c>
    </row>
    <row r="32" spans="1:21" x14ac:dyDescent="0.2">
      <c r="A32" s="344" t="s">
        <v>53</v>
      </c>
      <c r="B32" s="259">
        <v>166</v>
      </c>
      <c r="C32" s="259"/>
      <c r="D32" s="259"/>
      <c r="E32" s="344"/>
      <c r="F32" s="259"/>
      <c r="G32" s="259"/>
      <c r="H32" s="345"/>
      <c r="I32" s="260"/>
      <c r="J32" s="374"/>
      <c r="K32" s="262"/>
      <c r="L32" s="319">
        <f>B32</f>
        <v>166</v>
      </c>
      <c r="M32" s="264"/>
      <c r="N32" s="265"/>
      <c r="O32" s="266"/>
      <c r="P32" s="376"/>
      <c r="Q32" s="324"/>
      <c r="R32" s="325">
        <f t="shared" si="0"/>
        <v>0</v>
      </c>
      <c r="S32" s="324"/>
      <c r="T32" s="326">
        <f t="shared" si="1"/>
        <v>0</v>
      </c>
    </row>
    <row r="33" spans="1:20" x14ac:dyDescent="0.2">
      <c r="A33" s="344"/>
      <c r="B33" s="259"/>
      <c r="C33" s="259"/>
      <c r="D33" s="259"/>
      <c r="E33" s="344"/>
      <c r="F33" s="259"/>
      <c r="G33" s="259"/>
      <c r="H33" s="259"/>
      <c r="I33" s="260"/>
      <c r="J33" s="374"/>
      <c r="K33" s="262"/>
      <c r="L33" s="375"/>
      <c r="M33" s="264"/>
      <c r="N33" s="265"/>
      <c r="O33" s="266"/>
      <c r="P33" s="376"/>
      <c r="Q33" s="324"/>
      <c r="R33" s="377">
        <f t="shared" si="0"/>
        <v>0</v>
      </c>
      <c r="S33" s="324"/>
      <c r="T33" s="326">
        <f t="shared" si="1"/>
        <v>0</v>
      </c>
    </row>
    <row r="34" spans="1:20" x14ac:dyDescent="0.2">
      <c r="A34" s="344" t="s">
        <v>54</v>
      </c>
      <c r="B34" s="259">
        <f>SUM(B6:B33)-B13-B27</f>
        <v>2937</v>
      </c>
      <c r="C34" s="259"/>
      <c r="D34" s="259"/>
      <c r="E34" s="378"/>
      <c r="F34" s="259"/>
      <c r="G34" s="259">
        <f t="shared" ref="G34:S34" si="2">SUM(G6:G33)</f>
        <v>2</v>
      </c>
      <c r="H34" s="259">
        <f t="shared" si="2"/>
        <v>779</v>
      </c>
      <c r="I34" s="379">
        <f t="shared" si="2"/>
        <v>1</v>
      </c>
      <c r="J34" s="380">
        <f t="shared" si="2"/>
        <v>1918.0000000000002</v>
      </c>
      <c r="K34" s="262">
        <f t="shared" si="2"/>
        <v>1</v>
      </c>
      <c r="L34" s="262">
        <f t="shared" si="2"/>
        <v>2937</v>
      </c>
      <c r="M34" s="262">
        <f>SUM(M6:M33)</f>
        <v>2771</v>
      </c>
      <c r="N34" s="379">
        <f t="shared" si="2"/>
        <v>0.99999999999999989</v>
      </c>
      <c r="O34" s="266">
        <f t="shared" si="2"/>
        <v>2646</v>
      </c>
      <c r="P34" s="376">
        <f t="shared" si="2"/>
        <v>3175.2</v>
      </c>
      <c r="Q34" s="376">
        <f t="shared" si="2"/>
        <v>5</v>
      </c>
      <c r="R34" s="381">
        <f t="shared" si="2"/>
        <v>3</v>
      </c>
      <c r="S34" s="382">
        <f t="shared" si="2"/>
        <v>2</v>
      </c>
      <c r="T34" s="383">
        <f t="shared" si="1"/>
        <v>5</v>
      </c>
    </row>
    <row r="35" spans="1:20" x14ac:dyDescent="0.2">
      <c r="K35" s="384"/>
      <c r="L35" s="223"/>
      <c r="M35" s="385"/>
      <c r="N35" s="386"/>
      <c r="O35" s="387"/>
      <c r="P35" s="388"/>
    </row>
    <row r="37" spans="1:20" x14ac:dyDescent="0.2">
      <c r="A37" s="389"/>
      <c r="B37" s="389"/>
      <c r="C37" s="389"/>
      <c r="D37" s="389"/>
      <c r="E37" s="389"/>
      <c r="F37" s="389"/>
      <c r="G37" s="389"/>
      <c r="H37" s="214"/>
      <c r="K37" s="214"/>
    </row>
  </sheetData>
  <mergeCells count="5">
    <mergeCell ref="R5:T5"/>
    <mergeCell ref="A1:T1"/>
    <mergeCell ref="G2:K2"/>
    <mergeCell ref="M2:O2"/>
    <mergeCell ref="B2:F2"/>
  </mergeCells>
  <printOptions horizontalCentered="1" verticalCentered="1"/>
  <pageMargins left="0.23622047244094491" right="0.23622047244094491" top="0.51181102362204722" bottom="0.51181102362204722" header="0" footer="0.23622047244094491"/>
  <pageSetup paperSize="226" scale="60" fitToHeight="0" pageOrder="overThenDown" orientation="landscape" r:id="rId1"/>
  <headerFooter alignWithMargins="0">
    <oddFooter>&amp;L&amp;"Calibri,Cursiva"&amp;9Aprobado en Sesión de Cómputo, dom 14-jun-2015.</oddFooter>
  </headerFooter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W37"/>
  <sheetViews>
    <sheetView zoomScale="60" zoomScaleNormal="60" workbookViewId="0">
      <selection activeCell="G13" sqref="G13"/>
    </sheetView>
  </sheetViews>
  <sheetFormatPr baseColWidth="10" defaultRowHeight="12.75" x14ac:dyDescent="0.2"/>
  <cols>
    <col min="1" max="1" width="38.42578125" style="211" bestFit="1" customWidth="1"/>
    <col min="2" max="8" width="15.7109375" style="211" customWidth="1"/>
    <col min="9" max="9" width="15.7109375" style="212" customWidth="1"/>
    <col min="10" max="10" width="15.7109375" style="213" customWidth="1"/>
    <col min="11" max="12" width="15.7109375" style="211" customWidth="1"/>
    <col min="13" max="13" width="15.7109375" style="214" customWidth="1"/>
    <col min="14" max="14" width="15.7109375" style="212" customWidth="1"/>
    <col min="15" max="17" width="15.7109375" style="211" customWidth="1"/>
    <col min="18" max="18" width="7.140625" style="215" customWidth="1"/>
    <col min="19" max="19" width="6.5703125" style="211" customWidth="1"/>
    <col min="20" max="20" width="7.140625" style="211" customWidth="1"/>
    <col min="21" max="256" width="11.42578125" style="211"/>
    <col min="257" max="257" width="33.140625" style="211" customWidth="1"/>
    <col min="258" max="258" width="10.28515625" style="211" customWidth="1"/>
    <col min="259" max="259" width="10" style="211" customWidth="1"/>
    <col min="260" max="260" width="9" style="211" customWidth="1"/>
    <col min="261" max="261" width="10.28515625" style="211" customWidth="1"/>
    <col min="262" max="262" width="12.7109375" style="211" bestFit="1" customWidth="1"/>
    <col min="263" max="263" width="15" style="211" customWidth="1"/>
    <col min="264" max="264" width="13.28515625" style="211" customWidth="1"/>
    <col min="265" max="265" width="10.5703125" style="211" customWidth="1"/>
    <col min="266" max="266" width="12.28515625" style="211" bestFit="1" customWidth="1"/>
    <col min="267" max="267" width="9.85546875" style="211" customWidth="1"/>
    <col min="268" max="268" width="11.7109375" style="211" customWidth="1"/>
    <col min="269" max="269" width="9.5703125" style="211" bestFit="1" customWidth="1"/>
    <col min="270" max="270" width="9" style="211" customWidth="1"/>
    <col min="271" max="271" width="10" style="211" customWidth="1"/>
    <col min="272" max="272" width="10.28515625" style="211" customWidth="1"/>
    <col min="273" max="273" width="10.7109375" style="211" customWidth="1"/>
    <col min="274" max="274" width="7.140625" style="211" customWidth="1"/>
    <col min="275" max="275" width="6.5703125" style="211" customWidth="1"/>
    <col min="276" max="276" width="7.140625" style="211" customWidth="1"/>
    <col min="277" max="512" width="11.42578125" style="211"/>
    <col min="513" max="513" width="33.140625" style="211" customWidth="1"/>
    <col min="514" max="514" width="10.28515625" style="211" customWidth="1"/>
    <col min="515" max="515" width="10" style="211" customWidth="1"/>
    <col min="516" max="516" width="9" style="211" customWidth="1"/>
    <col min="517" max="517" width="10.28515625" style="211" customWidth="1"/>
    <col min="518" max="518" width="12.7109375" style="211" bestFit="1" customWidth="1"/>
    <col min="519" max="519" width="15" style="211" customWidth="1"/>
    <col min="520" max="520" width="13.28515625" style="211" customWidth="1"/>
    <col min="521" max="521" width="10.5703125" style="211" customWidth="1"/>
    <col min="522" max="522" width="12.28515625" style="211" bestFit="1" customWidth="1"/>
    <col min="523" max="523" width="9.85546875" style="211" customWidth="1"/>
    <col min="524" max="524" width="11.7109375" style="211" customWidth="1"/>
    <col min="525" max="525" width="9.5703125" style="211" bestFit="1" customWidth="1"/>
    <col min="526" max="526" width="9" style="211" customWidth="1"/>
    <col min="527" max="527" width="10" style="211" customWidth="1"/>
    <col min="528" max="528" width="10.28515625" style="211" customWidth="1"/>
    <col min="529" max="529" width="10.7109375" style="211" customWidth="1"/>
    <col min="530" max="530" width="7.140625" style="211" customWidth="1"/>
    <col min="531" max="531" width="6.5703125" style="211" customWidth="1"/>
    <col min="532" max="532" width="7.140625" style="211" customWidth="1"/>
    <col min="533" max="768" width="11.42578125" style="211"/>
    <col min="769" max="769" width="33.140625" style="211" customWidth="1"/>
    <col min="770" max="770" width="10.28515625" style="211" customWidth="1"/>
    <col min="771" max="771" width="10" style="211" customWidth="1"/>
    <col min="772" max="772" width="9" style="211" customWidth="1"/>
    <col min="773" max="773" width="10.28515625" style="211" customWidth="1"/>
    <col min="774" max="774" width="12.7109375" style="211" bestFit="1" customWidth="1"/>
    <col min="775" max="775" width="15" style="211" customWidth="1"/>
    <col min="776" max="776" width="13.28515625" style="211" customWidth="1"/>
    <col min="777" max="777" width="10.5703125" style="211" customWidth="1"/>
    <col min="778" max="778" width="12.28515625" style="211" bestFit="1" customWidth="1"/>
    <col min="779" max="779" width="9.85546875" style="211" customWidth="1"/>
    <col min="780" max="780" width="11.7109375" style="211" customWidth="1"/>
    <col min="781" max="781" width="9.5703125" style="211" bestFit="1" customWidth="1"/>
    <col min="782" max="782" width="9" style="211" customWidth="1"/>
    <col min="783" max="783" width="10" style="211" customWidth="1"/>
    <col min="784" max="784" width="10.28515625" style="211" customWidth="1"/>
    <col min="785" max="785" width="10.7109375" style="211" customWidth="1"/>
    <col min="786" max="786" width="7.140625" style="211" customWidth="1"/>
    <col min="787" max="787" width="6.5703125" style="211" customWidth="1"/>
    <col min="788" max="788" width="7.140625" style="211" customWidth="1"/>
    <col min="789" max="1024" width="11.42578125" style="211"/>
    <col min="1025" max="1025" width="33.140625" style="211" customWidth="1"/>
    <col min="1026" max="1026" width="10.28515625" style="211" customWidth="1"/>
    <col min="1027" max="1027" width="10" style="211" customWidth="1"/>
    <col min="1028" max="1028" width="9" style="211" customWidth="1"/>
    <col min="1029" max="1029" width="10.28515625" style="211" customWidth="1"/>
    <col min="1030" max="1030" width="12.7109375" style="211" bestFit="1" customWidth="1"/>
    <col min="1031" max="1031" width="15" style="211" customWidth="1"/>
    <col min="1032" max="1032" width="13.28515625" style="211" customWidth="1"/>
    <col min="1033" max="1033" width="10.5703125" style="211" customWidth="1"/>
    <col min="1034" max="1034" width="12.28515625" style="211" bestFit="1" customWidth="1"/>
    <col min="1035" max="1035" width="9.85546875" style="211" customWidth="1"/>
    <col min="1036" max="1036" width="11.7109375" style="211" customWidth="1"/>
    <col min="1037" max="1037" width="9.5703125" style="211" bestFit="1" customWidth="1"/>
    <col min="1038" max="1038" width="9" style="211" customWidth="1"/>
    <col min="1039" max="1039" width="10" style="211" customWidth="1"/>
    <col min="1040" max="1040" width="10.28515625" style="211" customWidth="1"/>
    <col min="1041" max="1041" width="10.7109375" style="211" customWidth="1"/>
    <col min="1042" max="1042" width="7.140625" style="211" customWidth="1"/>
    <col min="1043" max="1043" width="6.5703125" style="211" customWidth="1"/>
    <col min="1044" max="1044" width="7.140625" style="211" customWidth="1"/>
    <col min="1045" max="1280" width="11.42578125" style="211"/>
    <col min="1281" max="1281" width="33.140625" style="211" customWidth="1"/>
    <col min="1282" max="1282" width="10.28515625" style="211" customWidth="1"/>
    <col min="1283" max="1283" width="10" style="211" customWidth="1"/>
    <col min="1284" max="1284" width="9" style="211" customWidth="1"/>
    <col min="1285" max="1285" width="10.28515625" style="211" customWidth="1"/>
    <col min="1286" max="1286" width="12.7109375" style="211" bestFit="1" customWidth="1"/>
    <col min="1287" max="1287" width="15" style="211" customWidth="1"/>
    <col min="1288" max="1288" width="13.28515625" style="211" customWidth="1"/>
    <col min="1289" max="1289" width="10.5703125" style="211" customWidth="1"/>
    <col min="1290" max="1290" width="12.28515625" style="211" bestFit="1" customWidth="1"/>
    <col min="1291" max="1291" width="9.85546875" style="211" customWidth="1"/>
    <col min="1292" max="1292" width="11.7109375" style="211" customWidth="1"/>
    <col min="1293" max="1293" width="9.5703125" style="211" bestFit="1" customWidth="1"/>
    <col min="1294" max="1294" width="9" style="211" customWidth="1"/>
    <col min="1295" max="1295" width="10" style="211" customWidth="1"/>
    <col min="1296" max="1296" width="10.28515625" style="211" customWidth="1"/>
    <col min="1297" max="1297" width="10.7109375" style="211" customWidth="1"/>
    <col min="1298" max="1298" width="7.140625" style="211" customWidth="1"/>
    <col min="1299" max="1299" width="6.5703125" style="211" customWidth="1"/>
    <col min="1300" max="1300" width="7.140625" style="211" customWidth="1"/>
    <col min="1301" max="1536" width="11.42578125" style="211"/>
    <col min="1537" max="1537" width="33.140625" style="211" customWidth="1"/>
    <col min="1538" max="1538" width="10.28515625" style="211" customWidth="1"/>
    <col min="1539" max="1539" width="10" style="211" customWidth="1"/>
    <col min="1540" max="1540" width="9" style="211" customWidth="1"/>
    <col min="1541" max="1541" width="10.28515625" style="211" customWidth="1"/>
    <col min="1542" max="1542" width="12.7109375" style="211" bestFit="1" customWidth="1"/>
    <col min="1543" max="1543" width="15" style="211" customWidth="1"/>
    <col min="1544" max="1544" width="13.28515625" style="211" customWidth="1"/>
    <col min="1545" max="1545" width="10.5703125" style="211" customWidth="1"/>
    <col min="1546" max="1546" width="12.28515625" style="211" bestFit="1" customWidth="1"/>
    <col min="1547" max="1547" width="9.85546875" style="211" customWidth="1"/>
    <col min="1548" max="1548" width="11.7109375" style="211" customWidth="1"/>
    <col min="1549" max="1549" width="9.5703125" style="211" bestFit="1" customWidth="1"/>
    <col min="1550" max="1550" width="9" style="211" customWidth="1"/>
    <col min="1551" max="1551" width="10" style="211" customWidth="1"/>
    <col min="1552" max="1552" width="10.28515625" style="211" customWidth="1"/>
    <col min="1553" max="1553" width="10.7109375" style="211" customWidth="1"/>
    <col min="1554" max="1554" width="7.140625" style="211" customWidth="1"/>
    <col min="1555" max="1555" width="6.5703125" style="211" customWidth="1"/>
    <col min="1556" max="1556" width="7.140625" style="211" customWidth="1"/>
    <col min="1557" max="1792" width="11.42578125" style="211"/>
    <col min="1793" max="1793" width="33.140625" style="211" customWidth="1"/>
    <col min="1794" max="1794" width="10.28515625" style="211" customWidth="1"/>
    <col min="1795" max="1795" width="10" style="211" customWidth="1"/>
    <col min="1796" max="1796" width="9" style="211" customWidth="1"/>
    <col min="1797" max="1797" width="10.28515625" style="211" customWidth="1"/>
    <col min="1798" max="1798" width="12.7109375" style="211" bestFit="1" customWidth="1"/>
    <col min="1799" max="1799" width="15" style="211" customWidth="1"/>
    <col min="1800" max="1800" width="13.28515625" style="211" customWidth="1"/>
    <col min="1801" max="1801" width="10.5703125" style="211" customWidth="1"/>
    <col min="1802" max="1802" width="12.28515625" style="211" bestFit="1" customWidth="1"/>
    <col min="1803" max="1803" width="9.85546875" style="211" customWidth="1"/>
    <col min="1804" max="1804" width="11.7109375" style="211" customWidth="1"/>
    <col min="1805" max="1805" width="9.5703125" style="211" bestFit="1" customWidth="1"/>
    <col min="1806" max="1806" width="9" style="211" customWidth="1"/>
    <col min="1807" max="1807" width="10" style="211" customWidth="1"/>
    <col min="1808" max="1808" width="10.28515625" style="211" customWidth="1"/>
    <col min="1809" max="1809" width="10.7109375" style="211" customWidth="1"/>
    <col min="1810" max="1810" width="7.140625" style="211" customWidth="1"/>
    <col min="1811" max="1811" width="6.5703125" style="211" customWidth="1"/>
    <col min="1812" max="1812" width="7.140625" style="211" customWidth="1"/>
    <col min="1813" max="2048" width="11.42578125" style="211"/>
    <col min="2049" max="2049" width="33.140625" style="211" customWidth="1"/>
    <col min="2050" max="2050" width="10.28515625" style="211" customWidth="1"/>
    <col min="2051" max="2051" width="10" style="211" customWidth="1"/>
    <col min="2052" max="2052" width="9" style="211" customWidth="1"/>
    <col min="2053" max="2053" width="10.28515625" style="211" customWidth="1"/>
    <col min="2054" max="2054" width="12.7109375" style="211" bestFit="1" customWidth="1"/>
    <col min="2055" max="2055" width="15" style="211" customWidth="1"/>
    <col min="2056" max="2056" width="13.28515625" style="211" customWidth="1"/>
    <col min="2057" max="2057" width="10.5703125" style="211" customWidth="1"/>
    <col min="2058" max="2058" width="12.28515625" style="211" bestFit="1" customWidth="1"/>
    <col min="2059" max="2059" width="9.85546875" style="211" customWidth="1"/>
    <col min="2060" max="2060" width="11.7109375" style="211" customWidth="1"/>
    <col min="2061" max="2061" width="9.5703125" style="211" bestFit="1" customWidth="1"/>
    <col min="2062" max="2062" width="9" style="211" customWidth="1"/>
    <col min="2063" max="2063" width="10" style="211" customWidth="1"/>
    <col min="2064" max="2064" width="10.28515625" style="211" customWidth="1"/>
    <col min="2065" max="2065" width="10.7109375" style="211" customWidth="1"/>
    <col min="2066" max="2066" width="7.140625" style="211" customWidth="1"/>
    <col min="2067" max="2067" width="6.5703125" style="211" customWidth="1"/>
    <col min="2068" max="2068" width="7.140625" style="211" customWidth="1"/>
    <col min="2069" max="2304" width="11.42578125" style="211"/>
    <col min="2305" max="2305" width="33.140625" style="211" customWidth="1"/>
    <col min="2306" max="2306" width="10.28515625" style="211" customWidth="1"/>
    <col min="2307" max="2307" width="10" style="211" customWidth="1"/>
    <col min="2308" max="2308" width="9" style="211" customWidth="1"/>
    <col min="2309" max="2309" width="10.28515625" style="211" customWidth="1"/>
    <col min="2310" max="2310" width="12.7109375" style="211" bestFit="1" customWidth="1"/>
    <col min="2311" max="2311" width="15" style="211" customWidth="1"/>
    <col min="2312" max="2312" width="13.28515625" style="211" customWidth="1"/>
    <col min="2313" max="2313" width="10.5703125" style="211" customWidth="1"/>
    <col min="2314" max="2314" width="12.28515625" style="211" bestFit="1" customWidth="1"/>
    <col min="2315" max="2315" width="9.85546875" style="211" customWidth="1"/>
    <col min="2316" max="2316" width="11.7109375" style="211" customWidth="1"/>
    <col min="2317" max="2317" width="9.5703125" style="211" bestFit="1" customWidth="1"/>
    <col min="2318" max="2318" width="9" style="211" customWidth="1"/>
    <col min="2319" max="2319" width="10" style="211" customWidth="1"/>
    <col min="2320" max="2320" width="10.28515625" style="211" customWidth="1"/>
    <col min="2321" max="2321" width="10.7109375" style="211" customWidth="1"/>
    <col min="2322" max="2322" width="7.140625" style="211" customWidth="1"/>
    <col min="2323" max="2323" width="6.5703125" style="211" customWidth="1"/>
    <col min="2324" max="2324" width="7.140625" style="211" customWidth="1"/>
    <col min="2325" max="2560" width="11.42578125" style="211"/>
    <col min="2561" max="2561" width="33.140625" style="211" customWidth="1"/>
    <col min="2562" max="2562" width="10.28515625" style="211" customWidth="1"/>
    <col min="2563" max="2563" width="10" style="211" customWidth="1"/>
    <col min="2564" max="2564" width="9" style="211" customWidth="1"/>
    <col min="2565" max="2565" width="10.28515625" style="211" customWidth="1"/>
    <col min="2566" max="2566" width="12.7109375" style="211" bestFit="1" customWidth="1"/>
    <col min="2567" max="2567" width="15" style="211" customWidth="1"/>
    <col min="2568" max="2568" width="13.28515625" style="211" customWidth="1"/>
    <col min="2569" max="2569" width="10.5703125" style="211" customWidth="1"/>
    <col min="2570" max="2570" width="12.28515625" style="211" bestFit="1" customWidth="1"/>
    <col min="2571" max="2571" width="9.85546875" style="211" customWidth="1"/>
    <col min="2572" max="2572" width="11.7109375" style="211" customWidth="1"/>
    <col min="2573" max="2573" width="9.5703125" style="211" bestFit="1" customWidth="1"/>
    <col min="2574" max="2574" width="9" style="211" customWidth="1"/>
    <col min="2575" max="2575" width="10" style="211" customWidth="1"/>
    <col min="2576" max="2576" width="10.28515625" style="211" customWidth="1"/>
    <col min="2577" max="2577" width="10.7109375" style="211" customWidth="1"/>
    <col min="2578" max="2578" width="7.140625" style="211" customWidth="1"/>
    <col min="2579" max="2579" width="6.5703125" style="211" customWidth="1"/>
    <col min="2580" max="2580" width="7.140625" style="211" customWidth="1"/>
    <col min="2581" max="2816" width="11.42578125" style="211"/>
    <col min="2817" max="2817" width="33.140625" style="211" customWidth="1"/>
    <col min="2818" max="2818" width="10.28515625" style="211" customWidth="1"/>
    <col min="2819" max="2819" width="10" style="211" customWidth="1"/>
    <col min="2820" max="2820" width="9" style="211" customWidth="1"/>
    <col min="2821" max="2821" width="10.28515625" style="211" customWidth="1"/>
    <col min="2822" max="2822" width="12.7109375" style="211" bestFit="1" customWidth="1"/>
    <col min="2823" max="2823" width="15" style="211" customWidth="1"/>
    <col min="2824" max="2824" width="13.28515625" style="211" customWidth="1"/>
    <col min="2825" max="2825" width="10.5703125" style="211" customWidth="1"/>
    <col min="2826" max="2826" width="12.28515625" style="211" bestFit="1" customWidth="1"/>
    <col min="2827" max="2827" width="9.85546875" style="211" customWidth="1"/>
    <col min="2828" max="2828" width="11.7109375" style="211" customWidth="1"/>
    <col min="2829" max="2829" width="9.5703125" style="211" bestFit="1" customWidth="1"/>
    <col min="2830" max="2830" width="9" style="211" customWidth="1"/>
    <col min="2831" max="2831" width="10" style="211" customWidth="1"/>
    <col min="2832" max="2832" width="10.28515625" style="211" customWidth="1"/>
    <col min="2833" max="2833" width="10.7109375" style="211" customWidth="1"/>
    <col min="2834" max="2834" width="7.140625" style="211" customWidth="1"/>
    <col min="2835" max="2835" width="6.5703125" style="211" customWidth="1"/>
    <col min="2836" max="2836" width="7.140625" style="211" customWidth="1"/>
    <col min="2837" max="3072" width="11.42578125" style="211"/>
    <col min="3073" max="3073" width="33.140625" style="211" customWidth="1"/>
    <col min="3074" max="3074" width="10.28515625" style="211" customWidth="1"/>
    <col min="3075" max="3075" width="10" style="211" customWidth="1"/>
    <col min="3076" max="3076" width="9" style="211" customWidth="1"/>
    <col min="3077" max="3077" width="10.28515625" style="211" customWidth="1"/>
    <col min="3078" max="3078" width="12.7109375" style="211" bestFit="1" customWidth="1"/>
    <col min="3079" max="3079" width="15" style="211" customWidth="1"/>
    <col min="3080" max="3080" width="13.28515625" style="211" customWidth="1"/>
    <col min="3081" max="3081" width="10.5703125" style="211" customWidth="1"/>
    <col min="3082" max="3082" width="12.28515625" style="211" bestFit="1" customWidth="1"/>
    <col min="3083" max="3083" width="9.85546875" style="211" customWidth="1"/>
    <col min="3084" max="3084" width="11.7109375" style="211" customWidth="1"/>
    <col min="3085" max="3085" width="9.5703125" style="211" bestFit="1" customWidth="1"/>
    <col min="3086" max="3086" width="9" style="211" customWidth="1"/>
    <col min="3087" max="3087" width="10" style="211" customWidth="1"/>
    <col min="3088" max="3088" width="10.28515625" style="211" customWidth="1"/>
    <col min="3089" max="3089" width="10.7109375" style="211" customWidth="1"/>
    <col min="3090" max="3090" width="7.140625" style="211" customWidth="1"/>
    <col min="3091" max="3091" width="6.5703125" style="211" customWidth="1"/>
    <col min="3092" max="3092" width="7.140625" style="211" customWidth="1"/>
    <col min="3093" max="3328" width="11.42578125" style="211"/>
    <col min="3329" max="3329" width="33.140625" style="211" customWidth="1"/>
    <col min="3330" max="3330" width="10.28515625" style="211" customWidth="1"/>
    <col min="3331" max="3331" width="10" style="211" customWidth="1"/>
    <col min="3332" max="3332" width="9" style="211" customWidth="1"/>
    <col min="3333" max="3333" width="10.28515625" style="211" customWidth="1"/>
    <col min="3334" max="3334" width="12.7109375" style="211" bestFit="1" customWidth="1"/>
    <col min="3335" max="3335" width="15" style="211" customWidth="1"/>
    <col min="3336" max="3336" width="13.28515625" style="211" customWidth="1"/>
    <col min="3337" max="3337" width="10.5703125" style="211" customWidth="1"/>
    <col min="3338" max="3338" width="12.28515625" style="211" bestFit="1" customWidth="1"/>
    <col min="3339" max="3339" width="9.85546875" style="211" customWidth="1"/>
    <col min="3340" max="3340" width="11.7109375" style="211" customWidth="1"/>
    <col min="3341" max="3341" width="9.5703125" style="211" bestFit="1" customWidth="1"/>
    <col min="3342" max="3342" width="9" style="211" customWidth="1"/>
    <col min="3343" max="3343" width="10" style="211" customWidth="1"/>
    <col min="3344" max="3344" width="10.28515625" style="211" customWidth="1"/>
    <col min="3345" max="3345" width="10.7109375" style="211" customWidth="1"/>
    <col min="3346" max="3346" width="7.140625" style="211" customWidth="1"/>
    <col min="3347" max="3347" width="6.5703125" style="211" customWidth="1"/>
    <col min="3348" max="3348" width="7.140625" style="211" customWidth="1"/>
    <col min="3349" max="3584" width="11.42578125" style="211"/>
    <col min="3585" max="3585" width="33.140625" style="211" customWidth="1"/>
    <col min="3586" max="3586" width="10.28515625" style="211" customWidth="1"/>
    <col min="3587" max="3587" width="10" style="211" customWidth="1"/>
    <col min="3588" max="3588" width="9" style="211" customWidth="1"/>
    <col min="3589" max="3589" width="10.28515625" style="211" customWidth="1"/>
    <col min="3590" max="3590" width="12.7109375" style="211" bestFit="1" customWidth="1"/>
    <col min="3591" max="3591" width="15" style="211" customWidth="1"/>
    <col min="3592" max="3592" width="13.28515625" style="211" customWidth="1"/>
    <col min="3593" max="3593" width="10.5703125" style="211" customWidth="1"/>
    <col min="3594" max="3594" width="12.28515625" style="211" bestFit="1" customWidth="1"/>
    <col min="3595" max="3595" width="9.85546875" style="211" customWidth="1"/>
    <col min="3596" max="3596" width="11.7109375" style="211" customWidth="1"/>
    <col min="3597" max="3597" width="9.5703125" style="211" bestFit="1" customWidth="1"/>
    <col min="3598" max="3598" width="9" style="211" customWidth="1"/>
    <col min="3599" max="3599" width="10" style="211" customWidth="1"/>
    <col min="3600" max="3600" width="10.28515625" style="211" customWidth="1"/>
    <col min="3601" max="3601" width="10.7109375" style="211" customWidth="1"/>
    <col min="3602" max="3602" width="7.140625" style="211" customWidth="1"/>
    <col min="3603" max="3603" width="6.5703125" style="211" customWidth="1"/>
    <col min="3604" max="3604" width="7.140625" style="211" customWidth="1"/>
    <col min="3605" max="3840" width="11.42578125" style="211"/>
    <col min="3841" max="3841" width="33.140625" style="211" customWidth="1"/>
    <col min="3842" max="3842" width="10.28515625" style="211" customWidth="1"/>
    <col min="3843" max="3843" width="10" style="211" customWidth="1"/>
    <col min="3844" max="3844" width="9" style="211" customWidth="1"/>
    <col min="3845" max="3845" width="10.28515625" style="211" customWidth="1"/>
    <col min="3846" max="3846" width="12.7109375" style="211" bestFit="1" customWidth="1"/>
    <col min="3847" max="3847" width="15" style="211" customWidth="1"/>
    <col min="3848" max="3848" width="13.28515625" style="211" customWidth="1"/>
    <col min="3849" max="3849" width="10.5703125" style="211" customWidth="1"/>
    <col min="3850" max="3850" width="12.28515625" style="211" bestFit="1" customWidth="1"/>
    <col min="3851" max="3851" width="9.85546875" style="211" customWidth="1"/>
    <col min="3852" max="3852" width="11.7109375" style="211" customWidth="1"/>
    <col min="3853" max="3853" width="9.5703125" style="211" bestFit="1" customWidth="1"/>
    <col min="3854" max="3854" width="9" style="211" customWidth="1"/>
    <col min="3855" max="3855" width="10" style="211" customWidth="1"/>
    <col min="3856" max="3856" width="10.28515625" style="211" customWidth="1"/>
    <col min="3857" max="3857" width="10.7109375" style="211" customWidth="1"/>
    <col min="3858" max="3858" width="7.140625" style="211" customWidth="1"/>
    <col min="3859" max="3859" width="6.5703125" style="211" customWidth="1"/>
    <col min="3860" max="3860" width="7.140625" style="211" customWidth="1"/>
    <col min="3861" max="4096" width="11.42578125" style="211"/>
    <col min="4097" max="4097" width="33.140625" style="211" customWidth="1"/>
    <col min="4098" max="4098" width="10.28515625" style="211" customWidth="1"/>
    <col min="4099" max="4099" width="10" style="211" customWidth="1"/>
    <col min="4100" max="4100" width="9" style="211" customWidth="1"/>
    <col min="4101" max="4101" width="10.28515625" style="211" customWidth="1"/>
    <col min="4102" max="4102" width="12.7109375" style="211" bestFit="1" customWidth="1"/>
    <col min="4103" max="4103" width="15" style="211" customWidth="1"/>
    <col min="4104" max="4104" width="13.28515625" style="211" customWidth="1"/>
    <col min="4105" max="4105" width="10.5703125" style="211" customWidth="1"/>
    <col min="4106" max="4106" width="12.28515625" style="211" bestFit="1" customWidth="1"/>
    <col min="4107" max="4107" width="9.85546875" style="211" customWidth="1"/>
    <col min="4108" max="4108" width="11.7109375" style="211" customWidth="1"/>
    <col min="4109" max="4109" width="9.5703125" style="211" bestFit="1" customWidth="1"/>
    <col min="4110" max="4110" width="9" style="211" customWidth="1"/>
    <col min="4111" max="4111" width="10" style="211" customWidth="1"/>
    <col min="4112" max="4112" width="10.28515625" style="211" customWidth="1"/>
    <col min="4113" max="4113" width="10.7109375" style="211" customWidth="1"/>
    <col min="4114" max="4114" width="7.140625" style="211" customWidth="1"/>
    <col min="4115" max="4115" width="6.5703125" style="211" customWidth="1"/>
    <col min="4116" max="4116" width="7.140625" style="211" customWidth="1"/>
    <col min="4117" max="4352" width="11.42578125" style="211"/>
    <col min="4353" max="4353" width="33.140625" style="211" customWidth="1"/>
    <col min="4354" max="4354" width="10.28515625" style="211" customWidth="1"/>
    <col min="4355" max="4355" width="10" style="211" customWidth="1"/>
    <col min="4356" max="4356" width="9" style="211" customWidth="1"/>
    <col min="4357" max="4357" width="10.28515625" style="211" customWidth="1"/>
    <col min="4358" max="4358" width="12.7109375" style="211" bestFit="1" customWidth="1"/>
    <col min="4359" max="4359" width="15" style="211" customWidth="1"/>
    <col min="4360" max="4360" width="13.28515625" style="211" customWidth="1"/>
    <col min="4361" max="4361" width="10.5703125" style="211" customWidth="1"/>
    <col min="4362" max="4362" width="12.28515625" style="211" bestFit="1" customWidth="1"/>
    <col min="4363" max="4363" width="9.85546875" style="211" customWidth="1"/>
    <col min="4364" max="4364" width="11.7109375" style="211" customWidth="1"/>
    <col min="4365" max="4365" width="9.5703125" style="211" bestFit="1" customWidth="1"/>
    <col min="4366" max="4366" width="9" style="211" customWidth="1"/>
    <col min="4367" max="4367" width="10" style="211" customWidth="1"/>
    <col min="4368" max="4368" width="10.28515625" style="211" customWidth="1"/>
    <col min="4369" max="4369" width="10.7109375" style="211" customWidth="1"/>
    <col min="4370" max="4370" width="7.140625" style="211" customWidth="1"/>
    <col min="4371" max="4371" width="6.5703125" style="211" customWidth="1"/>
    <col min="4372" max="4372" width="7.140625" style="211" customWidth="1"/>
    <col min="4373" max="4608" width="11.42578125" style="211"/>
    <col min="4609" max="4609" width="33.140625" style="211" customWidth="1"/>
    <col min="4610" max="4610" width="10.28515625" style="211" customWidth="1"/>
    <col min="4611" max="4611" width="10" style="211" customWidth="1"/>
    <col min="4612" max="4612" width="9" style="211" customWidth="1"/>
    <col min="4613" max="4613" width="10.28515625" style="211" customWidth="1"/>
    <col min="4614" max="4614" width="12.7109375" style="211" bestFit="1" customWidth="1"/>
    <col min="4615" max="4615" width="15" style="211" customWidth="1"/>
    <col min="4616" max="4616" width="13.28515625" style="211" customWidth="1"/>
    <col min="4617" max="4617" width="10.5703125" style="211" customWidth="1"/>
    <col min="4618" max="4618" width="12.28515625" style="211" bestFit="1" customWidth="1"/>
    <col min="4619" max="4619" width="9.85546875" style="211" customWidth="1"/>
    <col min="4620" max="4620" width="11.7109375" style="211" customWidth="1"/>
    <col min="4621" max="4621" width="9.5703125" style="211" bestFit="1" customWidth="1"/>
    <col min="4622" max="4622" width="9" style="211" customWidth="1"/>
    <col min="4623" max="4623" width="10" style="211" customWidth="1"/>
    <col min="4624" max="4624" width="10.28515625" style="211" customWidth="1"/>
    <col min="4625" max="4625" width="10.7109375" style="211" customWidth="1"/>
    <col min="4626" max="4626" width="7.140625" style="211" customWidth="1"/>
    <col min="4627" max="4627" width="6.5703125" style="211" customWidth="1"/>
    <col min="4628" max="4628" width="7.140625" style="211" customWidth="1"/>
    <col min="4629" max="4864" width="11.42578125" style="211"/>
    <col min="4865" max="4865" width="33.140625" style="211" customWidth="1"/>
    <col min="4866" max="4866" width="10.28515625" style="211" customWidth="1"/>
    <col min="4867" max="4867" width="10" style="211" customWidth="1"/>
    <col min="4868" max="4868" width="9" style="211" customWidth="1"/>
    <col min="4869" max="4869" width="10.28515625" style="211" customWidth="1"/>
    <col min="4870" max="4870" width="12.7109375" style="211" bestFit="1" customWidth="1"/>
    <col min="4871" max="4871" width="15" style="211" customWidth="1"/>
    <col min="4872" max="4872" width="13.28515625" style="211" customWidth="1"/>
    <col min="4873" max="4873" width="10.5703125" style="211" customWidth="1"/>
    <col min="4874" max="4874" width="12.28515625" style="211" bestFit="1" customWidth="1"/>
    <col min="4875" max="4875" width="9.85546875" style="211" customWidth="1"/>
    <col min="4876" max="4876" width="11.7109375" style="211" customWidth="1"/>
    <col min="4877" max="4877" width="9.5703125" style="211" bestFit="1" customWidth="1"/>
    <col min="4878" max="4878" width="9" style="211" customWidth="1"/>
    <col min="4879" max="4879" width="10" style="211" customWidth="1"/>
    <col min="4880" max="4880" width="10.28515625" style="211" customWidth="1"/>
    <col min="4881" max="4881" width="10.7109375" style="211" customWidth="1"/>
    <col min="4882" max="4882" width="7.140625" style="211" customWidth="1"/>
    <col min="4883" max="4883" width="6.5703125" style="211" customWidth="1"/>
    <col min="4884" max="4884" width="7.140625" style="211" customWidth="1"/>
    <col min="4885" max="5120" width="11.42578125" style="211"/>
    <col min="5121" max="5121" width="33.140625" style="211" customWidth="1"/>
    <col min="5122" max="5122" width="10.28515625" style="211" customWidth="1"/>
    <col min="5123" max="5123" width="10" style="211" customWidth="1"/>
    <col min="5124" max="5124" width="9" style="211" customWidth="1"/>
    <col min="5125" max="5125" width="10.28515625" style="211" customWidth="1"/>
    <col min="5126" max="5126" width="12.7109375" style="211" bestFit="1" customWidth="1"/>
    <col min="5127" max="5127" width="15" style="211" customWidth="1"/>
    <col min="5128" max="5128" width="13.28515625" style="211" customWidth="1"/>
    <col min="5129" max="5129" width="10.5703125" style="211" customWidth="1"/>
    <col min="5130" max="5130" width="12.28515625" style="211" bestFit="1" customWidth="1"/>
    <col min="5131" max="5131" width="9.85546875" style="211" customWidth="1"/>
    <col min="5132" max="5132" width="11.7109375" style="211" customWidth="1"/>
    <col min="5133" max="5133" width="9.5703125" style="211" bestFit="1" customWidth="1"/>
    <col min="5134" max="5134" width="9" style="211" customWidth="1"/>
    <col min="5135" max="5135" width="10" style="211" customWidth="1"/>
    <col min="5136" max="5136" width="10.28515625" style="211" customWidth="1"/>
    <col min="5137" max="5137" width="10.7109375" style="211" customWidth="1"/>
    <col min="5138" max="5138" width="7.140625" style="211" customWidth="1"/>
    <col min="5139" max="5139" width="6.5703125" style="211" customWidth="1"/>
    <col min="5140" max="5140" width="7.140625" style="211" customWidth="1"/>
    <col min="5141" max="5376" width="11.42578125" style="211"/>
    <col min="5377" max="5377" width="33.140625" style="211" customWidth="1"/>
    <col min="5378" max="5378" width="10.28515625" style="211" customWidth="1"/>
    <col min="5379" max="5379" width="10" style="211" customWidth="1"/>
    <col min="5380" max="5380" width="9" style="211" customWidth="1"/>
    <col min="5381" max="5381" width="10.28515625" style="211" customWidth="1"/>
    <col min="5382" max="5382" width="12.7109375" style="211" bestFit="1" customWidth="1"/>
    <col min="5383" max="5383" width="15" style="211" customWidth="1"/>
    <col min="5384" max="5384" width="13.28515625" style="211" customWidth="1"/>
    <col min="5385" max="5385" width="10.5703125" style="211" customWidth="1"/>
    <col min="5386" max="5386" width="12.28515625" style="211" bestFit="1" customWidth="1"/>
    <col min="5387" max="5387" width="9.85546875" style="211" customWidth="1"/>
    <col min="5388" max="5388" width="11.7109375" style="211" customWidth="1"/>
    <col min="5389" max="5389" width="9.5703125" style="211" bestFit="1" customWidth="1"/>
    <col min="5390" max="5390" width="9" style="211" customWidth="1"/>
    <col min="5391" max="5391" width="10" style="211" customWidth="1"/>
    <col min="5392" max="5392" width="10.28515625" style="211" customWidth="1"/>
    <col min="5393" max="5393" width="10.7109375" style="211" customWidth="1"/>
    <col min="5394" max="5394" width="7.140625" style="211" customWidth="1"/>
    <col min="5395" max="5395" width="6.5703125" style="211" customWidth="1"/>
    <col min="5396" max="5396" width="7.140625" style="211" customWidth="1"/>
    <col min="5397" max="5632" width="11.42578125" style="211"/>
    <col min="5633" max="5633" width="33.140625" style="211" customWidth="1"/>
    <col min="5634" max="5634" width="10.28515625" style="211" customWidth="1"/>
    <col min="5635" max="5635" width="10" style="211" customWidth="1"/>
    <col min="5636" max="5636" width="9" style="211" customWidth="1"/>
    <col min="5637" max="5637" width="10.28515625" style="211" customWidth="1"/>
    <col min="5638" max="5638" width="12.7109375" style="211" bestFit="1" customWidth="1"/>
    <col min="5639" max="5639" width="15" style="211" customWidth="1"/>
    <col min="5640" max="5640" width="13.28515625" style="211" customWidth="1"/>
    <col min="5641" max="5641" width="10.5703125" style="211" customWidth="1"/>
    <col min="5642" max="5642" width="12.28515625" style="211" bestFit="1" customWidth="1"/>
    <col min="5643" max="5643" width="9.85546875" style="211" customWidth="1"/>
    <col min="5644" max="5644" width="11.7109375" style="211" customWidth="1"/>
    <col min="5645" max="5645" width="9.5703125" style="211" bestFit="1" customWidth="1"/>
    <col min="5646" max="5646" width="9" style="211" customWidth="1"/>
    <col min="5647" max="5647" width="10" style="211" customWidth="1"/>
    <col min="5648" max="5648" width="10.28515625" style="211" customWidth="1"/>
    <col min="5649" max="5649" width="10.7109375" style="211" customWidth="1"/>
    <col min="5650" max="5650" width="7.140625" style="211" customWidth="1"/>
    <col min="5651" max="5651" width="6.5703125" style="211" customWidth="1"/>
    <col min="5652" max="5652" width="7.140625" style="211" customWidth="1"/>
    <col min="5653" max="5888" width="11.42578125" style="211"/>
    <col min="5889" max="5889" width="33.140625" style="211" customWidth="1"/>
    <col min="5890" max="5890" width="10.28515625" style="211" customWidth="1"/>
    <col min="5891" max="5891" width="10" style="211" customWidth="1"/>
    <col min="5892" max="5892" width="9" style="211" customWidth="1"/>
    <col min="5893" max="5893" width="10.28515625" style="211" customWidth="1"/>
    <col min="5894" max="5894" width="12.7109375" style="211" bestFit="1" customWidth="1"/>
    <col min="5895" max="5895" width="15" style="211" customWidth="1"/>
    <col min="5896" max="5896" width="13.28515625" style="211" customWidth="1"/>
    <col min="5897" max="5897" width="10.5703125" style="211" customWidth="1"/>
    <col min="5898" max="5898" width="12.28515625" style="211" bestFit="1" customWidth="1"/>
    <col min="5899" max="5899" width="9.85546875" style="211" customWidth="1"/>
    <col min="5900" max="5900" width="11.7109375" style="211" customWidth="1"/>
    <col min="5901" max="5901" width="9.5703125" style="211" bestFit="1" customWidth="1"/>
    <col min="5902" max="5902" width="9" style="211" customWidth="1"/>
    <col min="5903" max="5903" width="10" style="211" customWidth="1"/>
    <col min="5904" max="5904" width="10.28515625" style="211" customWidth="1"/>
    <col min="5905" max="5905" width="10.7109375" style="211" customWidth="1"/>
    <col min="5906" max="5906" width="7.140625" style="211" customWidth="1"/>
    <col min="5907" max="5907" width="6.5703125" style="211" customWidth="1"/>
    <col min="5908" max="5908" width="7.140625" style="211" customWidth="1"/>
    <col min="5909" max="6144" width="11.42578125" style="211"/>
    <col min="6145" max="6145" width="33.140625" style="211" customWidth="1"/>
    <col min="6146" max="6146" width="10.28515625" style="211" customWidth="1"/>
    <col min="6147" max="6147" width="10" style="211" customWidth="1"/>
    <col min="6148" max="6148" width="9" style="211" customWidth="1"/>
    <col min="6149" max="6149" width="10.28515625" style="211" customWidth="1"/>
    <col min="6150" max="6150" width="12.7109375" style="211" bestFit="1" customWidth="1"/>
    <col min="6151" max="6151" width="15" style="211" customWidth="1"/>
    <col min="6152" max="6152" width="13.28515625" style="211" customWidth="1"/>
    <col min="6153" max="6153" width="10.5703125" style="211" customWidth="1"/>
    <col min="6154" max="6154" width="12.28515625" style="211" bestFit="1" customWidth="1"/>
    <col min="6155" max="6155" width="9.85546875" style="211" customWidth="1"/>
    <col min="6156" max="6156" width="11.7109375" style="211" customWidth="1"/>
    <col min="6157" max="6157" width="9.5703125" style="211" bestFit="1" customWidth="1"/>
    <col min="6158" max="6158" width="9" style="211" customWidth="1"/>
    <col min="6159" max="6159" width="10" style="211" customWidth="1"/>
    <col min="6160" max="6160" width="10.28515625" style="211" customWidth="1"/>
    <col min="6161" max="6161" width="10.7109375" style="211" customWidth="1"/>
    <col min="6162" max="6162" width="7.140625" style="211" customWidth="1"/>
    <col min="6163" max="6163" width="6.5703125" style="211" customWidth="1"/>
    <col min="6164" max="6164" width="7.140625" style="211" customWidth="1"/>
    <col min="6165" max="6400" width="11.42578125" style="211"/>
    <col min="6401" max="6401" width="33.140625" style="211" customWidth="1"/>
    <col min="6402" max="6402" width="10.28515625" style="211" customWidth="1"/>
    <col min="6403" max="6403" width="10" style="211" customWidth="1"/>
    <col min="6404" max="6404" width="9" style="211" customWidth="1"/>
    <col min="6405" max="6405" width="10.28515625" style="211" customWidth="1"/>
    <col min="6406" max="6406" width="12.7109375" style="211" bestFit="1" customWidth="1"/>
    <col min="6407" max="6407" width="15" style="211" customWidth="1"/>
    <col min="6408" max="6408" width="13.28515625" style="211" customWidth="1"/>
    <col min="6409" max="6409" width="10.5703125" style="211" customWidth="1"/>
    <col min="6410" max="6410" width="12.28515625" style="211" bestFit="1" customWidth="1"/>
    <col min="6411" max="6411" width="9.85546875" style="211" customWidth="1"/>
    <col min="6412" max="6412" width="11.7109375" style="211" customWidth="1"/>
    <col min="6413" max="6413" width="9.5703125" style="211" bestFit="1" customWidth="1"/>
    <col min="6414" max="6414" width="9" style="211" customWidth="1"/>
    <col min="6415" max="6415" width="10" style="211" customWidth="1"/>
    <col min="6416" max="6416" width="10.28515625" style="211" customWidth="1"/>
    <col min="6417" max="6417" width="10.7109375" style="211" customWidth="1"/>
    <col min="6418" max="6418" width="7.140625" style="211" customWidth="1"/>
    <col min="6419" max="6419" width="6.5703125" style="211" customWidth="1"/>
    <col min="6420" max="6420" width="7.140625" style="211" customWidth="1"/>
    <col min="6421" max="6656" width="11.42578125" style="211"/>
    <col min="6657" max="6657" width="33.140625" style="211" customWidth="1"/>
    <col min="6658" max="6658" width="10.28515625" style="211" customWidth="1"/>
    <col min="6659" max="6659" width="10" style="211" customWidth="1"/>
    <col min="6660" max="6660" width="9" style="211" customWidth="1"/>
    <col min="6661" max="6661" width="10.28515625" style="211" customWidth="1"/>
    <col min="6662" max="6662" width="12.7109375" style="211" bestFit="1" customWidth="1"/>
    <col min="6663" max="6663" width="15" style="211" customWidth="1"/>
    <col min="6664" max="6664" width="13.28515625" style="211" customWidth="1"/>
    <col min="6665" max="6665" width="10.5703125" style="211" customWidth="1"/>
    <col min="6666" max="6666" width="12.28515625" style="211" bestFit="1" customWidth="1"/>
    <col min="6667" max="6667" width="9.85546875" style="211" customWidth="1"/>
    <col min="6668" max="6668" width="11.7109375" style="211" customWidth="1"/>
    <col min="6669" max="6669" width="9.5703125" style="211" bestFit="1" customWidth="1"/>
    <col min="6670" max="6670" width="9" style="211" customWidth="1"/>
    <col min="6671" max="6671" width="10" style="211" customWidth="1"/>
    <col min="6672" max="6672" width="10.28515625" style="211" customWidth="1"/>
    <col min="6673" max="6673" width="10.7109375" style="211" customWidth="1"/>
    <col min="6674" max="6674" width="7.140625" style="211" customWidth="1"/>
    <col min="6675" max="6675" width="6.5703125" style="211" customWidth="1"/>
    <col min="6676" max="6676" width="7.140625" style="211" customWidth="1"/>
    <col min="6677" max="6912" width="11.42578125" style="211"/>
    <col min="6913" max="6913" width="33.140625" style="211" customWidth="1"/>
    <col min="6914" max="6914" width="10.28515625" style="211" customWidth="1"/>
    <col min="6915" max="6915" width="10" style="211" customWidth="1"/>
    <col min="6916" max="6916" width="9" style="211" customWidth="1"/>
    <col min="6917" max="6917" width="10.28515625" style="211" customWidth="1"/>
    <col min="6918" max="6918" width="12.7109375" style="211" bestFit="1" customWidth="1"/>
    <col min="6919" max="6919" width="15" style="211" customWidth="1"/>
    <col min="6920" max="6920" width="13.28515625" style="211" customWidth="1"/>
    <col min="6921" max="6921" width="10.5703125" style="211" customWidth="1"/>
    <col min="6922" max="6922" width="12.28515625" style="211" bestFit="1" customWidth="1"/>
    <col min="6923" max="6923" width="9.85546875" style="211" customWidth="1"/>
    <col min="6924" max="6924" width="11.7109375" style="211" customWidth="1"/>
    <col min="6925" max="6925" width="9.5703125" style="211" bestFit="1" customWidth="1"/>
    <col min="6926" max="6926" width="9" style="211" customWidth="1"/>
    <col min="6927" max="6927" width="10" style="211" customWidth="1"/>
    <col min="6928" max="6928" width="10.28515625" style="211" customWidth="1"/>
    <col min="6929" max="6929" width="10.7109375" style="211" customWidth="1"/>
    <col min="6930" max="6930" width="7.140625" style="211" customWidth="1"/>
    <col min="6931" max="6931" width="6.5703125" style="211" customWidth="1"/>
    <col min="6932" max="6932" width="7.140625" style="211" customWidth="1"/>
    <col min="6933" max="7168" width="11.42578125" style="211"/>
    <col min="7169" max="7169" width="33.140625" style="211" customWidth="1"/>
    <col min="7170" max="7170" width="10.28515625" style="211" customWidth="1"/>
    <col min="7171" max="7171" width="10" style="211" customWidth="1"/>
    <col min="7172" max="7172" width="9" style="211" customWidth="1"/>
    <col min="7173" max="7173" width="10.28515625" style="211" customWidth="1"/>
    <col min="7174" max="7174" width="12.7109375" style="211" bestFit="1" customWidth="1"/>
    <col min="7175" max="7175" width="15" style="211" customWidth="1"/>
    <col min="7176" max="7176" width="13.28515625" style="211" customWidth="1"/>
    <col min="7177" max="7177" width="10.5703125" style="211" customWidth="1"/>
    <col min="7178" max="7178" width="12.28515625" style="211" bestFit="1" customWidth="1"/>
    <col min="7179" max="7179" width="9.85546875" style="211" customWidth="1"/>
    <col min="7180" max="7180" width="11.7109375" style="211" customWidth="1"/>
    <col min="7181" max="7181" width="9.5703125" style="211" bestFit="1" customWidth="1"/>
    <col min="7182" max="7182" width="9" style="211" customWidth="1"/>
    <col min="7183" max="7183" width="10" style="211" customWidth="1"/>
    <col min="7184" max="7184" width="10.28515625" style="211" customWidth="1"/>
    <col min="7185" max="7185" width="10.7109375" style="211" customWidth="1"/>
    <col min="7186" max="7186" width="7.140625" style="211" customWidth="1"/>
    <col min="7187" max="7187" width="6.5703125" style="211" customWidth="1"/>
    <col min="7188" max="7188" width="7.140625" style="211" customWidth="1"/>
    <col min="7189" max="7424" width="11.42578125" style="211"/>
    <col min="7425" max="7425" width="33.140625" style="211" customWidth="1"/>
    <col min="7426" max="7426" width="10.28515625" style="211" customWidth="1"/>
    <col min="7427" max="7427" width="10" style="211" customWidth="1"/>
    <col min="7428" max="7428" width="9" style="211" customWidth="1"/>
    <col min="7429" max="7429" width="10.28515625" style="211" customWidth="1"/>
    <col min="7430" max="7430" width="12.7109375" style="211" bestFit="1" customWidth="1"/>
    <col min="7431" max="7431" width="15" style="211" customWidth="1"/>
    <col min="7432" max="7432" width="13.28515625" style="211" customWidth="1"/>
    <col min="7433" max="7433" width="10.5703125" style="211" customWidth="1"/>
    <col min="7434" max="7434" width="12.28515625" style="211" bestFit="1" customWidth="1"/>
    <col min="7435" max="7435" width="9.85546875" style="211" customWidth="1"/>
    <col min="7436" max="7436" width="11.7109375" style="211" customWidth="1"/>
    <col min="7437" max="7437" width="9.5703125" style="211" bestFit="1" customWidth="1"/>
    <col min="7438" max="7438" width="9" style="211" customWidth="1"/>
    <col min="7439" max="7439" width="10" style="211" customWidth="1"/>
    <col min="7440" max="7440" width="10.28515625" style="211" customWidth="1"/>
    <col min="7441" max="7441" width="10.7109375" style="211" customWidth="1"/>
    <col min="7442" max="7442" width="7.140625" style="211" customWidth="1"/>
    <col min="7443" max="7443" width="6.5703125" style="211" customWidth="1"/>
    <col min="7444" max="7444" width="7.140625" style="211" customWidth="1"/>
    <col min="7445" max="7680" width="11.42578125" style="211"/>
    <col min="7681" max="7681" width="33.140625" style="211" customWidth="1"/>
    <col min="7682" max="7682" width="10.28515625" style="211" customWidth="1"/>
    <col min="7683" max="7683" width="10" style="211" customWidth="1"/>
    <col min="7684" max="7684" width="9" style="211" customWidth="1"/>
    <col min="7685" max="7685" width="10.28515625" style="211" customWidth="1"/>
    <col min="7686" max="7686" width="12.7109375" style="211" bestFit="1" customWidth="1"/>
    <col min="7687" max="7687" width="15" style="211" customWidth="1"/>
    <col min="7688" max="7688" width="13.28515625" style="211" customWidth="1"/>
    <col min="7689" max="7689" width="10.5703125" style="211" customWidth="1"/>
    <col min="7690" max="7690" width="12.28515625" style="211" bestFit="1" customWidth="1"/>
    <col min="7691" max="7691" width="9.85546875" style="211" customWidth="1"/>
    <col min="7692" max="7692" width="11.7109375" style="211" customWidth="1"/>
    <col min="7693" max="7693" width="9.5703125" style="211" bestFit="1" customWidth="1"/>
    <col min="7694" max="7694" width="9" style="211" customWidth="1"/>
    <col min="7695" max="7695" width="10" style="211" customWidth="1"/>
    <col min="7696" max="7696" width="10.28515625" style="211" customWidth="1"/>
    <col min="7697" max="7697" width="10.7109375" style="211" customWidth="1"/>
    <col min="7698" max="7698" width="7.140625" style="211" customWidth="1"/>
    <col min="7699" max="7699" width="6.5703125" style="211" customWidth="1"/>
    <col min="7700" max="7700" width="7.140625" style="211" customWidth="1"/>
    <col min="7701" max="7936" width="11.42578125" style="211"/>
    <col min="7937" max="7937" width="33.140625" style="211" customWidth="1"/>
    <col min="7938" max="7938" width="10.28515625" style="211" customWidth="1"/>
    <col min="7939" max="7939" width="10" style="211" customWidth="1"/>
    <col min="7940" max="7940" width="9" style="211" customWidth="1"/>
    <col min="7941" max="7941" width="10.28515625" style="211" customWidth="1"/>
    <col min="7942" max="7942" width="12.7109375" style="211" bestFit="1" customWidth="1"/>
    <col min="7943" max="7943" width="15" style="211" customWidth="1"/>
    <col min="7944" max="7944" width="13.28515625" style="211" customWidth="1"/>
    <col min="7945" max="7945" width="10.5703125" style="211" customWidth="1"/>
    <col min="7946" max="7946" width="12.28515625" style="211" bestFit="1" customWidth="1"/>
    <col min="7947" max="7947" width="9.85546875" style="211" customWidth="1"/>
    <col min="7948" max="7948" width="11.7109375" style="211" customWidth="1"/>
    <col min="7949" max="7949" width="9.5703125" style="211" bestFit="1" customWidth="1"/>
    <col min="7950" max="7950" width="9" style="211" customWidth="1"/>
    <col min="7951" max="7951" width="10" style="211" customWidth="1"/>
    <col min="7952" max="7952" width="10.28515625" style="211" customWidth="1"/>
    <col min="7953" max="7953" width="10.7109375" style="211" customWidth="1"/>
    <col min="7954" max="7954" width="7.140625" style="211" customWidth="1"/>
    <col min="7955" max="7955" width="6.5703125" style="211" customWidth="1"/>
    <col min="7956" max="7956" width="7.140625" style="211" customWidth="1"/>
    <col min="7957" max="8192" width="11.42578125" style="211"/>
    <col min="8193" max="8193" width="33.140625" style="211" customWidth="1"/>
    <col min="8194" max="8194" width="10.28515625" style="211" customWidth="1"/>
    <col min="8195" max="8195" width="10" style="211" customWidth="1"/>
    <col min="8196" max="8196" width="9" style="211" customWidth="1"/>
    <col min="8197" max="8197" width="10.28515625" style="211" customWidth="1"/>
    <col min="8198" max="8198" width="12.7109375" style="211" bestFit="1" customWidth="1"/>
    <col min="8199" max="8199" width="15" style="211" customWidth="1"/>
    <col min="8200" max="8200" width="13.28515625" style="211" customWidth="1"/>
    <col min="8201" max="8201" width="10.5703125" style="211" customWidth="1"/>
    <col min="8202" max="8202" width="12.28515625" style="211" bestFit="1" customWidth="1"/>
    <col min="8203" max="8203" width="9.85546875" style="211" customWidth="1"/>
    <col min="8204" max="8204" width="11.7109375" style="211" customWidth="1"/>
    <col min="8205" max="8205" width="9.5703125" style="211" bestFit="1" customWidth="1"/>
    <col min="8206" max="8206" width="9" style="211" customWidth="1"/>
    <col min="8207" max="8207" width="10" style="211" customWidth="1"/>
    <col min="8208" max="8208" width="10.28515625" style="211" customWidth="1"/>
    <col min="8209" max="8209" width="10.7109375" style="211" customWidth="1"/>
    <col min="8210" max="8210" width="7.140625" style="211" customWidth="1"/>
    <col min="8211" max="8211" width="6.5703125" style="211" customWidth="1"/>
    <col min="8212" max="8212" width="7.140625" style="211" customWidth="1"/>
    <col min="8213" max="8448" width="11.42578125" style="211"/>
    <col min="8449" max="8449" width="33.140625" style="211" customWidth="1"/>
    <col min="8450" max="8450" width="10.28515625" style="211" customWidth="1"/>
    <col min="8451" max="8451" width="10" style="211" customWidth="1"/>
    <col min="8452" max="8452" width="9" style="211" customWidth="1"/>
    <col min="8453" max="8453" width="10.28515625" style="211" customWidth="1"/>
    <col min="8454" max="8454" width="12.7109375" style="211" bestFit="1" customWidth="1"/>
    <col min="8455" max="8455" width="15" style="211" customWidth="1"/>
    <col min="8456" max="8456" width="13.28515625" style="211" customWidth="1"/>
    <col min="8457" max="8457" width="10.5703125" style="211" customWidth="1"/>
    <col min="8458" max="8458" width="12.28515625" style="211" bestFit="1" customWidth="1"/>
    <col min="8459" max="8459" width="9.85546875" style="211" customWidth="1"/>
    <col min="8460" max="8460" width="11.7109375" style="211" customWidth="1"/>
    <col min="8461" max="8461" width="9.5703125" style="211" bestFit="1" customWidth="1"/>
    <col min="8462" max="8462" width="9" style="211" customWidth="1"/>
    <col min="8463" max="8463" width="10" style="211" customWidth="1"/>
    <col min="8464" max="8464" width="10.28515625" style="211" customWidth="1"/>
    <col min="8465" max="8465" width="10.7109375" style="211" customWidth="1"/>
    <col min="8466" max="8466" width="7.140625" style="211" customWidth="1"/>
    <col min="8467" max="8467" width="6.5703125" style="211" customWidth="1"/>
    <col min="8468" max="8468" width="7.140625" style="211" customWidth="1"/>
    <col min="8469" max="8704" width="11.42578125" style="211"/>
    <col min="8705" max="8705" width="33.140625" style="211" customWidth="1"/>
    <col min="8706" max="8706" width="10.28515625" style="211" customWidth="1"/>
    <col min="8707" max="8707" width="10" style="211" customWidth="1"/>
    <col min="8708" max="8708" width="9" style="211" customWidth="1"/>
    <col min="8709" max="8709" width="10.28515625" style="211" customWidth="1"/>
    <col min="8710" max="8710" width="12.7109375" style="211" bestFit="1" customWidth="1"/>
    <col min="8711" max="8711" width="15" style="211" customWidth="1"/>
    <col min="8712" max="8712" width="13.28515625" style="211" customWidth="1"/>
    <col min="8713" max="8713" width="10.5703125" style="211" customWidth="1"/>
    <col min="8714" max="8714" width="12.28515625" style="211" bestFit="1" customWidth="1"/>
    <col min="8715" max="8715" width="9.85546875" style="211" customWidth="1"/>
    <col min="8716" max="8716" width="11.7109375" style="211" customWidth="1"/>
    <col min="8717" max="8717" width="9.5703125" style="211" bestFit="1" customWidth="1"/>
    <col min="8718" max="8718" width="9" style="211" customWidth="1"/>
    <col min="8719" max="8719" width="10" style="211" customWidth="1"/>
    <col min="8720" max="8720" width="10.28515625" style="211" customWidth="1"/>
    <col min="8721" max="8721" width="10.7109375" style="211" customWidth="1"/>
    <col min="8722" max="8722" width="7.140625" style="211" customWidth="1"/>
    <col min="8723" max="8723" width="6.5703125" style="211" customWidth="1"/>
    <col min="8724" max="8724" width="7.140625" style="211" customWidth="1"/>
    <col min="8725" max="8960" width="11.42578125" style="211"/>
    <col min="8961" max="8961" width="33.140625" style="211" customWidth="1"/>
    <col min="8962" max="8962" width="10.28515625" style="211" customWidth="1"/>
    <col min="8963" max="8963" width="10" style="211" customWidth="1"/>
    <col min="8964" max="8964" width="9" style="211" customWidth="1"/>
    <col min="8965" max="8965" width="10.28515625" style="211" customWidth="1"/>
    <col min="8966" max="8966" width="12.7109375" style="211" bestFit="1" customWidth="1"/>
    <col min="8967" max="8967" width="15" style="211" customWidth="1"/>
    <col min="8968" max="8968" width="13.28515625" style="211" customWidth="1"/>
    <col min="8969" max="8969" width="10.5703125" style="211" customWidth="1"/>
    <col min="8970" max="8970" width="12.28515625" style="211" bestFit="1" customWidth="1"/>
    <col min="8971" max="8971" width="9.85546875" style="211" customWidth="1"/>
    <col min="8972" max="8972" width="11.7109375" style="211" customWidth="1"/>
    <col min="8973" max="8973" width="9.5703125" style="211" bestFit="1" customWidth="1"/>
    <col min="8974" max="8974" width="9" style="211" customWidth="1"/>
    <col min="8975" max="8975" width="10" style="211" customWidth="1"/>
    <col min="8976" max="8976" width="10.28515625" style="211" customWidth="1"/>
    <col min="8977" max="8977" width="10.7109375" style="211" customWidth="1"/>
    <col min="8978" max="8978" width="7.140625" style="211" customWidth="1"/>
    <col min="8979" max="8979" width="6.5703125" style="211" customWidth="1"/>
    <col min="8980" max="8980" width="7.140625" style="211" customWidth="1"/>
    <col min="8981" max="9216" width="11.42578125" style="211"/>
    <col min="9217" max="9217" width="33.140625" style="211" customWidth="1"/>
    <col min="9218" max="9218" width="10.28515625" style="211" customWidth="1"/>
    <col min="9219" max="9219" width="10" style="211" customWidth="1"/>
    <col min="9220" max="9220" width="9" style="211" customWidth="1"/>
    <col min="9221" max="9221" width="10.28515625" style="211" customWidth="1"/>
    <col min="9222" max="9222" width="12.7109375" style="211" bestFit="1" customWidth="1"/>
    <col min="9223" max="9223" width="15" style="211" customWidth="1"/>
    <col min="9224" max="9224" width="13.28515625" style="211" customWidth="1"/>
    <col min="9225" max="9225" width="10.5703125" style="211" customWidth="1"/>
    <col min="9226" max="9226" width="12.28515625" style="211" bestFit="1" customWidth="1"/>
    <col min="9227" max="9227" width="9.85546875" style="211" customWidth="1"/>
    <col min="9228" max="9228" width="11.7109375" style="211" customWidth="1"/>
    <col min="9229" max="9229" width="9.5703125" style="211" bestFit="1" customWidth="1"/>
    <col min="9230" max="9230" width="9" style="211" customWidth="1"/>
    <col min="9231" max="9231" width="10" style="211" customWidth="1"/>
    <col min="9232" max="9232" width="10.28515625" style="211" customWidth="1"/>
    <col min="9233" max="9233" width="10.7109375" style="211" customWidth="1"/>
    <col min="9234" max="9234" width="7.140625" style="211" customWidth="1"/>
    <col min="9235" max="9235" width="6.5703125" style="211" customWidth="1"/>
    <col min="9236" max="9236" width="7.140625" style="211" customWidth="1"/>
    <col min="9237" max="9472" width="11.42578125" style="211"/>
    <col min="9473" max="9473" width="33.140625" style="211" customWidth="1"/>
    <col min="9474" max="9474" width="10.28515625" style="211" customWidth="1"/>
    <col min="9475" max="9475" width="10" style="211" customWidth="1"/>
    <col min="9476" max="9476" width="9" style="211" customWidth="1"/>
    <col min="9477" max="9477" width="10.28515625" style="211" customWidth="1"/>
    <col min="9478" max="9478" width="12.7109375" style="211" bestFit="1" customWidth="1"/>
    <col min="9479" max="9479" width="15" style="211" customWidth="1"/>
    <col min="9480" max="9480" width="13.28515625" style="211" customWidth="1"/>
    <col min="9481" max="9481" width="10.5703125" style="211" customWidth="1"/>
    <col min="9482" max="9482" width="12.28515625" style="211" bestFit="1" customWidth="1"/>
    <col min="9483" max="9483" width="9.85546875" style="211" customWidth="1"/>
    <col min="9484" max="9484" width="11.7109375" style="211" customWidth="1"/>
    <col min="9485" max="9485" width="9.5703125" style="211" bestFit="1" customWidth="1"/>
    <col min="9486" max="9486" width="9" style="211" customWidth="1"/>
    <col min="9487" max="9487" width="10" style="211" customWidth="1"/>
    <col min="9488" max="9488" width="10.28515625" style="211" customWidth="1"/>
    <col min="9489" max="9489" width="10.7109375" style="211" customWidth="1"/>
    <col min="9490" max="9490" width="7.140625" style="211" customWidth="1"/>
    <col min="9491" max="9491" width="6.5703125" style="211" customWidth="1"/>
    <col min="9492" max="9492" width="7.140625" style="211" customWidth="1"/>
    <col min="9493" max="9728" width="11.42578125" style="211"/>
    <col min="9729" max="9729" width="33.140625" style="211" customWidth="1"/>
    <col min="9730" max="9730" width="10.28515625" style="211" customWidth="1"/>
    <col min="9731" max="9731" width="10" style="211" customWidth="1"/>
    <col min="9732" max="9732" width="9" style="211" customWidth="1"/>
    <col min="9733" max="9733" width="10.28515625" style="211" customWidth="1"/>
    <col min="9734" max="9734" width="12.7109375" style="211" bestFit="1" customWidth="1"/>
    <col min="9735" max="9735" width="15" style="211" customWidth="1"/>
    <col min="9736" max="9736" width="13.28515625" style="211" customWidth="1"/>
    <col min="9737" max="9737" width="10.5703125" style="211" customWidth="1"/>
    <col min="9738" max="9738" width="12.28515625" style="211" bestFit="1" customWidth="1"/>
    <col min="9739" max="9739" width="9.85546875" style="211" customWidth="1"/>
    <col min="9740" max="9740" width="11.7109375" style="211" customWidth="1"/>
    <col min="9741" max="9741" width="9.5703125" style="211" bestFit="1" customWidth="1"/>
    <col min="9742" max="9742" width="9" style="211" customWidth="1"/>
    <col min="9743" max="9743" width="10" style="211" customWidth="1"/>
    <col min="9744" max="9744" width="10.28515625" style="211" customWidth="1"/>
    <col min="9745" max="9745" width="10.7109375" style="211" customWidth="1"/>
    <col min="9746" max="9746" width="7.140625" style="211" customWidth="1"/>
    <col min="9747" max="9747" width="6.5703125" style="211" customWidth="1"/>
    <col min="9748" max="9748" width="7.140625" style="211" customWidth="1"/>
    <col min="9749" max="9984" width="11.42578125" style="211"/>
    <col min="9985" max="9985" width="33.140625" style="211" customWidth="1"/>
    <col min="9986" max="9986" width="10.28515625" style="211" customWidth="1"/>
    <col min="9987" max="9987" width="10" style="211" customWidth="1"/>
    <col min="9988" max="9988" width="9" style="211" customWidth="1"/>
    <col min="9989" max="9989" width="10.28515625" style="211" customWidth="1"/>
    <col min="9990" max="9990" width="12.7109375" style="211" bestFit="1" customWidth="1"/>
    <col min="9991" max="9991" width="15" style="211" customWidth="1"/>
    <col min="9992" max="9992" width="13.28515625" style="211" customWidth="1"/>
    <col min="9993" max="9993" width="10.5703125" style="211" customWidth="1"/>
    <col min="9994" max="9994" width="12.28515625" style="211" bestFit="1" customWidth="1"/>
    <col min="9995" max="9995" width="9.85546875" style="211" customWidth="1"/>
    <col min="9996" max="9996" width="11.7109375" style="211" customWidth="1"/>
    <col min="9997" max="9997" width="9.5703125" style="211" bestFit="1" customWidth="1"/>
    <col min="9998" max="9998" width="9" style="211" customWidth="1"/>
    <col min="9999" max="9999" width="10" style="211" customWidth="1"/>
    <col min="10000" max="10000" width="10.28515625" style="211" customWidth="1"/>
    <col min="10001" max="10001" width="10.7109375" style="211" customWidth="1"/>
    <col min="10002" max="10002" width="7.140625" style="211" customWidth="1"/>
    <col min="10003" max="10003" width="6.5703125" style="211" customWidth="1"/>
    <col min="10004" max="10004" width="7.140625" style="211" customWidth="1"/>
    <col min="10005" max="10240" width="11.42578125" style="211"/>
    <col min="10241" max="10241" width="33.140625" style="211" customWidth="1"/>
    <col min="10242" max="10242" width="10.28515625" style="211" customWidth="1"/>
    <col min="10243" max="10243" width="10" style="211" customWidth="1"/>
    <col min="10244" max="10244" width="9" style="211" customWidth="1"/>
    <col min="10245" max="10245" width="10.28515625" style="211" customWidth="1"/>
    <col min="10246" max="10246" width="12.7109375" style="211" bestFit="1" customWidth="1"/>
    <col min="10247" max="10247" width="15" style="211" customWidth="1"/>
    <col min="10248" max="10248" width="13.28515625" style="211" customWidth="1"/>
    <col min="10249" max="10249" width="10.5703125" style="211" customWidth="1"/>
    <col min="10250" max="10250" width="12.28515625" style="211" bestFit="1" customWidth="1"/>
    <col min="10251" max="10251" width="9.85546875" style="211" customWidth="1"/>
    <col min="10252" max="10252" width="11.7109375" style="211" customWidth="1"/>
    <col min="10253" max="10253" width="9.5703125" style="211" bestFit="1" customWidth="1"/>
    <col min="10254" max="10254" width="9" style="211" customWidth="1"/>
    <col min="10255" max="10255" width="10" style="211" customWidth="1"/>
    <col min="10256" max="10256" width="10.28515625" style="211" customWidth="1"/>
    <col min="10257" max="10257" width="10.7109375" style="211" customWidth="1"/>
    <col min="10258" max="10258" width="7.140625" style="211" customWidth="1"/>
    <col min="10259" max="10259" width="6.5703125" style="211" customWidth="1"/>
    <col min="10260" max="10260" width="7.140625" style="211" customWidth="1"/>
    <col min="10261" max="10496" width="11.42578125" style="211"/>
    <col min="10497" max="10497" width="33.140625" style="211" customWidth="1"/>
    <col min="10498" max="10498" width="10.28515625" style="211" customWidth="1"/>
    <col min="10499" max="10499" width="10" style="211" customWidth="1"/>
    <col min="10500" max="10500" width="9" style="211" customWidth="1"/>
    <col min="10501" max="10501" width="10.28515625" style="211" customWidth="1"/>
    <col min="10502" max="10502" width="12.7109375" style="211" bestFit="1" customWidth="1"/>
    <col min="10503" max="10503" width="15" style="211" customWidth="1"/>
    <col min="10504" max="10504" width="13.28515625" style="211" customWidth="1"/>
    <col min="10505" max="10505" width="10.5703125" style="211" customWidth="1"/>
    <col min="10506" max="10506" width="12.28515625" style="211" bestFit="1" customWidth="1"/>
    <col min="10507" max="10507" width="9.85546875" style="211" customWidth="1"/>
    <col min="10508" max="10508" width="11.7109375" style="211" customWidth="1"/>
    <col min="10509" max="10509" width="9.5703125" style="211" bestFit="1" customWidth="1"/>
    <col min="10510" max="10510" width="9" style="211" customWidth="1"/>
    <col min="10511" max="10511" width="10" style="211" customWidth="1"/>
    <col min="10512" max="10512" width="10.28515625" style="211" customWidth="1"/>
    <col min="10513" max="10513" width="10.7109375" style="211" customWidth="1"/>
    <col min="10514" max="10514" width="7.140625" style="211" customWidth="1"/>
    <col min="10515" max="10515" width="6.5703125" style="211" customWidth="1"/>
    <col min="10516" max="10516" width="7.140625" style="211" customWidth="1"/>
    <col min="10517" max="10752" width="11.42578125" style="211"/>
    <col min="10753" max="10753" width="33.140625" style="211" customWidth="1"/>
    <col min="10754" max="10754" width="10.28515625" style="211" customWidth="1"/>
    <col min="10755" max="10755" width="10" style="211" customWidth="1"/>
    <col min="10756" max="10756" width="9" style="211" customWidth="1"/>
    <col min="10757" max="10757" width="10.28515625" style="211" customWidth="1"/>
    <col min="10758" max="10758" width="12.7109375" style="211" bestFit="1" customWidth="1"/>
    <col min="10759" max="10759" width="15" style="211" customWidth="1"/>
    <col min="10760" max="10760" width="13.28515625" style="211" customWidth="1"/>
    <col min="10761" max="10761" width="10.5703125" style="211" customWidth="1"/>
    <col min="10762" max="10762" width="12.28515625" style="211" bestFit="1" customWidth="1"/>
    <col min="10763" max="10763" width="9.85546875" style="211" customWidth="1"/>
    <col min="10764" max="10764" width="11.7109375" style="211" customWidth="1"/>
    <col min="10765" max="10765" width="9.5703125" style="211" bestFit="1" customWidth="1"/>
    <col min="10766" max="10766" width="9" style="211" customWidth="1"/>
    <col min="10767" max="10767" width="10" style="211" customWidth="1"/>
    <col min="10768" max="10768" width="10.28515625" style="211" customWidth="1"/>
    <col min="10769" max="10769" width="10.7109375" style="211" customWidth="1"/>
    <col min="10770" max="10770" width="7.140625" style="211" customWidth="1"/>
    <col min="10771" max="10771" width="6.5703125" style="211" customWidth="1"/>
    <col min="10772" max="10772" width="7.140625" style="211" customWidth="1"/>
    <col min="10773" max="11008" width="11.42578125" style="211"/>
    <col min="11009" max="11009" width="33.140625" style="211" customWidth="1"/>
    <col min="11010" max="11010" width="10.28515625" style="211" customWidth="1"/>
    <col min="11011" max="11011" width="10" style="211" customWidth="1"/>
    <col min="11012" max="11012" width="9" style="211" customWidth="1"/>
    <col min="11013" max="11013" width="10.28515625" style="211" customWidth="1"/>
    <col min="11014" max="11014" width="12.7109375" style="211" bestFit="1" customWidth="1"/>
    <col min="11015" max="11015" width="15" style="211" customWidth="1"/>
    <col min="11016" max="11016" width="13.28515625" style="211" customWidth="1"/>
    <col min="11017" max="11017" width="10.5703125" style="211" customWidth="1"/>
    <col min="11018" max="11018" width="12.28515625" style="211" bestFit="1" customWidth="1"/>
    <col min="11019" max="11019" width="9.85546875" style="211" customWidth="1"/>
    <col min="11020" max="11020" width="11.7109375" style="211" customWidth="1"/>
    <col min="11021" max="11021" width="9.5703125" style="211" bestFit="1" customWidth="1"/>
    <col min="11022" max="11022" width="9" style="211" customWidth="1"/>
    <col min="11023" max="11023" width="10" style="211" customWidth="1"/>
    <col min="11024" max="11024" width="10.28515625" style="211" customWidth="1"/>
    <col min="11025" max="11025" width="10.7109375" style="211" customWidth="1"/>
    <col min="11026" max="11026" width="7.140625" style="211" customWidth="1"/>
    <col min="11027" max="11027" width="6.5703125" style="211" customWidth="1"/>
    <col min="11028" max="11028" width="7.140625" style="211" customWidth="1"/>
    <col min="11029" max="11264" width="11.42578125" style="211"/>
    <col min="11265" max="11265" width="33.140625" style="211" customWidth="1"/>
    <col min="11266" max="11266" width="10.28515625" style="211" customWidth="1"/>
    <col min="11267" max="11267" width="10" style="211" customWidth="1"/>
    <col min="11268" max="11268" width="9" style="211" customWidth="1"/>
    <col min="11269" max="11269" width="10.28515625" style="211" customWidth="1"/>
    <col min="11270" max="11270" width="12.7109375" style="211" bestFit="1" customWidth="1"/>
    <col min="11271" max="11271" width="15" style="211" customWidth="1"/>
    <col min="11272" max="11272" width="13.28515625" style="211" customWidth="1"/>
    <col min="11273" max="11273" width="10.5703125" style="211" customWidth="1"/>
    <col min="11274" max="11274" width="12.28515625" style="211" bestFit="1" customWidth="1"/>
    <col min="11275" max="11275" width="9.85546875" style="211" customWidth="1"/>
    <col min="11276" max="11276" width="11.7109375" style="211" customWidth="1"/>
    <col min="11277" max="11277" width="9.5703125" style="211" bestFit="1" customWidth="1"/>
    <col min="11278" max="11278" width="9" style="211" customWidth="1"/>
    <col min="11279" max="11279" width="10" style="211" customWidth="1"/>
    <col min="11280" max="11280" width="10.28515625" style="211" customWidth="1"/>
    <col min="11281" max="11281" width="10.7109375" style="211" customWidth="1"/>
    <col min="11282" max="11282" width="7.140625" style="211" customWidth="1"/>
    <col min="11283" max="11283" width="6.5703125" style="211" customWidth="1"/>
    <col min="11284" max="11284" width="7.140625" style="211" customWidth="1"/>
    <col min="11285" max="11520" width="11.42578125" style="211"/>
    <col min="11521" max="11521" width="33.140625" style="211" customWidth="1"/>
    <col min="11522" max="11522" width="10.28515625" style="211" customWidth="1"/>
    <col min="11523" max="11523" width="10" style="211" customWidth="1"/>
    <col min="11524" max="11524" width="9" style="211" customWidth="1"/>
    <col min="11525" max="11525" width="10.28515625" style="211" customWidth="1"/>
    <col min="11526" max="11526" width="12.7109375" style="211" bestFit="1" customWidth="1"/>
    <col min="11527" max="11527" width="15" style="211" customWidth="1"/>
    <col min="11528" max="11528" width="13.28515625" style="211" customWidth="1"/>
    <col min="11529" max="11529" width="10.5703125" style="211" customWidth="1"/>
    <col min="11530" max="11530" width="12.28515625" style="211" bestFit="1" customWidth="1"/>
    <col min="11531" max="11531" width="9.85546875" style="211" customWidth="1"/>
    <col min="11532" max="11532" width="11.7109375" style="211" customWidth="1"/>
    <col min="11533" max="11533" width="9.5703125" style="211" bestFit="1" customWidth="1"/>
    <col min="11534" max="11534" width="9" style="211" customWidth="1"/>
    <col min="11535" max="11535" width="10" style="211" customWidth="1"/>
    <col min="11536" max="11536" width="10.28515625" style="211" customWidth="1"/>
    <col min="11537" max="11537" width="10.7109375" style="211" customWidth="1"/>
    <col min="11538" max="11538" width="7.140625" style="211" customWidth="1"/>
    <col min="11539" max="11539" width="6.5703125" style="211" customWidth="1"/>
    <col min="11540" max="11540" width="7.140625" style="211" customWidth="1"/>
    <col min="11541" max="11776" width="11.42578125" style="211"/>
    <col min="11777" max="11777" width="33.140625" style="211" customWidth="1"/>
    <col min="11778" max="11778" width="10.28515625" style="211" customWidth="1"/>
    <col min="11779" max="11779" width="10" style="211" customWidth="1"/>
    <col min="11780" max="11780" width="9" style="211" customWidth="1"/>
    <col min="11781" max="11781" width="10.28515625" style="211" customWidth="1"/>
    <col min="11782" max="11782" width="12.7109375" style="211" bestFit="1" customWidth="1"/>
    <col min="11783" max="11783" width="15" style="211" customWidth="1"/>
    <col min="11784" max="11784" width="13.28515625" style="211" customWidth="1"/>
    <col min="11785" max="11785" width="10.5703125" style="211" customWidth="1"/>
    <col min="11786" max="11786" width="12.28515625" style="211" bestFit="1" customWidth="1"/>
    <col min="11787" max="11787" width="9.85546875" style="211" customWidth="1"/>
    <col min="11788" max="11788" width="11.7109375" style="211" customWidth="1"/>
    <col min="11789" max="11789" width="9.5703125" style="211" bestFit="1" customWidth="1"/>
    <col min="11790" max="11790" width="9" style="211" customWidth="1"/>
    <col min="11791" max="11791" width="10" style="211" customWidth="1"/>
    <col min="11792" max="11792" width="10.28515625" style="211" customWidth="1"/>
    <col min="11793" max="11793" width="10.7109375" style="211" customWidth="1"/>
    <col min="11794" max="11794" width="7.140625" style="211" customWidth="1"/>
    <col min="11795" max="11795" width="6.5703125" style="211" customWidth="1"/>
    <col min="11796" max="11796" width="7.140625" style="211" customWidth="1"/>
    <col min="11797" max="12032" width="11.42578125" style="211"/>
    <col min="12033" max="12033" width="33.140625" style="211" customWidth="1"/>
    <col min="12034" max="12034" width="10.28515625" style="211" customWidth="1"/>
    <col min="12035" max="12035" width="10" style="211" customWidth="1"/>
    <col min="12036" max="12036" width="9" style="211" customWidth="1"/>
    <col min="12037" max="12037" width="10.28515625" style="211" customWidth="1"/>
    <col min="12038" max="12038" width="12.7109375" style="211" bestFit="1" customWidth="1"/>
    <col min="12039" max="12039" width="15" style="211" customWidth="1"/>
    <col min="12040" max="12040" width="13.28515625" style="211" customWidth="1"/>
    <col min="12041" max="12041" width="10.5703125" style="211" customWidth="1"/>
    <col min="12042" max="12042" width="12.28515625" style="211" bestFit="1" customWidth="1"/>
    <col min="12043" max="12043" width="9.85546875" style="211" customWidth="1"/>
    <col min="12044" max="12044" width="11.7109375" style="211" customWidth="1"/>
    <col min="12045" max="12045" width="9.5703125" style="211" bestFit="1" customWidth="1"/>
    <col min="12046" max="12046" width="9" style="211" customWidth="1"/>
    <col min="12047" max="12047" width="10" style="211" customWidth="1"/>
    <col min="12048" max="12048" width="10.28515625" style="211" customWidth="1"/>
    <col min="12049" max="12049" width="10.7109375" style="211" customWidth="1"/>
    <col min="12050" max="12050" width="7.140625" style="211" customWidth="1"/>
    <col min="12051" max="12051" width="6.5703125" style="211" customWidth="1"/>
    <col min="12052" max="12052" width="7.140625" style="211" customWidth="1"/>
    <col min="12053" max="12288" width="11.42578125" style="211"/>
    <col min="12289" max="12289" width="33.140625" style="211" customWidth="1"/>
    <col min="12290" max="12290" width="10.28515625" style="211" customWidth="1"/>
    <col min="12291" max="12291" width="10" style="211" customWidth="1"/>
    <col min="12292" max="12292" width="9" style="211" customWidth="1"/>
    <col min="12293" max="12293" width="10.28515625" style="211" customWidth="1"/>
    <col min="12294" max="12294" width="12.7109375" style="211" bestFit="1" customWidth="1"/>
    <col min="12295" max="12295" width="15" style="211" customWidth="1"/>
    <col min="12296" max="12296" width="13.28515625" style="211" customWidth="1"/>
    <col min="12297" max="12297" width="10.5703125" style="211" customWidth="1"/>
    <col min="12298" max="12298" width="12.28515625" style="211" bestFit="1" customWidth="1"/>
    <col min="12299" max="12299" width="9.85546875" style="211" customWidth="1"/>
    <col min="12300" max="12300" width="11.7109375" style="211" customWidth="1"/>
    <col min="12301" max="12301" width="9.5703125" style="211" bestFit="1" customWidth="1"/>
    <col min="12302" max="12302" width="9" style="211" customWidth="1"/>
    <col min="12303" max="12303" width="10" style="211" customWidth="1"/>
    <col min="12304" max="12304" width="10.28515625" style="211" customWidth="1"/>
    <col min="12305" max="12305" width="10.7109375" style="211" customWidth="1"/>
    <col min="12306" max="12306" width="7.140625" style="211" customWidth="1"/>
    <col min="12307" max="12307" width="6.5703125" style="211" customWidth="1"/>
    <col min="12308" max="12308" width="7.140625" style="211" customWidth="1"/>
    <col min="12309" max="12544" width="11.42578125" style="211"/>
    <col min="12545" max="12545" width="33.140625" style="211" customWidth="1"/>
    <col min="12546" max="12546" width="10.28515625" style="211" customWidth="1"/>
    <col min="12547" max="12547" width="10" style="211" customWidth="1"/>
    <col min="12548" max="12548" width="9" style="211" customWidth="1"/>
    <col min="12549" max="12549" width="10.28515625" style="211" customWidth="1"/>
    <col min="12550" max="12550" width="12.7109375" style="211" bestFit="1" customWidth="1"/>
    <col min="12551" max="12551" width="15" style="211" customWidth="1"/>
    <col min="12552" max="12552" width="13.28515625" style="211" customWidth="1"/>
    <col min="12553" max="12553" width="10.5703125" style="211" customWidth="1"/>
    <col min="12554" max="12554" width="12.28515625" style="211" bestFit="1" customWidth="1"/>
    <col min="12555" max="12555" width="9.85546875" style="211" customWidth="1"/>
    <col min="12556" max="12556" width="11.7109375" style="211" customWidth="1"/>
    <col min="12557" max="12557" width="9.5703125" style="211" bestFit="1" customWidth="1"/>
    <col min="12558" max="12558" width="9" style="211" customWidth="1"/>
    <col min="12559" max="12559" width="10" style="211" customWidth="1"/>
    <col min="12560" max="12560" width="10.28515625" style="211" customWidth="1"/>
    <col min="12561" max="12561" width="10.7109375" style="211" customWidth="1"/>
    <col min="12562" max="12562" width="7.140625" style="211" customWidth="1"/>
    <col min="12563" max="12563" width="6.5703125" style="211" customWidth="1"/>
    <col min="12564" max="12564" width="7.140625" style="211" customWidth="1"/>
    <col min="12565" max="12800" width="11.42578125" style="211"/>
    <col min="12801" max="12801" width="33.140625" style="211" customWidth="1"/>
    <col min="12802" max="12802" width="10.28515625" style="211" customWidth="1"/>
    <col min="12803" max="12803" width="10" style="211" customWidth="1"/>
    <col min="12804" max="12804" width="9" style="211" customWidth="1"/>
    <col min="12805" max="12805" width="10.28515625" style="211" customWidth="1"/>
    <col min="12806" max="12806" width="12.7109375" style="211" bestFit="1" customWidth="1"/>
    <col min="12807" max="12807" width="15" style="211" customWidth="1"/>
    <col min="12808" max="12808" width="13.28515625" style="211" customWidth="1"/>
    <col min="12809" max="12809" width="10.5703125" style="211" customWidth="1"/>
    <col min="12810" max="12810" width="12.28515625" style="211" bestFit="1" customWidth="1"/>
    <col min="12811" max="12811" width="9.85546875" style="211" customWidth="1"/>
    <col min="12812" max="12812" width="11.7109375" style="211" customWidth="1"/>
    <col min="12813" max="12813" width="9.5703125" style="211" bestFit="1" customWidth="1"/>
    <col min="12814" max="12814" width="9" style="211" customWidth="1"/>
    <col min="12815" max="12815" width="10" style="211" customWidth="1"/>
    <col min="12816" max="12816" width="10.28515625" style="211" customWidth="1"/>
    <col min="12817" max="12817" width="10.7109375" style="211" customWidth="1"/>
    <col min="12818" max="12818" width="7.140625" style="211" customWidth="1"/>
    <col min="12819" max="12819" width="6.5703125" style="211" customWidth="1"/>
    <col min="12820" max="12820" width="7.140625" style="211" customWidth="1"/>
    <col min="12821" max="13056" width="11.42578125" style="211"/>
    <col min="13057" max="13057" width="33.140625" style="211" customWidth="1"/>
    <col min="13058" max="13058" width="10.28515625" style="211" customWidth="1"/>
    <col min="13059" max="13059" width="10" style="211" customWidth="1"/>
    <col min="13060" max="13060" width="9" style="211" customWidth="1"/>
    <col min="13061" max="13061" width="10.28515625" style="211" customWidth="1"/>
    <col min="13062" max="13062" width="12.7109375" style="211" bestFit="1" customWidth="1"/>
    <col min="13063" max="13063" width="15" style="211" customWidth="1"/>
    <col min="13064" max="13064" width="13.28515625" style="211" customWidth="1"/>
    <col min="13065" max="13065" width="10.5703125" style="211" customWidth="1"/>
    <col min="13066" max="13066" width="12.28515625" style="211" bestFit="1" customWidth="1"/>
    <col min="13067" max="13067" width="9.85546875" style="211" customWidth="1"/>
    <col min="13068" max="13068" width="11.7109375" style="211" customWidth="1"/>
    <col min="13069" max="13069" width="9.5703125" style="211" bestFit="1" customWidth="1"/>
    <col min="13070" max="13070" width="9" style="211" customWidth="1"/>
    <col min="13071" max="13071" width="10" style="211" customWidth="1"/>
    <col min="13072" max="13072" width="10.28515625" style="211" customWidth="1"/>
    <col min="13073" max="13073" width="10.7109375" style="211" customWidth="1"/>
    <col min="13074" max="13074" width="7.140625" style="211" customWidth="1"/>
    <col min="13075" max="13075" width="6.5703125" style="211" customWidth="1"/>
    <col min="13076" max="13076" width="7.140625" style="211" customWidth="1"/>
    <col min="13077" max="13312" width="11.42578125" style="211"/>
    <col min="13313" max="13313" width="33.140625" style="211" customWidth="1"/>
    <col min="13314" max="13314" width="10.28515625" style="211" customWidth="1"/>
    <col min="13315" max="13315" width="10" style="211" customWidth="1"/>
    <col min="13316" max="13316" width="9" style="211" customWidth="1"/>
    <col min="13317" max="13317" width="10.28515625" style="211" customWidth="1"/>
    <col min="13318" max="13318" width="12.7109375" style="211" bestFit="1" customWidth="1"/>
    <col min="13319" max="13319" width="15" style="211" customWidth="1"/>
    <col min="13320" max="13320" width="13.28515625" style="211" customWidth="1"/>
    <col min="13321" max="13321" width="10.5703125" style="211" customWidth="1"/>
    <col min="13322" max="13322" width="12.28515625" style="211" bestFit="1" customWidth="1"/>
    <col min="13323" max="13323" width="9.85546875" style="211" customWidth="1"/>
    <col min="13324" max="13324" width="11.7109375" style="211" customWidth="1"/>
    <col min="13325" max="13325" width="9.5703125" style="211" bestFit="1" customWidth="1"/>
    <col min="13326" max="13326" width="9" style="211" customWidth="1"/>
    <col min="13327" max="13327" width="10" style="211" customWidth="1"/>
    <col min="13328" max="13328" width="10.28515625" style="211" customWidth="1"/>
    <col min="13329" max="13329" width="10.7109375" style="211" customWidth="1"/>
    <col min="13330" max="13330" width="7.140625" style="211" customWidth="1"/>
    <col min="13331" max="13331" width="6.5703125" style="211" customWidth="1"/>
    <col min="13332" max="13332" width="7.140625" style="211" customWidth="1"/>
    <col min="13333" max="13568" width="11.42578125" style="211"/>
    <col min="13569" max="13569" width="33.140625" style="211" customWidth="1"/>
    <col min="13570" max="13570" width="10.28515625" style="211" customWidth="1"/>
    <col min="13571" max="13571" width="10" style="211" customWidth="1"/>
    <col min="13572" max="13572" width="9" style="211" customWidth="1"/>
    <col min="13573" max="13573" width="10.28515625" style="211" customWidth="1"/>
    <col min="13574" max="13574" width="12.7109375" style="211" bestFit="1" customWidth="1"/>
    <col min="13575" max="13575" width="15" style="211" customWidth="1"/>
    <col min="13576" max="13576" width="13.28515625" style="211" customWidth="1"/>
    <col min="13577" max="13577" width="10.5703125" style="211" customWidth="1"/>
    <col min="13578" max="13578" width="12.28515625" style="211" bestFit="1" customWidth="1"/>
    <col min="13579" max="13579" width="9.85546875" style="211" customWidth="1"/>
    <col min="13580" max="13580" width="11.7109375" style="211" customWidth="1"/>
    <col min="13581" max="13581" width="9.5703125" style="211" bestFit="1" customWidth="1"/>
    <col min="13582" max="13582" width="9" style="211" customWidth="1"/>
    <col min="13583" max="13583" width="10" style="211" customWidth="1"/>
    <col min="13584" max="13584" width="10.28515625" style="211" customWidth="1"/>
    <col min="13585" max="13585" width="10.7109375" style="211" customWidth="1"/>
    <col min="13586" max="13586" width="7.140625" style="211" customWidth="1"/>
    <col min="13587" max="13587" width="6.5703125" style="211" customWidth="1"/>
    <col min="13588" max="13588" width="7.140625" style="211" customWidth="1"/>
    <col min="13589" max="13824" width="11.42578125" style="211"/>
    <col min="13825" max="13825" width="33.140625" style="211" customWidth="1"/>
    <col min="13826" max="13826" width="10.28515625" style="211" customWidth="1"/>
    <col min="13827" max="13827" width="10" style="211" customWidth="1"/>
    <col min="13828" max="13828" width="9" style="211" customWidth="1"/>
    <col min="13829" max="13829" width="10.28515625" style="211" customWidth="1"/>
    <col min="13830" max="13830" width="12.7109375" style="211" bestFit="1" customWidth="1"/>
    <col min="13831" max="13831" width="15" style="211" customWidth="1"/>
    <col min="13832" max="13832" width="13.28515625" style="211" customWidth="1"/>
    <col min="13833" max="13833" width="10.5703125" style="211" customWidth="1"/>
    <col min="13834" max="13834" width="12.28515625" style="211" bestFit="1" customWidth="1"/>
    <col min="13835" max="13835" width="9.85546875" style="211" customWidth="1"/>
    <col min="13836" max="13836" width="11.7109375" style="211" customWidth="1"/>
    <col min="13837" max="13837" width="9.5703125" style="211" bestFit="1" customWidth="1"/>
    <col min="13838" max="13838" width="9" style="211" customWidth="1"/>
    <col min="13839" max="13839" width="10" style="211" customWidth="1"/>
    <col min="13840" max="13840" width="10.28515625" style="211" customWidth="1"/>
    <col min="13841" max="13841" width="10.7109375" style="211" customWidth="1"/>
    <col min="13842" max="13842" width="7.140625" style="211" customWidth="1"/>
    <col min="13843" max="13843" width="6.5703125" style="211" customWidth="1"/>
    <col min="13844" max="13844" width="7.140625" style="211" customWidth="1"/>
    <col min="13845" max="14080" width="11.42578125" style="211"/>
    <col min="14081" max="14081" width="33.140625" style="211" customWidth="1"/>
    <col min="14082" max="14082" width="10.28515625" style="211" customWidth="1"/>
    <col min="14083" max="14083" width="10" style="211" customWidth="1"/>
    <col min="14084" max="14084" width="9" style="211" customWidth="1"/>
    <col min="14085" max="14085" width="10.28515625" style="211" customWidth="1"/>
    <col min="14086" max="14086" width="12.7109375" style="211" bestFit="1" customWidth="1"/>
    <col min="14087" max="14087" width="15" style="211" customWidth="1"/>
    <col min="14088" max="14088" width="13.28515625" style="211" customWidth="1"/>
    <col min="14089" max="14089" width="10.5703125" style="211" customWidth="1"/>
    <col min="14090" max="14090" width="12.28515625" style="211" bestFit="1" customWidth="1"/>
    <col min="14091" max="14091" width="9.85546875" style="211" customWidth="1"/>
    <col min="14092" max="14092" width="11.7109375" style="211" customWidth="1"/>
    <col min="14093" max="14093" width="9.5703125" style="211" bestFit="1" customWidth="1"/>
    <col min="14094" max="14094" width="9" style="211" customWidth="1"/>
    <col min="14095" max="14095" width="10" style="211" customWidth="1"/>
    <col min="14096" max="14096" width="10.28515625" style="211" customWidth="1"/>
    <col min="14097" max="14097" width="10.7109375" style="211" customWidth="1"/>
    <col min="14098" max="14098" width="7.140625" style="211" customWidth="1"/>
    <col min="14099" max="14099" width="6.5703125" style="211" customWidth="1"/>
    <col min="14100" max="14100" width="7.140625" style="211" customWidth="1"/>
    <col min="14101" max="14336" width="11.42578125" style="211"/>
    <col min="14337" max="14337" width="33.140625" style="211" customWidth="1"/>
    <col min="14338" max="14338" width="10.28515625" style="211" customWidth="1"/>
    <col min="14339" max="14339" width="10" style="211" customWidth="1"/>
    <col min="14340" max="14340" width="9" style="211" customWidth="1"/>
    <col min="14341" max="14341" width="10.28515625" style="211" customWidth="1"/>
    <col min="14342" max="14342" width="12.7109375" style="211" bestFit="1" customWidth="1"/>
    <col min="14343" max="14343" width="15" style="211" customWidth="1"/>
    <col min="14344" max="14344" width="13.28515625" style="211" customWidth="1"/>
    <col min="14345" max="14345" width="10.5703125" style="211" customWidth="1"/>
    <col min="14346" max="14346" width="12.28515625" style="211" bestFit="1" customWidth="1"/>
    <col min="14347" max="14347" width="9.85546875" style="211" customWidth="1"/>
    <col min="14348" max="14348" width="11.7109375" style="211" customWidth="1"/>
    <col min="14349" max="14349" width="9.5703125" style="211" bestFit="1" customWidth="1"/>
    <col min="14350" max="14350" width="9" style="211" customWidth="1"/>
    <col min="14351" max="14351" width="10" style="211" customWidth="1"/>
    <col min="14352" max="14352" width="10.28515625" style="211" customWidth="1"/>
    <col min="14353" max="14353" width="10.7109375" style="211" customWidth="1"/>
    <col min="14354" max="14354" width="7.140625" style="211" customWidth="1"/>
    <col min="14355" max="14355" width="6.5703125" style="211" customWidth="1"/>
    <col min="14356" max="14356" width="7.140625" style="211" customWidth="1"/>
    <col min="14357" max="14592" width="11.42578125" style="211"/>
    <col min="14593" max="14593" width="33.140625" style="211" customWidth="1"/>
    <col min="14594" max="14594" width="10.28515625" style="211" customWidth="1"/>
    <col min="14595" max="14595" width="10" style="211" customWidth="1"/>
    <col min="14596" max="14596" width="9" style="211" customWidth="1"/>
    <col min="14597" max="14597" width="10.28515625" style="211" customWidth="1"/>
    <col min="14598" max="14598" width="12.7109375" style="211" bestFit="1" customWidth="1"/>
    <col min="14599" max="14599" width="15" style="211" customWidth="1"/>
    <col min="14600" max="14600" width="13.28515625" style="211" customWidth="1"/>
    <col min="14601" max="14601" width="10.5703125" style="211" customWidth="1"/>
    <col min="14602" max="14602" width="12.28515625" style="211" bestFit="1" customWidth="1"/>
    <col min="14603" max="14603" width="9.85546875" style="211" customWidth="1"/>
    <col min="14604" max="14604" width="11.7109375" style="211" customWidth="1"/>
    <col min="14605" max="14605" width="9.5703125" style="211" bestFit="1" customWidth="1"/>
    <col min="14606" max="14606" width="9" style="211" customWidth="1"/>
    <col min="14607" max="14607" width="10" style="211" customWidth="1"/>
    <col min="14608" max="14608" width="10.28515625" style="211" customWidth="1"/>
    <col min="14609" max="14609" width="10.7109375" style="211" customWidth="1"/>
    <col min="14610" max="14610" width="7.140625" style="211" customWidth="1"/>
    <col min="14611" max="14611" width="6.5703125" style="211" customWidth="1"/>
    <col min="14612" max="14612" width="7.140625" style="211" customWidth="1"/>
    <col min="14613" max="14848" width="11.42578125" style="211"/>
    <col min="14849" max="14849" width="33.140625" style="211" customWidth="1"/>
    <col min="14850" max="14850" width="10.28515625" style="211" customWidth="1"/>
    <col min="14851" max="14851" width="10" style="211" customWidth="1"/>
    <col min="14852" max="14852" width="9" style="211" customWidth="1"/>
    <col min="14853" max="14853" width="10.28515625" style="211" customWidth="1"/>
    <col min="14854" max="14854" width="12.7109375" style="211" bestFit="1" customWidth="1"/>
    <col min="14855" max="14855" width="15" style="211" customWidth="1"/>
    <col min="14856" max="14856" width="13.28515625" style="211" customWidth="1"/>
    <col min="14857" max="14857" width="10.5703125" style="211" customWidth="1"/>
    <col min="14858" max="14858" width="12.28515625" style="211" bestFit="1" customWidth="1"/>
    <col min="14859" max="14859" width="9.85546875" style="211" customWidth="1"/>
    <col min="14860" max="14860" width="11.7109375" style="211" customWidth="1"/>
    <col min="14861" max="14861" width="9.5703125" style="211" bestFit="1" customWidth="1"/>
    <col min="14862" max="14862" width="9" style="211" customWidth="1"/>
    <col min="14863" max="14863" width="10" style="211" customWidth="1"/>
    <col min="14864" max="14864" width="10.28515625" style="211" customWidth="1"/>
    <col min="14865" max="14865" width="10.7109375" style="211" customWidth="1"/>
    <col min="14866" max="14866" width="7.140625" style="211" customWidth="1"/>
    <col min="14867" max="14867" width="6.5703125" style="211" customWidth="1"/>
    <col min="14868" max="14868" width="7.140625" style="211" customWidth="1"/>
    <col min="14869" max="15104" width="11.42578125" style="211"/>
    <col min="15105" max="15105" width="33.140625" style="211" customWidth="1"/>
    <col min="15106" max="15106" width="10.28515625" style="211" customWidth="1"/>
    <col min="15107" max="15107" width="10" style="211" customWidth="1"/>
    <col min="15108" max="15108" width="9" style="211" customWidth="1"/>
    <col min="15109" max="15109" width="10.28515625" style="211" customWidth="1"/>
    <col min="15110" max="15110" width="12.7109375" style="211" bestFit="1" customWidth="1"/>
    <col min="15111" max="15111" width="15" style="211" customWidth="1"/>
    <col min="15112" max="15112" width="13.28515625" style="211" customWidth="1"/>
    <col min="15113" max="15113" width="10.5703125" style="211" customWidth="1"/>
    <col min="15114" max="15114" width="12.28515625" style="211" bestFit="1" customWidth="1"/>
    <col min="15115" max="15115" width="9.85546875" style="211" customWidth="1"/>
    <col min="15116" max="15116" width="11.7109375" style="211" customWidth="1"/>
    <col min="15117" max="15117" width="9.5703125" style="211" bestFit="1" customWidth="1"/>
    <col min="15118" max="15118" width="9" style="211" customWidth="1"/>
    <col min="15119" max="15119" width="10" style="211" customWidth="1"/>
    <col min="15120" max="15120" width="10.28515625" style="211" customWidth="1"/>
    <col min="15121" max="15121" width="10.7109375" style="211" customWidth="1"/>
    <col min="15122" max="15122" width="7.140625" style="211" customWidth="1"/>
    <col min="15123" max="15123" width="6.5703125" style="211" customWidth="1"/>
    <col min="15124" max="15124" width="7.140625" style="211" customWidth="1"/>
    <col min="15125" max="15360" width="11.42578125" style="211"/>
    <col min="15361" max="15361" width="33.140625" style="211" customWidth="1"/>
    <col min="15362" max="15362" width="10.28515625" style="211" customWidth="1"/>
    <col min="15363" max="15363" width="10" style="211" customWidth="1"/>
    <col min="15364" max="15364" width="9" style="211" customWidth="1"/>
    <col min="15365" max="15365" width="10.28515625" style="211" customWidth="1"/>
    <col min="15366" max="15366" width="12.7109375" style="211" bestFit="1" customWidth="1"/>
    <col min="15367" max="15367" width="15" style="211" customWidth="1"/>
    <col min="15368" max="15368" width="13.28515625" style="211" customWidth="1"/>
    <col min="15369" max="15369" width="10.5703125" style="211" customWidth="1"/>
    <col min="15370" max="15370" width="12.28515625" style="211" bestFit="1" customWidth="1"/>
    <col min="15371" max="15371" width="9.85546875" style="211" customWidth="1"/>
    <col min="15372" max="15372" width="11.7109375" style="211" customWidth="1"/>
    <col min="15373" max="15373" width="9.5703125" style="211" bestFit="1" customWidth="1"/>
    <col min="15374" max="15374" width="9" style="211" customWidth="1"/>
    <col min="15375" max="15375" width="10" style="211" customWidth="1"/>
    <col min="15376" max="15376" width="10.28515625" style="211" customWidth="1"/>
    <col min="15377" max="15377" width="10.7109375" style="211" customWidth="1"/>
    <col min="15378" max="15378" width="7.140625" style="211" customWidth="1"/>
    <col min="15379" max="15379" width="6.5703125" style="211" customWidth="1"/>
    <col min="15380" max="15380" width="7.140625" style="211" customWidth="1"/>
    <col min="15381" max="15616" width="11.42578125" style="211"/>
    <col min="15617" max="15617" width="33.140625" style="211" customWidth="1"/>
    <col min="15618" max="15618" width="10.28515625" style="211" customWidth="1"/>
    <col min="15619" max="15619" width="10" style="211" customWidth="1"/>
    <col min="15620" max="15620" width="9" style="211" customWidth="1"/>
    <col min="15621" max="15621" width="10.28515625" style="211" customWidth="1"/>
    <col min="15622" max="15622" width="12.7109375" style="211" bestFit="1" customWidth="1"/>
    <col min="15623" max="15623" width="15" style="211" customWidth="1"/>
    <col min="15624" max="15624" width="13.28515625" style="211" customWidth="1"/>
    <col min="15625" max="15625" width="10.5703125" style="211" customWidth="1"/>
    <col min="15626" max="15626" width="12.28515625" style="211" bestFit="1" customWidth="1"/>
    <col min="15627" max="15627" width="9.85546875" style="211" customWidth="1"/>
    <col min="15628" max="15628" width="11.7109375" style="211" customWidth="1"/>
    <col min="15629" max="15629" width="9.5703125" style="211" bestFit="1" customWidth="1"/>
    <col min="15630" max="15630" width="9" style="211" customWidth="1"/>
    <col min="15631" max="15631" width="10" style="211" customWidth="1"/>
    <col min="15632" max="15632" width="10.28515625" style="211" customWidth="1"/>
    <col min="15633" max="15633" width="10.7109375" style="211" customWidth="1"/>
    <col min="15634" max="15634" width="7.140625" style="211" customWidth="1"/>
    <col min="15635" max="15635" width="6.5703125" style="211" customWidth="1"/>
    <col min="15636" max="15636" width="7.140625" style="211" customWidth="1"/>
    <col min="15637" max="15872" width="11.42578125" style="211"/>
    <col min="15873" max="15873" width="33.140625" style="211" customWidth="1"/>
    <col min="15874" max="15874" width="10.28515625" style="211" customWidth="1"/>
    <col min="15875" max="15875" width="10" style="211" customWidth="1"/>
    <col min="15876" max="15876" width="9" style="211" customWidth="1"/>
    <col min="15877" max="15877" width="10.28515625" style="211" customWidth="1"/>
    <col min="15878" max="15878" width="12.7109375" style="211" bestFit="1" customWidth="1"/>
    <col min="15879" max="15879" width="15" style="211" customWidth="1"/>
    <col min="15880" max="15880" width="13.28515625" style="211" customWidth="1"/>
    <col min="15881" max="15881" width="10.5703125" style="211" customWidth="1"/>
    <col min="15882" max="15882" width="12.28515625" style="211" bestFit="1" customWidth="1"/>
    <col min="15883" max="15883" width="9.85546875" style="211" customWidth="1"/>
    <col min="15884" max="15884" width="11.7109375" style="211" customWidth="1"/>
    <col min="15885" max="15885" width="9.5703125" style="211" bestFit="1" customWidth="1"/>
    <col min="15886" max="15886" width="9" style="211" customWidth="1"/>
    <col min="15887" max="15887" width="10" style="211" customWidth="1"/>
    <col min="15888" max="15888" width="10.28515625" style="211" customWidth="1"/>
    <col min="15889" max="15889" width="10.7109375" style="211" customWidth="1"/>
    <col min="15890" max="15890" width="7.140625" style="211" customWidth="1"/>
    <col min="15891" max="15891" width="6.5703125" style="211" customWidth="1"/>
    <col min="15892" max="15892" width="7.140625" style="211" customWidth="1"/>
    <col min="15893" max="16128" width="11.42578125" style="211"/>
    <col min="16129" max="16129" width="33.140625" style="211" customWidth="1"/>
    <col min="16130" max="16130" width="10.28515625" style="211" customWidth="1"/>
    <col min="16131" max="16131" width="10" style="211" customWidth="1"/>
    <col min="16132" max="16132" width="9" style="211" customWidth="1"/>
    <col min="16133" max="16133" width="10.28515625" style="211" customWidth="1"/>
    <col min="16134" max="16134" width="12.7109375" style="211" bestFit="1" customWidth="1"/>
    <col min="16135" max="16135" width="15" style="211" customWidth="1"/>
    <col min="16136" max="16136" width="13.28515625" style="211" customWidth="1"/>
    <col min="16137" max="16137" width="10.5703125" style="211" customWidth="1"/>
    <col min="16138" max="16138" width="12.28515625" style="211" bestFit="1" customWidth="1"/>
    <col min="16139" max="16139" width="9.85546875" style="211" customWidth="1"/>
    <col min="16140" max="16140" width="11.7109375" style="211" customWidth="1"/>
    <col min="16141" max="16141" width="9.5703125" style="211" bestFit="1" customWidth="1"/>
    <col min="16142" max="16142" width="9" style="211" customWidth="1"/>
    <col min="16143" max="16143" width="10" style="211" customWidth="1"/>
    <col min="16144" max="16144" width="10.28515625" style="211" customWidth="1"/>
    <col min="16145" max="16145" width="10.7109375" style="211" customWidth="1"/>
    <col min="16146" max="16146" width="7.140625" style="211" customWidth="1"/>
    <col min="16147" max="16147" width="6.5703125" style="211" customWidth="1"/>
    <col min="16148" max="16148" width="7.140625" style="211" customWidth="1"/>
    <col min="16149" max="16384" width="11.42578125" style="211"/>
  </cols>
  <sheetData>
    <row r="1" spans="1:23" ht="20.25" x14ac:dyDescent="0.3">
      <c r="A1" s="981" t="s">
        <v>0</v>
      </c>
      <c r="B1" s="981"/>
      <c r="C1" s="981"/>
      <c r="D1" s="981"/>
      <c r="E1" s="981"/>
      <c r="F1" s="981"/>
      <c r="G1" s="981"/>
      <c r="H1" s="981"/>
      <c r="I1" s="981"/>
      <c r="J1" s="981"/>
      <c r="K1" s="981"/>
      <c r="L1" s="981"/>
      <c r="M1" s="981"/>
      <c r="N1" s="981"/>
      <c r="O1" s="981"/>
      <c r="P1" s="981"/>
      <c r="Q1" s="981"/>
      <c r="R1" s="981"/>
      <c r="S1" s="981"/>
      <c r="T1" s="981"/>
    </row>
    <row r="2" spans="1:23" ht="20.25" x14ac:dyDescent="0.3">
      <c r="A2" s="937" t="s">
        <v>1</v>
      </c>
      <c r="B2" s="983" t="s">
        <v>121</v>
      </c>
      <c r="C2" s="983"/>
      <c r="D2" s="983"/>
      <c r="E2" s="983"/>
      <c r="F2" s="929"/>
      <c r="G2" s="982" t="str">
        <f>B2</f>
        <v>TAMPACÁN</v>
      </c>
      <c r="H2" s="982"/>
      <c r="I2" s="982"/>
      <c r="J2" s="982"/>
      <c r="K2" s="946"/>
      <c r="L2" s="984" t="s">
        <v>3</v>
      </c>
      <c r="M2" s="984"/>
      <c r="N2" s="984"/>
      <c r="O2" s="984"/>
      <c r="P2" s="929">
        <v>5</v>
      </c>
      <c r="Q2" s="946"/>
      <c r="R2" s="947"/>
      <c r="S2" s="946"/>
      <c r="T2" s="946"/>
    </row>
    <row r="3" spans="1:23" ht="20.25" x14ac:dyDescent="0.3">
      <c r="A3" s="929">
        <v>2018</v>
      </c>
      <c r="B3" s="929"/>
      <c r="C3" s="929"/>
      <c r="D3" s="929"/>
      <c r="E3" s="929"/>
      <c r="F3" s="929"/>
      <c r="G3" s="929"/>
      <c r="H3" s="928"/>
      <c r="I3" s="948"/>
      <c r="J3" s="949"/>
      <c r="K3" s="929"/>
      <c r="L3" s="950"/>
      <c r="M3" s="951"/>
      <c r="N3" s="952"/>
      <c r="O3" s="937"/>
      <c r="P3" s="929"/>
      <c r="Q3" s="946"/>
      <c r="R3" s="947"/>
      <c r="S3" s="946"/>
      <c r="T3" s="946"/>
    </row>
    <row r="4" spans="1:23" ht="20.25" x14ac:dyDescent="0.3">
      <c r="A4" s="929"/>
      <c r="B4" s="929"/>
      <c r="C4" s="929"/>
      <c r="D4" s="929"/>
      <c r="E4" s="929"/>
      <c r="F4" s="929"/>
      <c r="G4" s="929"/>
      <c r="H4" s="928"/>
      <c r="I4" s="948"/>
      <c r="J4" s="949"/>
      <c r="K4" s="929"/>
      <c r="L4" s="950"/>
      <c r="M4" s="951"/>
      <c r="N4" s="952"/>
      <c r="O4" s="937"/>
      <c r="P4" s="929"/>
      <c r="Q4" s="946"/>
      <c r="R4" s="947"/>
      <c r="S4" s="946"/>
      <c r="T4" s="946"/>
    </row>
    <row r="5" spans="1:23" ht="127.5" x14ac:dyDescent="0.2">
      <c r="A5" s="936" t="s">
        <v>4</v>
      </c>
      <c r="B5" s="936" t="s">
        <v>5</v>
      </c>
      <c r="C5" s="936" t="s">
        <v>6</v>
      </c>
      <c r="D5" s="936" t="s">
        <v>7</v>
      </c>
      <c r="E5" s="936" t="s">
        <v>8</v>
      </c>
      <c r="F5" s="936" t="s">
        <v>9</v>
      </c>
      <c r="G5" s="936" t="s">
        <v>124</v>
      </c>
      <c r="H5" s="936" t="s">
        <v>11</v>
      </c>
      <c r="I5" s="931" t="s">
        <v>12</v>
      </c>
      <c r="J5" s="932" t="s">
        <v>13</v>
      </c>
      <c r="K5" s="936" t="s">
        <v>126</v>
      </c>
      <c r="L5" s="936" t="s">
        <v>15</v>
      </c>
      <c r="M5" s="933" t="s">
        <v>16</v>
      </c>
      <c r="N5" s="231" t="s">
        <v>17</v>
      </c>
      <c r="O5" s="936" t="s">
        <v>18</v>
      </c>
      <c r="P5" s="934" t="s">
        <v>19</v>
      </c>
      <c r="Q5" s="935" t="s">
        <v>20</v>
      </c>
      <c r="R5" s="987" t="s">
        <v>21</v>
      </c>
      <c r="S5" s="988"/>
      <c r="T5" s="989"/>
    </row>
    <row r="6" spans="1:23" x14ac:dyDescent="0.2">
      <c r="A6" s="866" t="s">
        <v>38</v>
      </c>
      <c r="B6" s="867">
        <v>23</v>
      </c>
      <c r="C6" s="867"/>
      <c r="D6" s="791"/>
      <c r="E6" s="868"/>
      <c r="F6" s="790"/>
      <c r="G6" s="867"/>
      <c r="H6" s="790"/>
      <c r="I6" s="792"/>
      <c r="J6" s="793"/>
      <c r="K6" s="794"/>
      <c r="L6" s="795">
        <f>B6</f>
        <v>23</v>
      </c>
      <c r="M6" s="813">
        <f>L6</f>
        <v>23</v>
      </c>
      <c r="N6" s="796">
        <f>M6/M$34</f>
        <v>2.6552759178018934E-3</v>
      </c>
      <c r="O6" s="797">
        <f>IF(N6&gt;=2%,M6,0)</f>
        <v>0</v>
      </c>
      <c r="P6" s="798">
        <f>O$34/P$2</f>
        <v>1640.6</v>
      </c>
      <c r="Q6" s="799">
        <f>O6/P6</f>
        <v>0</v>
      </c>
      <c r="R6" s="800">
        <f>INT(Q6)</f>
        <v>0</v>
      </c>
      <c r="S6" s="799">
        <v>0</v>
      </c>
      <c r="T6" s="801">
        <f>SUM(R6:S6)</f>
        <v>0</v>
      </c>
      <c r="V6" s="393">
        <v>1.8426185541874924</v>
      </c>
      <c r="W6" s="393">
        <v>0.84261855418748999</v>
      </c>
    </row>
    <row r="7" spans="1:23" x14ac:dyDescent="0.2">
      <c r="A7" s="256"/>
      <c r="B7" s="257"/>
      <c r="C7" s="257"/>
      <c r="D7" s="258"/>
      <c r="E7" s="227"/>
      <c r="F7" s="259"/>
      <c r="G7" s="257"/>
      <c r="H7" s="259"/>
      <c r="I7" s="260"/>
      <c r="J7" s="261"/>
      <c r="K7" s="262"/>
      <c r="L7" s="263"/>
      <c r="M7" s="264"/>
      <c r="N7" s="265"/>
      <c r="O7" s="266"/>
      <c r="P7" s="662"/>
      <c r="Q7" s="698"/>
      <c r="R7" s="325">
        <f t="shared" ref="R7:R32" si="0">INT(Q7)</f>
        <v>0</v>
      </c>
      <c r="S7" s="324">
        <v>0</v>
      </c>
      <c r="T7" s="326">
        <f t="shared" ref="T7:T34" si="1">SUM(R7:S7)</f>
        <v>0</v>
      </c>
      <c r="V7" s="445">
        <v>1.1306838961355603</v>
      </c>
      <c r="W7" s="721">
        <v>0.55101792027307084</v>
      </c>
    </row>
    <row r="8" spans="1:23" x14ac:dyDescent="0.2">
      <c r="A8" s="287" t="s">
        <v>39</v>
      </c>
      <c r="B8" s="288">
        <v>3023</v>
      </c>
      <c r="C8" s="288"/>
      <c r="D8" s="390"/>
      <c r="E8" s="391"/>
      <c r="F8" s="272"/>
      <c r="G8" s="288"/>
      <c r="H8" s="272"/>
      <c r="I8" s="275"/>
      <c r="J8" s="276"/>
      <c r="K8" s="277"/>
      <c r="L8" s="290">
        <f>B8</f>
        <v>3023</v>
      </c>
      <c r="M8" s="291">
        <f>L8</f>
        <v>3023</v>
      </c>
      <c r="N8" s="280">
        <f>M8/M$34</f>
        <v>0.34899561302239668</v>
      </c>
      <c r="O8" s="281">
        <f>IF(N8&gt;=2%,M8,0)</f>
        <v>3023</v>
      </c>
      <c r="P8" s="282">
        <f>O$34/P$2</f>
        <v>1640.6</v>
      </c>
      <c r="Q8" s="285">
        <f>O8/P8</f>
        <v>1.8426185541874924</v>
      </c>
      <c r="R8" s="284">
        <f t="shared" si="0"/>
        <v>1</v>
      </c>
      <c r="S8" s="285">
        <v>1</v>
      </c>
      <c r="T8" s="286">
        <f>SUM(R8:S8)</f>
        <v>2</v>
      </c>
      <c r="V8" s="304">
        <v>0.44374009508716328</v>
      </c>
      <c r="W8" s="304">
        <v>0.44374009508716328</v>
      </c>
    </row>
    <row r="9" spans="1:23" x14ac:dyDescent="0.2">
      <c r="A9" s="256"/>
      <c r="B9" s="257"/>
      <c r="C9" s="257"/>
      <c r="D9" s="258"/>
      <c r="E9" s="227"/>
      <c r="F9" s="259"/>
      <c r="G9" s="257"/>
      <c r="H9" s="259"/>
      <c r="I9" s="260"/>
      <c r="J9" s="261"/>
      <c r="K9" s="262"/>
      <c r="L9" s="263"/>
      <c r="M9" s="264"/>
      <c r="N9" s="265"/>
      <c r="O9" s="266"/>
      <c r="P9" s="662"/>
      <c r="Q9" s="698"/>
      <c r="R9" s="325">
        <f t="shared" si="0"/>
        <v>0</v>
      </c>
      <c r="S9" s="324">
        <v>0</v>
      </c>
      <c r="T9" s="326">
        <f>SUM(R9:S9)</f>
        <v>0</v>
      </c>
      <c r="V9" s="304">
        <v>0.55101792027307084</v>
      </c>
      <c r="W9" s="700">
        <v>0.13068389613556</v>
      </c>
    </row>
    <row r="10" spans="1:23" x14ac:dyDescent="0.2">
      <c r="A10" s="457" t="s">
        <v>23</v>
      </c>
      <c r="B10" s="454">
        <v>1855</v>
      </c>
      <c r="C10" s="454"/>
      <c r="D10" s="456"/>
      <c r="E10" s="455"/>
      <c r="F10" s="453"/>
      <c r="G10" s="454"/>
      <c r="H10" s="453"/>
      <c r="I10" s="452"/>
      <c r="J10" s="451"/>
      <c r="K10" s="450"/>
      <c r="L10" s="449">
        <f>B10</f>
        <v>1855</v>
      </c>
      <c r="M10" s="448">
        <f>L10</f>
        <v>1855</v>
      </c>
      <c r="N10" s="447">
        <f>M10/M$34</f>
        <v>0.21415377510967443</v>
      </c>
      <c r="O10" s="446">
        <f>IF(N10&gt;=2%,M10,0)</f>
        <v>1855</v>
      </c>
      <c r="P10" s="699">
        <f>O$34/P$2</f>
        <v>1640.6</v>
      </c>
      <c r="Q10" s="700">
        <f>O10/P10</f>
        <v>1.1306838961355603</v>
      </c>
      <c r="R10" s="701">
        <f t="shared" si="0"/>
        <v>1</v>
      </c>
      <c r="S10" s="700">
        <v>0</v>
      </c>
      <c r="T10" s="702">
        <f>SUM(R10:S10)</f>
        <v>1</v>
      </c>
      <c r="V10" s="424">
        <v>1.0319395343167135</v>
      </c>
      <c r="W10" s="424">
        <v>3.1939534316709997E-2</v>
      </c>
    </row>
    <row r="11" spans="1:23" x14ac:dyDescent="0.2">
      <c r="A11" s="256"/>
      <c r="B11" s="257"/>
      <c r="C11" s="257"/>
      <c r="D11" s="258"/>
      <c r="E11" s="227"/>
      <c r="F11" s="259"/>
      <c r="G11" s="257"/>
      <c r="H11" s="259"/>
      <c r="I11" s="260"/>
      <c r="J11" s="261"/>
      <c r="K11" s="262"/>
      <c r="L11" s="263"/>
      <c r="M11" s="264"/>
      <c r="N11" s="265"/>
      <c r="O11" s="266"/>
      <c r="P11" s="662"/>
      <c r="Q11" s="698"/>
      <c r="R11" s="325">
        <f t="shared" si="0"/>
        <v>0</v>
      </c>
      <c r="S11" s="324">
        <v>0</v>
      </c>
      <c r="T11" s="326">
        <f>SUM(R11:S11)</f>
        <v>0</v>
      </c>
      <c r="V11" s="327"/>
    </row>
    <row r="12" spans="1:23" x14ac:dyDescent="0.2">
      <c r="A12" s="292" t="s">
        <v>41</v>
      </c>
      <c r="B12" s="293">
        <v>688</v>
      </c>
      <c r="C12" s="293">
        <f>$B$15/3</f>
        <v>18.333333333333332</v>
      </c>
      <c r="D12" s="293">
        <f>B$16/2</f>
        <v>16.5</v>
      </c>
      <c r="E12" s="294">
        <f>B$17/2</f>
        <v>5.5</v>
      </c>
      <c r="F12" s="293"/>
      <c r="G12" s="295">
        <v>1</v>
      </c>
      <c r="H12" s="293">
        <f>B12+INT(C12)+INT(D12)+INT(E12)+INT(F12)+G12</f>
        <v>728</v>
      </c>
      <c r="I12" s="296"/>
      <c r="J12" s="297"/>
      <c r="K12" s="298"/>
      <c r="L12" s="299">
        <f>H12</f>
        <v>728</v>
      </c>
      <c r="M12" s="300">
        <f>L12</f>
        <v>728</v>
      </c>
      <c r="N12" s="301">
        <f>M12/M$34</f>
        <v>8.4045255137381661E-2</v>
      </c>
      <c r="O12" s="302">
        <f>IF(N12&gt;=2%,M12,0)</f>
        <v>728</v>
      </c>
      <c r="P12" s="303">
        <f>O$34/P$2</f>
        <v>1640.6</v>
      </c>
      <c r="Q12" s="304">
        <f>O12/P12</f>
        <v>0.44374009508716328</v>
      </c>
      <c r="R12" s="305">
        <f t="shared" si="0"/>
        <v>0</v>
      </c>
      <c r="S12" s="304">
        <v>0</v>
      </c>
      <c r="T12" s="306">
        <f t="shared" si="1"/>
        <v>0</v>
      </c>
    </row>
    <row r="13" spans="1:23" x14ac:dyDescent="0.2">
      <c r="A13" s="292" t="s">
        <v>42</v>
      </c>
      <c r="B13" s="293">
        <v>855</v>
      </c>
      <c r="C13" s="293">
        <f>$B$15/3</f>
        <v>18.333333333333332</v>
      </c>
      <c r="D13" s="293">
        <f>B$16/2</f>
        <v>16.5</v>
      </c>
      <c r="E13" s="292"/>
      <c r="F13" s="293">
        <f>B$18/2</f>
        <v>12.5</v>
      </c>
      <c r="G13" s="293">
        <v>3</v>
      </c>
      <c r="H13" s="293">
        <f>B13+INT(C13)+INT(D13)+INT(E13)+INT(F13)+G13</f>
        <v>904</v>
      </c>
      <c r="I13" s="296"/>
      <c r="J13" s="297"/>
      <c r="K13" s="298"/>
      <c r="L13" s="299">
        <f>H13</f>
        <v>904</v>
      </c>
      <c r="M13" s="300">
        <f>L13</f>
        <v>904</v>
      </c>
      <c r="N13" s="301">
        <f>M13/M$34</f>
        <v>0.1043638882475179</v>
      </c>
      <c r="O13" s="302">
        <f>IF(N13&gt;=2%,M13,0)</f>
        <v>904</v>
      </c>
      <c r="P13" s="303">
        <f>O$34/P$2</f>
        <v>1640.6</v>
      </c>
      <c r="Q13" s="304">
        <f>O13/P13</f>
        <v>0.55101792027307084</v>
      </c>
      <c r="R13" s="305">
        <f t="shared" si="0"/>
        <v>0</v>
      </c>
      <c r="S13" s="304">
        <v>1</v>
      </c>
      <c r="T13" s="306">
        <f t="shared" si="1"/>
        <v>1</v>
      </c>
      <c r="V13" s="327"/>
    </row>
    <row r="14" spans="1:23" x14ac:dyDescent="0.2">
      <c r="A14" s="292" t="s">
        <v>43</v>
      </c>
      <c r="B14" s="293">
        <v>112</v>
      </c>
      <c r="C14" s="293">
        <f>$B$15/3</f>
        <v>18.333333333333332</v>
      </c>
      <c r="D14" s="293"/>
      <c r="E14" s="294">
        <f>B$17/2</f>
        <v>5.5</v>
      </c>
      <c r="F14" s="293">
        <f>B$18/2</f>
        <v>12.5</v>
      </c>
      <c r="G14" s="293">
        <v>0</v>
      </c>
      <c r="H14" s="293">
        <f>B14+INT(C14)+INT(D14)+INT(E14)+INT(F14)+G14</f>
        <v>147</v>
      </c>
      <c r="I14" s="296"/>
      <c r="J14" s="297"/>
      <c r="K14" s="298"/>
      <c r="L14" s="299">
        <f>H14</f>
        <v>147</v>
      </c>
      <c r="M14" s="300">
        <f>L14</f>
        <v>147</v>
      </c>
      <c r="N14" s="301">
        <f>M14/M$34</f>
        <v>1.6970676518125144E-2</v>
      </c>
      <c r="O14" s="302">
        <f>IF(N14&gt;=2%,M14,0)</f>
        <v>0</v>
      </c>
      <c r="P14" s="303">
        <f>O$34/P$2</f>
        <v>1640.6</v>
      </c>
      <c r="Q14" s="304">
        <f>O14/P14</f>
        <v>0</v>
      </c>
      <c r="R14" s="305">
        <f t="shared" si="0"/>
        <v>0</v>
      </c>
      <c r="S14" s="304">
        <v>0</v>
      </c>
      <c r="T14" s="306">
        <f t="shared" si="1"/>
        <v>0</v>
      </c>
      <c r="V14" s="327"/>
    </row>
    <row r="15" spans="1:23" x14ac:dyDescent="0.2">
      <c r="A15" s="307" t="s">
        <v>44</v>
      </c>
      <c r="B15" s="293">
        <v>55</v>
      </c>
      <c r="C15" s="293"/>
      <c r="D15" s="293"/>
      <c r="E15" s="292"/>
      <c r="F15" s="293"/>
      <c r="G15" s="293"/>
      <c r="H15" s="293"/>
      <c r="I15" s="296"/>
      <c r="J15" s="297"/>
      <c r="K15" s="298"/>
      <c r="L15" s="299"/>
      <c r="M15" s="308"/>
      <c r="N15" s="301"/>
      <c r="O15" s="302"/>
      <c r="P15" s="303"/>
      <c r="Q15" s="304"/>
      <c r="R15" s="305">
        <f t="shared" si="0"/>
        <v>0</v>
      </c>
      <c r="S15" s="304">
        <v>0</v>
      </c>
      <c r="T15" s="306">
        <f t="shared" si="1"/>
        <v>0</v>
      </c>
      <c r="V15" s="327"/>
    </row>
    <row r="16" spans="1:23" x14ac:dyDescent="0.2">
      <c r="A16" s="307" t="s">
        <v>45</v>
      </c>
      <c r="B16" s="293">
        <v>33</v>
      </c>
      <c r="C16" s="293"/>
      <c r="D16" s="293"/>
      <c r="E16" s="292"/>
      <c r="F16" s="293"/>
      <c r="G16" s="293"/>
      <c r="H16" s="293"/>
      <c r="I16" s="296"/>
      <c r="J16" s="297"/>
      <c r="K16" s="298"/>
      <c r="L16" s="299"/>
      <c r="M16" s="308"/>
      <c r="N16" s="301"/>
      <c r="O16" s="302"/>
      <c r="P16" s="303">
        <f>SUM(N16:O16)</f>
        <v>0</v>
      </c>
      <c r="Q16" s="304"/>
      <c r="R16" s="305">
        <f t="shared" si="0"/>
        <v>0</v>
      </c>
      <c r="S16" s="304"/>
      <c r="T16" s="306">
        <f t="shared" si="1"/>
        <v>0</v>
      </c>
      <c r="V16" s="327"/>
    </row>
    <row r="17" spans="1:22" x14ac:dyDescent="0.2">
      <c r="A17" s="307" t="s">
        <v>46</v>
      </c>
      <c r="B17" s="293">
        <v>11</v>
      </c>
      <c r="C17" s="293"/>
      <c r="D17" s="309"/>
      <c r="E17" s="292"/>
      <c r="F17" s="293"/>
      <c r="G17" s="293"/>
      <c r="H17" s="310"/>
      <c r="I17" s="296"/>
      <c r="J17" s="297"/>
      <c r="K17" s="298"/>
      <c r="L17" s="299"/>
      <c r="M17" s="308"/>
      <c r="N17" s="301"/>
      <c r="O17" s="302"/>
      <c r="P17" s="303">
        <f>SUM(N17:O17)</f>
        <v>0</v>
      </c>
      <c r="Q17" s="304"/>
      <c r="R17" s="305">
        <f t="shared" si="0"/>
        <v>0</v>
      </c>
      <c r="S17" s="304"/>
      <c r="T17" s="306">
        <f t="shared" si="1"/>
        <v>0</v>
      </c>
    </row>
    <row r="18" spans="1:22" x14ac:dyDescent="0.2">
      <c r="A18" s="307" t="s">
        <v>47</v>
      </c>
      <c r="B18" s="293">
        <v>25</v>
      </c>
      <c r="C18" s="293"/>
      <c r="D18" s="293"/>
      <c r="E18" s="292"/>
      <c r="F18" s="293"/>
      <c r="G18" s="293"/>
      <c r="H18" s="293"/>
      <c r="I18" s="296"/>
      <c r="J18" s="297"/>
      <c r="K18" s="298"/>
      <c r="L18" s="299"/>
      <c r="M18" s="308"/>
      <c r="N18" s="301"/>
      <c r="O18" s="302"/>
      <c r="P18" s="303">
        <f>SUM(N18:O18)</f>
        <v>0</v>
      </c>
      <c r="Q18" s="304"/>
      <c r="R18" s="305">
        <f t="shared" si="0"/>
        <v>0</v>
      </c>
      <c r="S18" s="304"/>
      <c r="T18" s="306">
        <f t="shared" si="1"/>
        <v>0</v>
      </c>
    </row>
    <row r="19" spans="1:22" x14ac:dyDescent="0.2">
      <c r="A19" s="311" t="s">
        <v>48</v>
      </c>
      <c r="B19" s="293"/>
      <c r="C19" s="293"/>
      <c r="D19" s="293"/>
      <c r="E19" s="292"/>
      <c r="F19" s="293"/>
      <c r="G19" s="293"/>
      <c r="H19" s="293"/>
      <c r="I19" s="296"/>
      <c r="J19" s="297"/>
      <c r="K19" s="298"/>
      <c r="L19" s="299"/>
      <c r="M19" s="299"/>
      <c r="N19" s="301"/>
      <c r="O19" s="302"/>
      <c r="P19" s="303"/>
      <c r="Q19" s="304"/>
      <c r="R19" s="305">
        <f t="shared" si="0"/>
        <v>0</v>
      </c>
      <c r="S19" s="304"/>
      <c r="T19" s="306">
        <f t="shared" si="1"/>
        <v>0</v>
      </c>
    </row>
    <row r="20" spans="1:22" x14ac:dyDescent="0.2">
      <c r="A20" s="256"/>
      <c r="B20" s="313"/>
      <c r="C20" s="259"/>
      <c r="D20" s="259"/>
      <c r="E20" s="344"/>
      <c r="F20" s="259"/>
      <c r="G20" s="259"/>
      <c r="H20" s="259"/>
      <c r="I20" s="260"/>
      <c r="J20" s="261"/>
      <c r="K20" s="262"/>
      <c r="L20" s="263"/>
      <c r="M20" s="264"/>
      <c r="N20" s="265"/>
      <c r="O20" s="266"/>
      <c r="P20" s="662"/>
      <c r="Q20" s="324"/>
      <c r="R20" s="325">
        <f t="shared" si="0"/>
        <v>0</v>
      </c>
      <c r="S20" s="324"/>
      <c r="T20" s="326">
        <f t="shared" si="1"/>
        <v>0</v>
      </c>
    </row>
    <row r="21" spans="1:22" x14ac:dyDescent="0.2">
      <c r="A21" s="256"/>
      <c r="B21" s="313"/>
      <c r="C21" s="259"/>
      <c r="D21" s="259"/>
      <c r="E21" s="344"/>
      <c r="F21" s="259"/>
      <c r="G21" s="259"/>
      <c r="H21" s="259"/>
      <c r="I21" s="260"/>
      <c r="J21" s="261"/>
      <c r="K21" s="262"/>
      <c r="L21" s="263"/>
      <c r="M21" s="264"/>
      <c r="N21" s="265"/>
      <c r="O21" s="266"/>
      <c r="P21" s="662"/>
      <c r="Q21" s="324"/>
      <c r="R21" s="325">
        <f t="shared" si="0"/>
        <v>0</v>
      </c>
      <c r="S21" s="324"/>
      <c r="T21" s="326"/>
    </row>
    <row r="22" spans="1:22" x14ac:dyDescent="0.2">
      <c r="A22" s="399" t="s">
        <v>34</v>
      </c>
      <c r="B22" s="398">
        <v>151</v>
      </c>
      <c r="C22" s="398"/>
      <c r="D22" s="398"/>
      <c r="E22" s="399"/>
      <c r="F22" s="398"/>
      <c r="G22" s="398"/>
      <c r="H22" s="398"/>
      <c r="I22" s="400"/>
      <c r="J22" s="401"/>
      <c r="K22" s="402"/>
      <c r="L22" s="403">
        <f>B22</f>
        <v>151</v>
      </c>
      <c r="M22" s="404">
        <f>L22</f>
        <v>151</v>
      </c>
      <c r="N22" s="405">
        <f>M22/M$34</f>
        <v>1.7432463634264605E-2</v>
      </c>
      <c r="O22" s="406">
        <f>IF(N22&gt;=2%,M22,0)</f>
        <v>0</v>
      </c>
      <c r="P22" s="703">
        <f>O$34/P$2</f>
        <v>1640.6</v>
      </c>
      <c r="Q22" s="704">
        <f>O22/P22</f>
        <v>0</v>
      </c>
      <c r="R22" s="707">
        <f t="shared" si="0"/>
        <v>0</v>
      </c>
      <c r="S22" s="704">
        <v>0</v>
      </c>
      <c r="T22" s="708">
        <f t="shared" si="1"/>
        <v>0</v>
      </c>
    </row>
    <row r="23" spans="1:22" s="327" customFormat="1" x14ac:dyDescent="0.2">
      <c r="A23" s="315"/>
      <c r="B23" s="313"/>
      <c r="C23" s="313"/>
      <c r="D23" s="313"/>
      <c r="E23" s="315"/>
      <c r="F23" s="313"/>
      <c r="G23" s="313"/>
      <c r="H23" s="313"/>
      <c r="I23" s="317"/>
      <c r="J23" s="261"/>
      <c r="K23" s="318"/>
      <c r="L23" s="319"/>
      <c r="M23" s="412"/>
      <c r="N23" s="321"/>
      <c r="O23" s="322"/>
      <c r="P23" s="323"/>
      <c r="Q23" s="324"/>
      <c r="R23" s="325">
        <f t="shared" si="0"/>
        <v>0</v>
      </c>
      <c r="S23" s="324"/>
      <c r="T23" s="326">
        <f t="shared" si="1"/>
        <v>0</v>
      </c>
      <c r="V23" s="211"/>
    </row>
    <row r="24" spans="1:22" x14ac:dyDescent="0.2">
      <c r="A24" s="414" t="s">
        <v>35</v>
      </c>
      <c r="B24" s="415">
        <v>1693</v>
      </c>
      <c r="C24" s="415"/>
      <c r="D24" s="415"/>
      <c r="E24" s="414"/>
      <c r="F24" s="415"/>
      <c r="G24" s="415"/>
      <c r="H24" s="415"/>
      <c r="I24" s="416"/>
      <c r="J24" s="417"/>
      <c r="K24" s="418"/>
      <c r="L24" s="419">
        <f>B24</f>
        <v>1693</v>
      </c>
      <c r="M24" s="420">
        <f>L24</f>
        <v>1693</v>
      </c>
      <c r="N24" s="421">
        <f>M24/M$34</f>
        <v>0.19545139690602631</v>
      </c>
      <c r="O24" s="422">
        <f>IF(N24&gt;=2%,M24,0)</f>
        <v>1693</v>
      </c>
      <c r="P24" s="705">
        <f>O$34/P$2</f>
        <v>1640.6</v>
      </c>
      <c r="Q24" s="706">
        <f>O24/P24</f>
        <v>1.0319395343167135</v>
      </c>
      <c r="R24" s="709">
        <f t="shared" si="0"/>
        <v>1</v>
      </c>
      <c r="S24" s="706">
        <v>0</v>
      </c>
      <c r="T24" s="710">
        <f t="shared" si="1"/>
        <v>1</v>
      </c>
    </row>
    <row r="25" spans="1:22" s="327" customFormat="1" x14ac:dyDescent="0.2">
      <c r="A25" s="312"/>
      <c r="B25" s="313"/>
      <c r="C25" s="313"/>
      <c r="D25" s="314"/>
      <c r="E25" s="315"/>
      <c r="F25" s="313"/>
      <c r="G25" s="313"/>
      <c r="H25" s="316"/>
      <c r="I25" s="317"/>
      <c r="J25" s="261"/>
      <c r="K25" s="318"/>
      <c r="L25" s="319"/>
      <c r="M25" s="320"/>
      <c r="N25" s="321"/>
      <c r="O25" s="322"/>
      <c r="P25" s="323"/>
      <c r="Q25" s="324"/>
      <c r="R25" s="325">
        <f t="shared" si="0"/>
        <v>0</v>
      </c>
      <c r="S25" s="324"/>
      <c r="T25" s="326"/>
      <c r="V25" s="211"/>
    </row>
    <row r="26" spans="1:22" s="327" customFormat="1" x14ac:dyDescent="0.2">
      <c r="A26" s="443" t="s">
        <v>36</v>
      </c>
      <c r="B26" s="440">
        <v>138</v>
      </c>
      <c r="C26" s="440"/>
      <c r="D26" s="442"/>
      <c r="E26" s="441"/>
      <c r="F26" s="440"/>
      <c r="G26" s="440"/>
      <c r="H26" s="439"/>
      <c r="I26" s="438"/>
      <c r="J26" s="437"/>
      <c r="K26" s="436"/>
      <c r="L26" s="435">
        <f>B26</f>
        <v>138</v>
      </c>
      <c r="M26" s="434">
        <f>L26</f>
        <v>138</v>
      </c>
      <c r="N26" s="433">
        <f>M26/M$34</f>
        <v>1.593165550681136E-2</v>
      </c>
      <c r="O26" s="432">
        <f>IF(N26&gt;=2%,M26,0)</f>
        <v>0</v>
      </c>
      <c r="P26" s="431">
        <f>O$34/P$2</f>
        <v>1640.6</v>
      </c>
      <c r="Q26" s="429">
        <f>O26/P26</f>
        <v>0</v>
      </c>
      <c r="R26" s="430">
        <f t="shared" si="0"/>
        <v>0</v>
      </c>
      <c r="S26" s="429">
        <v>0</v>
      </c>
      <c r="T26" s="428"/>
      <c r="V26" s="211"/>
    </row>
    <row r="27" spans="1:22" s="327" customFormat="1" x14ac:dyDescent="0.2">
      <c r="A27" s="312"/>
      <c r="B27" s="313"/>
      <c r="C27" s="313"/>
      <c r="D27" s="314"/>
      <c r="E27" s="315"/>
      <c r="F27" s="313"/>
      <c r="G27" s="313"/>
      <c r="H27" s="316"/>
      <c r="I27" s="317"/>
      <c r="J27" s="261"/>
      <c r="K27" s="318"/>
      <c r="L27" s="319"/>
      <c r="M27" s="320"/>
      <c r="N27" s="321"/>
      <c r="O27" s="322"/>
      <c r="P27" s="323"/>
      <c r="Q27" s="324"/>
      <c r="R27" s="325">
        <f t="shared" si="0"/>
        <v>0</v>
      </c>
      <c r="S27" s="324"/>
      <c r="T27" s="326"/>
      <c r="V27" s="211"/>
    </row>
    <row r="28" spans="1:22" s="327" customFormat="1" x14ac:dyDescent="0.2">
      <c r="A28" s="869" t="s">
        <v>50</v>
      </c>
      <c r="B28" s="870">
        <v>0</v>
      </c>
      <c r="C28" s="870"/>
      <c r="D28" s="871"/>
      <c r="E28" s="872"/>
      <c r="F28" s="870"/>
      <c r="G28" s="870"/>
      <c r="H28" s="873"/>
      <c r="I28" s="874"/>
      <c r="J28" s="875"/>
      <c r="K28" s="876"/>
      <c r="L28" s="877">
        <f>B28</f>
        <v>0</v>
      </c>
      <c r="M28" s="878">
        <f>L28</f>
        <v>0</v>
      </c>
      <c r="N28" s="879">
        <f>M28/M$34</f>
        <v>0</v>
      </c>
      <c r="O28" s="880">
        <f>IF(N28&gt;=2%,M28,0)</f>
        <v>0</v>
      </c>
      <c r="P28" s="881">
        <f>O$34/P$2</f>
        <v>1640.6</v>
      </c>
      <c r="Q28" s="882">
        <f>O28/P28</f>
        <v>0</v>
      </c>
      <c r="R28" s="883">
        <f t="shared" si="0"/>
        <v>0</v>
      </c>
      <c r="S28" s="882">
        <v>0</v>
      </c>
      <c r="T28" s="884">
        <f t="shared" si="1"/>
        <v>0</v>
      </c>
      <c r="V28" s="211"/>
    </row>
    <row r="29" spans="1:22" x14ac:dyDescent="0.2">
      <c r="A29" s="344"/>
      <c r="B29" s="259"/>
      <c r="C29" s="259"/>
      <c r="D29" s="258"/>
      <c r="E29" s="344"/>
      <c r="F29" s="259"/>
      <c r="G29" s="259"/>
      <c r="H29" s="345" t="s">
        <v>51</v>
      </c>
      <c r="I29" s="260"/>
      <c r="J29" s="261"/>
      <c r="K29" s="262"/>
      <c r="L29" s="319"/>
      <c r="M29" s="320"/>
      <c r="N29" s="265"/>
      <c r="O29" s="266"/>
      <c r="P29" s="323"/>
      <c r="Q29" s="324"/>
      <c r="R29" s="325">
        <f t="shared" si="0"/>
        <v>0</v>
      </c>
      <c r="S29" s="324"/>
      <c r="T29" s="326">
        <f t="shared" si="1"/>
        <v>0</v>
      </c>
    </row>
    <row r="30" spans="1:22" x14ac:dyDescent="0.2">
      <c r="A30" s="346" t="s">
        <v>52</v>
      </c>
      <c r="B30" s="347">
        <v>0</v>
      </c>
      <c r="C30" s="347"/>
      <c r="D30" s="347"/>
      <c r="E30" s="346"/>
      <c r="F30" s="347"/>
      <c r="G30" s="347"/>
      <c r="H30" s="348"/>
      <c r="I30" s="349"/>
      <c r="J30" s="350"/>
      <c r="K30" s="351"/>
      <c r="L30" s="352">
        <f>B30</f>
        <v>0</v>
      </c>
      <c r="M30" s="353">
        <f>L30</f>
        <v>0</v>
      </c>
      <c r="N30" s="354">
        <f>M30/M$34</f>
        <v>0</v>
      </c>
      <c r="O30" s="355">
        <f>IF(N30&gt;=2%,M30,0)</f>
        <v>0</v>
      </c>
      <c r="P30" s="356">
        <f>O$34/P$2</f>
        <v>1640.6</v>
      </c>
      <c r="Q30" s="357">
        <f>O30/P30</f>
        <v>0</v>
      </c>
      <c r="R30" s="885">
        <f t="shared" si="0"/>
        <v>0</v>
      </c>
      <c r="S30" s="357">
        <v>0</v>
      </c>
      <c r="T30" s="359">
        <f t="shared" si="1"/>
        <v>0</v>
      </c>
    </row>
    <row r="31" spans="1:22" x14ac:dyDescent="0.2">
      <c r="A31" s="344"/>
      <c r="B31" s="259"/>
      <c r="C31" s="259"/>
      <c r="D31" s="259"/>
      <c r="E31" s="344"/>
      <c r="F31" s="259"/>
      <c r="G31" s="259"/>
      <c r="H31" s="345"/>
      <c r="I31" s="260"/>
      <c r="J31" s="261"/>
      <c r="K31" s="262"/>
      <c r="L31" s="319"/>
      <c r="M31" s="320"/>
      <c r="N31" s="265"/>
      <c r="O31" s="266"/>
      <c r="P31" s="323"/>
      <c r="Q31" s="324"/>
      <c r="R31" s="325">
        <f t="shared" si="0"/>
        <v>0</v>
      </c>
      <c r="S31" s="324"/>
      <c r="T31" s="326"/>
    </row>
    <row r="32" spans="1:22" x14ac:dyDescent="0.2">
      <c r="A32" s="360" t="s">
        <v>53</v>
      </c>
      <c r="B32" s="361">
        <v>316</v>
      </c>
      <c r="C32" s="361"/>
      <c r="D32" s="361"/>
      <c r="E32" s="360"/>
      <c r="F32" s="361"/>
      <c r="G32" s="361"/>
      <c r="H32" s="362"/>
      <c r="I32" s="363"/>
      <c r="J32" s="364"/>
      <c r="K32" s="365"/>
      <c r="L32" s="366">
        <f>B32</f>
        <v>316</v>
      </c>
      <c r="M32" s="367"/>
      <c r="N32" s="368"/>
      <c r="O32" s="369">
        <f>IF(N32&gt;=2%,M32,0)</f>
        <v>0</v>
      </c>
      <c r="P32" s="370"/>
      <c r="Q32" s="371"/>
      <c r="R32" s="372">
        <f t="shared" si="0"/>
        <v>0</v>
      </c>
      <c r="S32" s="371"/>
      <c r="T32" s="373">
        <f t="shared" si="1"/>
        <v>0</v>
      </c>
    </row>
    <row r="33" spans="1:20" x14ac:dyDescent="0.2">
      <c r="A33" s="344"/>
      <c r="B33" s="259"/>
      <c r="C33" s="259"/>
      <c r="D33" s="259"/>
      <c r="E33" s="344"/>
      <c r="F33" s="259"/>
      <c r="G33" s="259"/>
      <c r="H33" s="259"/>
      <c r="I33" s="260"/>
      <c r="J33" s="374"/>
      <c r="K33" s="262"/>
      <c r="L33" s="375"/>
      <c r="M33" s="264"/>
      <c r="N33" s="265"/>
      <c r="O33" s="266"/>
      <c r="P33" s="376"/>
      <c r="Q33" s="324"/>
      <c r="R33" s="377">
        <f>INT(Q33)</f>
        <v>0</v>
      </c>
      <c r="S33" s="324"/>
      <c r="T33" s="326">
        <f t="shared" si="1"/>
        <v>0</v>
      </c>
    </row>
    <row r="34" spans="1:20" x14ac:dyDescent="0.2">
      <c r="A34" s="344" t="s">
        <v>54</v>
      </c>
      <c r="B34" s="259">
        <f>SUM(B6:B33)</f>
        <v>8978</v>
      </c>
      <c r="C34" s="259"/>
      <c r="D34" s="259"/>
      <c r="E34" s="378"/>
      <c r="F34" s="259"/>
      <c r="G34" s="259">
        <f t="shared" ref="G34:S34" si="2">SUM(G6:G33)</f>
        <v>4</v>
      </c>
      <c r="H34" s="259">
        <f t="shared" si="2"/>
        <v>1779</v>
      </c>
      <c r="I34" s="379">
        <f t="shared" si="2"/>
        <v>0</v>
      </c>
      <c r="J34" s="380">
        <f t="shared" si="2"/>
        <v>0</v>
      </c>
      <c r="K34" s="262">
        <f t="shared" si="2"/>
        <v>0</v>
      </c>
      <c r="L34" s="262">
        <f t="shared" si="2"/>
        <v>8978</v>
      </c>
      <c r="M34" s="262">
        <f t="shared" si="2"/>
        <v>8662</v>
      </c>
      <c r="N34" s="379">
        <f t="shared" si="2"/>
        <v>1</v>
      </c>
      <c r="O34" s="266">
        <f t="shared" si="2"/>
        <v>8203</v>
      </c>
      <c r="P34" s="376">
        <f t="shared" si="2"/>
        <v>18046.599999999999</v>
      </c>
      <c r="Q34" s="376">
        <f t="shared" si="2"/>
        <v>5</v>
      </c>
      <c r="R34" s="381">
        <f t="shared" si="2"/>
        <v>3</v>
      </c>
      <c r="S34" s="382">
        <f t="shared" si="2"/>
        <v>2</v>
      </c>
      <c r="T34" s="383">
        <f t="shared" si="1"/>
        <v>5</v>
      </c>
    </row>
    <row r="35" spans="1:20" x14ac:dyDescent="0.2">
      <c r="K35" s="384"/>
      <c r="L35" s="223"/>
      <c r="M35" s="385"/>
      <c r="N35" s="386"/>
      <c r="O35" s="387"/>
      <c r="P35" s="388"/>
    </row>
    <row r="37" spans="1:20" x14ac:dyDescent="0.2">
      <c r="A37" s="389"/>
      <c r="B37" s="389"/>
      <c r="C37" s="389"/>
      <c r="D37" s="389"/>
      <c r="E37" s="389"/>
      <c r="F37" s="389"/>
      <c r="G37" s="389"/>
      <c r="H37" s="214"/>
      <c r="K37" s="214"/>
    </row>
  </sheetData>
  <mergeCells count="5">
    <mergeCell ref="R5:T5"/>
    <mergeCell ref="A1:T1"/>
    <mergeCell ref="B2:E2"/>
    <mergeCell ref="G2:J2"/>
    <mergeCell ref="L2:O2"/>
  </mergeCells>
  <printOptions horizontalCentered="1" verticalCentered="1"/>
  <pageMargins left="0.23622047244094491" right="0.23622047244094491" top="0.51181102362204722" bottom="0.51181102362204722" header="0" footer="0.23622047244094491"/>
  <pageSetup paperSize="190" scale="74" fitToHeight="0" pageOrder="overThenDown" orientation="landscape" r:id="rId1"/>
  <headerFooter alignWithMargins="0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32"/>
  <sheetViews>
    <sheetView zoomScale="60" zoomScaleNormal="60" workbookViewId="0">
      <selection activeCell="E25" sqref="E25"/>
    </sheetView>
  </sheetViews>
  <sheetFormatPr baseColWidth="10" defaultRowHeight="12.75" x14ac:dyDescent="0.2"/>
  <cols>
    <col min="1" max="1" width="38.42578125" style="211" bestFit="1" customWidth="1"/>
    <col min="2" max="8" width="15.7109375" style="211" customWidth="1"/>
    <col min="9" max="9" width="15.7109375" style="212" customWidth="1"/>
    <col min="10" max="10" width="15.7109375" style="213" customWidth="1"/>
    <col min="11" max="12" width="15.7109375" style="211" customWidth="1"/>
    <col min="13" max="13" width="15.7109375" style="214" customWidth="1"/>
    <col min="14" max="14" width="15.7109375" style="212" customWidth="1"/>
    <col min="15" max="17" width="15.7109375" style="211" customWidth="1"/>
    <col min="18" max="18" width="7.140625" style="215" customWidth="1"/>
    <col min="19" max="19" width="6.5703125" style="211" customWidth="1"/>
    <col min="20" max="20" width="7.140625" style="211" customWidth="1"/>
    <col min="21" max="16384" width="11.42578125" style="211"/>
  </cols>
  <sheetData>
    <row r="1" spans="1:20" ht="20.25" x14ac:dyDescent="0.3">
      <c r="A1" s="981" t="s">
        <v>0</v>
      </c>
      <c r="B1" s="981"/>
      <c r="C1" s="981"/>
      <c r="D1" s="981"/>
      <c r="E1" s="981"/>
      <c r="F1" s="981"/>
      <c r="G1" s="981"/>
      <c r="H1" s="981"/>
      <c r="I1" s="981"/>
      <c r="J1" s="981"/>
      <c r="K1" s="981"/>
      <c r="L1" s="981"/>
      <c r="M1" s="981"/>
      <c r="N1" s="981"/>
      <c r="O1" s="981"/>
      <c r="P1" s="981"/>
      <c r="Q1" s="981"/>
      <c r="R1" s="981"/>
      <c r="S1" s="981"/>
      <c r="T1" s="981"/>
    </row>
    <row r="2" spans="1:20" ht="20.25" x14ac:dyDescent="0.3">
      <c r="A2" s="937" t="s">
        <v>1</v>
      </c>
      <c r="B2" s="983" t="s">
        <v>116</v>
      </c>
      <c r="C2" s="983"/>
      <c r="D2" s="983"/>
      <c r="E2" s="983"/>
      <c r="F2" s="983"/>
      <c r="G2" s="982" t="str">
        <f>B2</f>
        <v>TAMPAMOLON CORONA</v>
      </c>
      <c r="H2" s="982"/>
      <c r="I2" s="982"/>
      <c r="J2" s="982"/>
      <c r="K2" s="982"/>
      <c r="L2" s="946"/>
      <c r="M2" s="984" t="s">
        <v>3</v>
      </c>
      <c r="N2" s="984"/>
      <c r="O2" s="984"/>
      <c r="P2" s="929">
        <v>5</v>
      </c>
      <c r="Q2" s="946"/>
      <c r="R2" s="947"/>
      <c r="S2" s="946"/>
      <c r="T2" s="946"/>
    </row>
    <row r="3" spans="1:20" ht="20.25" x14ac:dyDescent="0.3">
      <c r="A3" s="929">
        <v>2018</v>
      </c>
      <c r="B3" s="929"/>
      <c r="C3" s="929"/>
      <c r="D3" s="929"/>
      <c r="E3" s="929"/>
      <c r="F3" s="929"/>
      <c r="G3" s="929"/>
      <c r="H3" s="928"/>
      <c r="I3" s="948"/>
      <c r="J3" s="949"/>
      <c r="K3" s="929"/>
      <c r="L3" s="950"/>
      <c r="M3" s="951"/>
      <c r="N3" s="952"/>
      <c r="O3" s="937"/>
      <c r="P3" s="929"/>
      <c r="Q3" s="946"/>
      <c r="R3" s="947"/>
      <c r="S3" s="946"/>
      <c r="T3" s="946"/>
    </row>
    <row r="4" spans="1:20" ht="20.25" x14ac:dyDescent="0.3">
      <c r="A4" s="929"/>
      <c r="B4" s="929"/>
      <c r="C4" s="929"/>
      <c r="D4" s="929"/>
      <c r="E4" s="929"/>
      <c r="F4" s="929"/>
      <c r="G4" s="929"/>
      <c r="H4" s="928"/>
      <c r="I4" s="948"/>
      <c r="J4" s="949"/>
      <c r="K4" s="929"/>
      <c r="L4" s="950"/>
      <c r="M4" s="951"/>
      <c r="N4" s="952"/>
      <c r="O4" s="937"/>
      <c r="P4" s="929"/>
      <c r="Q4" s="946"/>
      <c r="R4" s="947"/>
      <c r="S4" s="946"/>
      <c r="T4" s="946"/>
    </row>
    <row r="5" spans="1:20" ht="89.25" x14ac:dyDescent="0.2">
      <c r="A5" s="936" t="s">
        <v>4</v>
      </c>
      <c r="B5" s="936" t="s">
        <v>5</v>
      </c>
      <c r="C5" s="936" t="s">
        <v>6</v>
      </c>
      <c r="D5" s="936" t="s">
        <v>7</v>
      </c>
      <c r="E5" s="936" t="s">
        <v>8</v>
      </c>
      <c r="F5" s="936" t="s">
        <v>9</v>
      </c>
      <c r="G5" s="936" t="s">
        <v>124</v>
      </c>
      <c r="H5" s="936" t="s">
        <v>11</v>
      </c>
      <c r="I5" s="931" t="s">
        <v>12</v>
      </c>
      <c r="J5" s="932" t="s">
        <v>13</v>
      </c>
      <c r="K5" s="936" t="s">
        <v>126</v>
      </c>
      <c r="L5" s="936" t="s">
        <v>15</v>
      </c>
      <c r="M5" s="933" t="s">
        <v>16</v>
      </c>
      <c r="N5" s="231" t="s">
        <v>17</v>
      </c>
      <c r="O5" s="936" t="s">
        <v>18</v>
      </c>
      <c r="P5" s="934" t="s">
        <v>19</v>
      </c>
      <c r="Q5" s="935" t="s">
        <v>20</v>
      </c>
      <c r="R5" s="980" t="s">
        <v>21</v>
      </c>
      <c r="S5" s="980"/>
      <c r="T5" s="980"/>
    </row>
    <row r="6" spans="1:20" x14ac:dyDescent="0.2">
      <c r="A6" s="271" t="s">
        <v>33</v>
      </c>
      <c r="B6" s="272"/>
      <c r="C6" s="272"/>
      <c r="D6" s="272"/>
      <c r="E6" s="273"/>
      <c r="F6" s="272"/>
      <c r="G6" s="274"/>
      <c r="H6" s="272"/>
      <c r="I6" s="275">
        <v>0.8</v>
      </c>
      <c r="J6" s="276">
        <f>B8*I6</f>
        <v>525.6</v>
      </c>
      <c r="K6" s="277">
        <v>1</v>
      </c>
      <c r="L6" s="278">
        <f>INT(J6)+K6</f>
        <v>526</v>
      </c>
      <c r="M6" s="279">
        <f>L6</f>
        <v>526</v>
      </c>
      <c r="N6" s="280">
        <f>M6/M$29</f>
        <v>7.3208072372999311E-2</v>
      </c>
      <c r="O6" s="281">
        <f>IF(N6&gt;=2%,M6,0)</f>
        <v>526</v>
      </c>
      <c r="P6" s="282">
        <f>O$29/P$2</f>
        <v>1367.4</v>
      </c>
      <c r="Q6" s="283">
        <f>O6/P6</f>
        <v>0.3846716396080152</v>
      </c>
      <c r="R6" s="284">
        <f t="shared" ref="R6:R19" si="0">INT(Q6)</f>
        <v>0</v>
      </c>
      <c r="S6" s="285">
        <v>1</v>
      </c>
      <c r="T6" s="286">
        <f t="shared" ref="T6:T19" si="1">SUM(R6:S6)</f>
        <v>1</v>
      </c>
    </row>
    <row r="7" spans="1:20" x14ac:dyDescent="0.2">
      <c r="A7" s="271" t="s">
        <v>34</v>
      </c>
      <c r="B7" s="272"/>
      <c r="C7" s="272"/>
      <c r="D7" s="272"/>
      <c r="E7" s="273"/>
      <c r="F7" s="272"/>
      <c r="G7" s="274"/>
      <c r="H7" s="272"/>
      <c r="I7" s="275">
        <v>0.2</v>
      </c>
      <c r="J7" s="276">
        <f>B8*I7</f>
        <v>131.4</v>
      </c>
      <c r="K7" s="277">
        <v>0</v>
      </c>
      <c r="L7" s="278">
        <f>INT(J7)+K7</f>
        <v>131</v>
      </c>
      <c r="M7" s="279">
        <f>L7</f>
        <v>131</v>
      </c>
      <c r="N7" s="280">
        <f>M7/M$29</f>
        <v>1.8232428670842033E-2</v>
      </c>
      <c r="O7" s="281">
        <f>IF(N7&gt;=2%,M7,0)</f>
        <v>0</v>
      </c>
      <c r="P7" s="282">
        <f>O$29/P$2</f>
        <v>1367.4</v>
      </c>
      <c r="Q7" s="283">
        <f>O7/P7</f>
        <v>0</v>
      </c>
      <c r="R7" s="284">
        <f t="shared" si="0"/>
        <v>0</v>
      </c>
      <c r="S7" s="285">
        <v>0</v>
      </c>
      <c r="T7" s="286">
        <f t="shared" si="1"/>
        <v>0</v>
      </c>
    </row>
    <row r="8" spans="1:20" x14ac:dyDescent="0.2">
      <c r="A8" s="287" t="s">
        <v>86</v>
      </c>
      <c r="B8" s="272">
        <v>657</v>
      </c>
      <c r="C8" s="288"/>
      <c r="D8" s="272"/>
      <c r="E8" s="271"/>
      <c r="F8" s="272"/>
      <c r="G8" s="272"/>
      <c r="H8" s="289"/>
      <c r="I8" s="275"/>
      <c r="J8" s="276"/>
      <c r="K8" s="277"/>
      <c r="L8" s="290"/>
      <c r="M8" s="291"/>
      <c r="N8" s="280"/>
      <c r="O8" s="281"/>
      <c r="P8" s="282"/>
      <c r="Q8" s="285"/>
      <c r="R8" s="284">
        <f t="shared" si="0"/>
        <v>0</v>
      </c>
      <c r="S8" s="285">
        <v>0</v>
      </c>
      <c r="T8" s="286">
        <f t="shared" si="1"/>
        <v>0</v>
      </c>
    </row>
    <row r="9" spans="1:20" x14ac:dyDescent="0.2">
      <c r="A9" s="256"/>
      <c r="B9" s="257"/>
      <c r="C9" s="257"/>
      <c r="D9" s="258"/>
      <c r="E9" s="227"/>
      <c r="F9" s="259"/>
      <c r="G9" s="257"/>
      <c r="H9" s="259"/>
      <c r="I9" s="260"/>
      <c r="J9" s="261"/>
      <c r="K9" s="262"/>
      <c r="L9" s="263"/>
      <c r="M9" s="264"/>
      <c r="N9" s="265"/>
      <c r="O9" s="266"/>
      <c r="P9" s="662"/>
      <c r="Q9" s="698"/>
      <c r="R9" s="325">
        <f t="shared" si="0"/>
        <v>0</v>
      </c>
      <c r="S9" s="324">
        <v>0</v>
      </c>
      <c r="T9" s="326">
        <f t="shared" si="1"/>
        <v>0</v>
      </c>
    </row>
    <row r="10" spans="1:20" x14ac:dyDescent="0.2">
      <c r="A10" s="457" t="s">
        <v>23</v>
      </c>
      <c r="B10" s="454">
        <v>3111</v>
      </c>
      <c r="C10" s="454"/>
      <c r="D10" s="456"/>
      <c r="E10" s="455"/>
      <c r="F10" s="453"/>
      <c r="G10" s="454"/>
      <c r="H10" s="453"/>
      <c r="I10" s="452"/>
      <c r="J10" s="451"/>
      <c r="K10" s="450"/>
      <c r="L10" s="449">
        <f>B10</f>
        <v>3111</v>
      </c>
      <c r="M10" s="448">
        <f>L10</f>
        <v>3111</v>
      </c>
      <c r="N10" s="447">
        <f>M10/M$29</f>
        <v>0.43298538622129434</v>
      </c>
      <c r="O10" s="446">
        <f>IF(N10&gt;=2%,M10,0)</f>
        <v>3111</v>
      </c>
      <c r="P10" s="699">
        <f>O$29/P$2</f>
        <v>1367.4</v>
      </c>
      <c r="Q10" s="700">
        <f>O10/P10</f>
        <v>2.2751206669591926</v>
      </c>
      <c r="R10" s="701">
        <f t="shared" si="0"/>
        <v>2</v>
      </c>
      <c r="S10" s="700">
        <v>0</v>
      </c>
      <c r="T10" s="702">
        <f t="shared" si="1"/>
        <v>2</v>
      </c>
    </row>
    <row r="11" spans="1:20" x14ac:dyDescent="0.2">
      <c r="A11" s="256"/>
      <c r="B11" s="257"/>
      <c r="C11" s="257"/>
      <c r="D11" s="258"/>
      <c r="E11" s="227"/>
      <c r="F11" s="259"/>
      <c r="G11" s="257"/>
      <c r="H11" s="259"/>
      <c r="I11" s="260"/>
      <c r="J11" s="261"/>
      <c r="K11" s="262"/>
      <c r="L11" s="263"/>
      <c r="M11" s="264"/>
      <c r="N11" s="265"/>
      <c r="O11" s="266"/>
      <c r="P11" s="662"/>
      <c r="Q11" s="698"/>
      <c r="R11" s="325">
        <f t="shared" si="0"/>
        <v>0</v>
      </c>
      <c r="S11" s="324">
        <v>0</v>
      </c>
      <c r="T11" s="326">
        <f t="shared" si="1"/>
        <v>0</v>
      </c>
    </row>
    <row r="12" spans="1:20" x14ac:dyDescent="0.2">
      <c r="A12" s="292" t="s">
        <v>41</v>
      </c>
      <c r="B12" s="293">
        <v>50</v>
      </c>
      <c r="C12" s="293">
        <f>$B$15/3</f>
        <v>2.6666666666666665</v>
      </c>
      <c r="D12" s="293">
        <f>B$16/2</f>
        <v>3</v>
      </c>
      <c r="E12" s="294">
        <f>B$17/2</f>
        <v>0</v>
      </c>
      <c r="F12" s="293"/>
      <c r="G12" s="295">
        <v>1</v>
      </c>
      <c r="H12" s="293">
        <f>B12+INT(C12)+INT(D12)+INT(E12)+INT(F12)+G12</f>
        <v>56</v>
      </c>
      <c r="I12" s="296"/>
      <c r="J12" s="297"/>
      <c r="K12" s="298"/>
      <c r="L12" s="299">
        <f>H12</f>
        <v>56</v>
      </c>
      <c r="M12" s="300">
        <f>L12</f>
        <v>56</v>
      </c>
      <c r="N12" s="301">
        <f>M12/M$29</f>
        <v>7.7940153096729293E-3</v>
      </c>
      <c r="O12" s="302">
        <f>IF(N12&gt;=2%,M12,0)</f>
        <v>0</v>
      </c>
      <c r="P12" s="303">
        <f>O$29/P$2</f>
        <v>1367.4</v>
      </c>
      <c r="Q12" s="304">
        <f>O12/P12</f>
        <v>0</v>
      </c>
      <c r="R12" s="305">
        <f t="shared" si="0"/>
        <v>0</v>
      </c>
      <c r="S12" s="304">
        <v>0</v>
      </c>
      <c r="T12" s="306">
        <f t="shared" si="1"/>
        <v>0</v>
      </c>
    </row>
    <row r="13" spans="1:20" x14ac:dyDescent="0.2">
      <c r="A13" s="292" t="s">
        <v>42</v>
      </c>
      <c r="B13" s="293">
        <v>125</v>
      </c>
      <c r="C13" s="293">
        <f>$B$15/3</f>
        <v>2.6666666666666665</v>
      </c>
      <c r="D13" s="293">
        <f>B$16/2</f>
        <v>3</v>
      </c>
      <c r="E13" s="292"/>
      <c r="F13" s="293">
        <f>B$18/2</f>
        <v>1</v>
      </c>
      <c r="G13" s="293">
        <v>1</v>
      </c>
      <c r="H13" s="293">
        <f>B13+INT(C13)+INT(D13)+INT(E13)+INT(F13)+G13</f>
        <v>132</v>
      </c>
      <c r="I13" s="296"/>
      <c r="J13" s="297"/>
      <c r="K13" s="298"/>
      <c r="L13" s="299">
        <f>H13</f>
        <v>132</v>
      </c>
      <c r="M13" s="300">
        <f>L13</f>
        <v>132</v>
      </c>
      <c r="N13" s="301">
        <f>M13/M$29</f>
        <v>1.8371607515657619E-2</v>
      </c>
      <c r="O13" s="302">
        <f>IF(N13&gt;=2%,M13,0)</f>
        <v>0</v>
      </c>
      <c r="P13" s="303">
        <f>O$29/P$2</f>
        <v>1367.4</v>
      </c>
      <c r="Q13" s="304">
        <f>O13/P13</f>
        <v>0</v>
      </c>
      <c r="R13" s="305">
        <f t="shared" si="0"/>
        <v>0</v>
      </c>
      <c r="S13" s="304">
        <v>0</v>
      </c>
      <c r="T13" s="306">
        <f t="shared" si="1"/>
        <v>0</v>
      </c>
    </row>
    <row r="14" spans="1:20" x14ac:dyDescent="0.2">
      <c r="A14" s="292" t="s">
        <v>43</v>
      </c>
      <c r="B14" s="293">
        <v>26</v>
      </c>
      <c r="C14" s="293">
        <f>$B$15/3</f>
        <v>2.6666666666666665</v>
      </c>
      <c r="D14" s="293"/>
      <c r="E14" s="294">
        <f>B$17/2</f>
        <v>0</v>
      </c>
      <c r="F14" s="293">
        <f>B$18/2</f>
        <v>1</v>
      </c>
      <c r="G14" s="293">
        <v>0</v>
      </c>
      <c r="H14" s="293">
        <f>B14+INT(C14)+INT(D14)+INT(E14)+INT(F14)+G14</f>
        <v>29</v>
      </c>
      <c r="I14" s="296"/>
      <c r="J14" s="297"/>
      <c r="K14" s="298"/>
      <c r="L14" s="299">
        <f>H14</f>
        <v>29</v>
      </c>
      <c r="M14" s="300">
        <f>L14</f>
        <v>29</v>
      </c>
      <c r="N14" s="301">
        <f>M14/M$29</f>
        <v>4.036186499652053E-3</v>
      </c>
      <c r="O14" s="302">
        <f>IF(N14&gt;=2%,M14,0)</f>
        <v>0</v>
      </c>
      <c r="P14" s="303">
        <f>O$29/P$2</f>
        <v>1367.4</v>
      </c>
      <c r="Q14" s="304">
        <f>O14/P14</f>
        <v>0</v>
      </c>
      <c r="R14" s="305">
        <f t="shared" si="0"/>
        <v>0</v>
      </c>
      <c r="S14" s="304">
        <v>0</v>
      </c>
      <c r="T14" s="306">
        <f t="shared" si="1"/>
        <v>0</v>
      </c>
    </row>
    <row r="15" spans="1:20" x14ac:dyDescent="0.2">
      <c r="A15" s="307" t="s">
        <v>44</v>
      </c>
      <c r="B15" s="293">
        <v>8</v>
      </c>
      <c r="C15" s="293"/>
      <c r="D15" s="293"/>
      <c r="E15" s="292"/>
      <c r="F15" s="293"/>
      <c r="G15" s="293"/>
      <c r="H15" s="293"/>
      <c r="I15" s="296"/>
      <c r="J15" s="297"/>
      <c r="K15" s="298"/>
      <c r="L15" s="299"/>
      <c r="M15" s="308"/>
      <c r="N15" s="301"/>
      <c r="O15" s="302"/>
      <c r="P15" s="303"/>
      <c r="Q15" s="304"/>
      <c r="R15" s="305">
        <f t="shared" si="0"/>
        <v>0</v>
      </c>
      <c r="S15" s="304">
        <v>0</v>
      </c>
      <c r="T15" s="306">
        <f t="shared" si="1"/>
        <v>0</v>
      </c>
    </row>
    <row r="16" spans="1:20" x14ac:dyDescent="0.2">
      <c r="A16" s="307" t="s">
        <v>45</v>
      </c>
      <c r="B16" s="293">
        <v>6</v>
      </c>
      <c r="C16" s="293"/>
      <c r="D16" s="293"/>
      <c r="E16" s="292"/>
      <c r="F16" s="293"/>
      <c r="G16" s="293"/>
      <c r="H16" s="293"/>
      <c r="I16" s="296"/>
      <c r="J16" s="297"/>
      <c r="K16" s="298"/>
      <c r="L16" s="299"/>
      <c r="M16" s="308"/>
      <c r="N16" s="301"/>
      <c r="O16" s="302"/>
      <c r="P16" s="303">
        <f>SUM(N16:O16)</f>
        <v>0</v>
      </c>
      <c r="Q16" s="304"/>
      <c r="R16" s="305">
        <f t="shared" si="0"/>
        <v>0</v>
      </c>
      <c r="S16" s="304"/>
      <c r="T16" s="306">
        <f t="shared" si="1"/>
        <v>0</v>
      </c>
    </row>
    <row r="17" spans="1:20" x14ac:dyDescent="0.2">
      <c r="A17" s="307" t="s">
        <v>46</v>
      </c>
      <c r="B17" s="293">
        <v>0</v>
      </c>
      <c r="C17" s="293"/>
      <c r="D17" s="309"/>
      <c r="E17" s="292"/>
      <c r="F17" s="293"/>
      <c r="G17" s="293"/>
      <c r="H17" s="310"/>
      <c r="I17" s="296"/>
      <c r="J17" s="297"/>
      <c r="K17" s="298"/>
      <c r="L17" s="299"/>
      <c r="M17" s="308"/>
      <c r="N17" s="301"/>
      <c r="O17" s="302"/>
      <c r="P17" s="303">
        <f>SUM(N17:O17)</f>
        <v>0</v>
      </c>
      <c r="Q17" s="304"/>
      <c r="R17" s="305">
        <f t="shared" si="0"/>
        <v>0</v>
      </c>
      <c r="S17" s="304"/>
      <c r="T17" s="306">
        <f t="shared" si="1"/>
        <v>0</v>
      </c>
    </row>
    <row r="18" spans="1:20" x14ac:dyDescent="0.2">
      <c r="A18" s="307" t="s">
        <v>47</v>
      </c>
      <c r="B18" s="293">
        <v>2</v>
      </c>
      <c r="C18" s="293"/>
      <c r="D18" s="293"/>
      <c r="E18" s="292"/>
      <c r="F18" s="293"/>
      <c r="G18" s="293"/>
      <c r="H18" s="293"/>
      <c r="I18" s="296"/>
      <c r="J18" s="297"/>
      <c r="K18" s="298"/>
      <c r="L18" s="299"/>
      <c r="M18" s="308"/>
      <c r="N18" s="301"/>
      <c r="O18" s="302"/>
      <c r="P18" s="303">
        <f>SUM(N18:O18)</f>
        <v>0</v>
      </c>
      <c r="Q18" s="304"/>
      <c r="R18" s="305">
        <f t="shared" si="0"/>
        <v>0</v>
      </c>
      <c r="S18" s="304"/>
      <c r="T18" s="306">
        <f t="shared" si="1"/>
        <v>0</v>
      </c>
    </row>
    <row r="19" spans="1:20" x14ac:dyDescent="0.2">
      <c r="A19" s="311" t="s">
        <v>48</v>
      </c>
      <c r="B19" s="293">
        <f>SUM(B12:B18)</f>
        <v>217</v>
      </c>
      <c r="C19" s="293"/>
      <c r="D19" s="293"/>
      <c r="E19" s="292"/>
      <c r="F19" s="293"/>
      <c r="G19" s="293"/>
      <c r="H19" s="293"/>
      <c r="I19" s="296"/>
      <c r="J19" s="297"/>
      <c r="K19" s="298"/>
      <c r="L19" s="299"/>
      <c r="M19" s="308"/>
      <c r="N19" s="301"/>
      <c r="O19" s="302"/>
      <c r="P19" s="303"/>
      <c r="Q19" s="304"/>
      <c r="R19" s="305">
        <f t="shared" si="0"/>
        <v>0</v>
      </c>
      <c r="S19" s="304"/>
      <c r="T19" s="306">
        <f t="shared" si="1"/>
        <v>0</v>
      </c>
    </row>
    <row r="20" spans="1:20" s="327" customFormat="1" x14ac:dyDescent="0.2">
      <c r="A20" s="312"/>
      <c r="B20" s="313"/>
      <c r="C20" s="313"/>
      <c r="D20" s="314"/>
      <c r="E20" s="315"/>
      <c r="F20" s="313"/>
      <c r="G20" s="313"/>
      <c r="H20" s="316"/>
      <c r="I20" s="317"/>
      <c r="J20" s="261"/>
      <c r="K20" s="318"/>
      <c r="L20" s="319"/>
      <c r="M20" s="320"/>
      <c r="N20" s="321"/>
      <c r="O20" s="322"/>
      <c r="P20" s="323"/>
      <c r="Q20" s="324"/>
      <c r="R20" s="325"/>
      <c r="S20" s="324"/>
      <c r="T20" s="326"/>
    </row>
    <row r="21" spans="1:20" s="327" customFormat="1" x14ac:dyDescent="0.2">
      <c r="A21" s="443" t="s">
        <v>36</v>
      </c>
      <c r="B21" s="440">
        <v>3200</v>
      </c>
      <c r="C21" s="440"/>
      <c r="D21" s="442"/>
      <c r="E21" s="441"/>
      <c r="F21" s="440"/>
      <c r="G21" s="440"/>
      <c r="H21" s="439"/>
      <c r="I21" s="438"/>
      <c r="J21" s="437"/>
      <c r="K21" s="436"/>
      <c r="L21" s="435">
        <f>B21</f>
        <v>3200</v>
      </c>
      <c r="M21" s="434">
        <f>L21</f>
        <v>3200</v>
      </c>
      <c r="N21" s="433">
        <f>M21/M$29</f>
        <v>0.44537230340988171</v>
      </c>
      <c r="O21" s="432">
        <f>IF(N21&gt;=2%,M21,0)</f>
        <v>3200</v>
      </c>
      <c r="P21" s="431">
        <f>O$29/P$2</f>
        <v>1367.4</v>
      </c>
      <c r="Q21" s="429">
        <f>O21/P21</f>
        <v>2.340207693432792</v>
      </c>
      <c r="R21" s="430">
        <f>INT(Q21)</f>
        <v>2</v>
      </c>
      <c r="S21" s="429">
        <v>0</v>
      </c>
      <c r="T21" s="428"/>
    </row>
    <row r="22" spans="1:20" s="327" customFormat="1" x14ac:dyDescent="0.2">
      <c r="A22" s="312"/>
      <c r="B22" s="313"/>
      <c r="C22" s="313"/>
      <c r="D22" s="314"/>
      <c r="E22" s="315"/>
      <c r="F22" s="313"/>
      <c r="G22" s="313"/>
      <c r="H22" s="316"/>
      <c r="I22" s="317"/>
      <c r="J22" s="261"/>
      <c r="K22" s="318"/>
      <c r="L22" s="319"/>
      <c r="M22" s="320"/>
      <c r="N22" s="321"/>
      <c r="O22" s="322"/>
      <c r="P22" s="323"/>
      <c r="Q22" s="324"/>
      <c r="R22" s="325"/>
      <c r="S22" s="324"/>
      <c r="T22" s="326"/>
    </row>
    <row r="23" spans="1:20" s="327" customFormat="1" x14ac:dyDescent="0.2">
      <c r="A23" s="328" t="s">
        <v>50</v>
      </c>
      <c r="B23" s="329">
        <v>0</v>
      </c>
      <c r="C23" s="329"/>
      <c r="D23" s="330"/>
      <c r="E23" s="331"/>
      <c r="F23" s="329"/>
      <c r="G23" s="329"/>
      <c r="H23" s="332"/>
      <c r="I23" s="333"/>
      <c r="J23" s="334"/>
      <c r="K23" s="335"/>
      <c r="L23" s="336">
        <f>B23</f>
        <v>0</v>
      </c>
      <c r="M23" s="337">
        <f>L23</f>
        <v>0</v>
      </c>
      <c r="N23" s="338">
        <f>M23/M$29</f>
        <v>0</v>
      </c>
      <c r="O23" s="339">
        <f>IF(N23&gt;=2%,M23,0)</f>
        <v>0</v>
      </c>
      <c r="P23" s="340">
        <f>O$29/P$2</f>
        <v>1367.4</v>
      </c>
      <c r="Q23" s="341">
        <f>O23/P23</f>
        <v>0</v>
      </c>
      <c r="R23" s="342">
        <f>INT(Q23)</f>
        <v>0</v>
      </c>
      <c r="S23" s="341">
        <v>0</v>
      </c>
      <c r="T23" s="343">
        <f>SUM(R23:S23)</f>
        <v>0</v>
      </c>
    </row>
    <row r="24" spans="1:20" x14ac:dyDescent="0.2">
      <c r="A24" s="344"/>
      <c r="B24" s="259"/>
      <c r="C24" s="259"/>
      <c r="D24" s="258"/>
      <c r="E24" s="344"/>
      <c r="F24" s="259"/>
      <c r="G24" s="259"/>
      <c r="H24" s="345" t="s">
        <v>51</v>
      </c>
      <c r="I24" s="260"/>
      <c r="J24" s="261"/>
      <c r="K24" s="262"/>
      <c r="L24" s="319"/>
      <c r="M24" s="320"/>
      <c r="N24" s="265"/>
      <c r="O24" s="266"/>
      <c r="P24" s="323"/>
      <c r="Q24" s="324"/>
      <c r="R24" s="325">
        <f>INT(Q24)</f>
        <v>0</v>
      </c>
      <c r="S24" s="324"/>
      <c r="T24" s="326">
        <f>SUM(R24:S24)</f>
        <v>0</v>
      </c>
    </row>
    <row r="25" spans="1:20" x14ac:dyDescent="0.2">
      <c r="A25" s="346" t="s">
        <v>52</v>
      </c>
      <c r="B25" s="347">
        <v>0</v>
      </c>
      <c r="C25" s="347"/>
      <c r="D25" s="347"/>
      <c r="E25" s="346"/>
      <c r="F25" s="347"/>
      <c r="G25" s="347"/>
      <c r="H25" s="348"/>
      <c r="I25" s="349"/>
      <c r="J25" s="350"/>
      <c r="K25" s="351"/>
      <c r="L25" s="352">
        <f>B25</f>
        <v>0</v>
      </c>
      <c r="M25" s="353">
        <f>L25</f>
        <v>0</v>
      </c>
      <c r="N25" s="354">
        <f>M25/M$29</f>
        <v>0</v>
      </c>
      <c r="O25" s="355">
        <f>IF(N25&gt;=2%,M25,0)</f>
        <v>0</v>
      </c>
      <c r="P25" s="356">
        <f>O$29/P$2</f>
        <v>1367.4</v>
      </c>
      <c r="Q25" s="357">
        <f>O25/P25</f>
        <v>0</v>
      </c>
      <c r="R25" s="358">
        <f>INT(Q25)</f>
        <v>0</v>
      </c>
      <c r="S25" s="357">
        <v>0</v>
      </c>
      <c r="T25" s="359">
        <f>SUM(R25:S25)</f>
        <v>0</v>
      </c>
    </row>
    <row r="26" spans="1:20" x14ac:dyDescent="0.2">
      <c r="A26" s="344"/>
      <c r="B26" s="259"/>
      <c r="C26" s="259"/>
      <c r="D26" s="259"/>
      <c r="E26" s="344"/>
      <c r="F26" s="259"/>
      <c r="G26" s="259"/>
      <c r="H26" s="345"/>
      <c r="I26" s="260"/>
      <c r="J26" s="261"/>
      <c r="K26" s="262"/>
      <c r="L26" s="319"/>
      <c r="M26" s="320"/>
      <c r="N26" s="265"/>
      <c r="O26" s="266"/>
      <c r="P26" s="323"/>
      <c r="Q26" s="324"/>
      <c r="R26" s="325"/>
      <c r="S26" s="324"/>
      <c r="T26" s="326"/>
    </row>
    <row r="27" spans="1:20" x14ac:dyDescent="0.2">
      <c r="A27" s="360" t="s">
        <v>53</v>
      </c>
      <c r="B27" s="361">
        <v>331</v>
      </c>
      <c r="C27" s="361"/>
      <c r="D27" s="361"/>
      <c r="E27" s="360"/>
      <c r="F27" s="361"/>
      <c r="G27" s="361"/>
      <c r="H27" s="362"/>
      <c r="I27" s="363"/>
      <c r="J27" s="364"/>
      <c r="K27" s="365"/>
      <c r="L27" s="366">
        <f>B27</f>
        <v>331</v>
      </c>
      <c r="M27" s="367"/>
      <c r="N27" s="368">
        <v>0</v>
      </c>
      <c r="O27" s="369">
        <f>IF(N27&gt;=2%,M27,0)</f>
        <v>0</v>
      </c>
      <c r="P27" s="370"/>
      <c r="Q27" s="371"/>
      <c r="R27" s="372">
        <f>INT(Q27)</f>
        <v>0</v>
      </c>
      <c r="S27" s="371"/>
      <c r="T27" s="373">
        <f>SUM(R27:S27)</f>
        <v>0</v>
      </c>
    </row>
    <row r="28" spans="1:20" x14ac:dyDescent="0.2">
      <c r="A28" s="344"/>
      <c r="B28" s="259"/>
      <c r="C28" s="259"/>
      <c r="D28" s="259"/>
      <c r="E28" s="344"/>
      <c r="F28" s="259"/>
      <c r="G28" s="259"/>
      <c r="H28" s="259"/>
      <c r="I28" s="260"/>
      <c r="J28" s="374"/>
      <c r="K28" s="262"/>
      <c r="L28" s="375"/>
      <c r="M28" s="264"/>
      <c r="N28" s="265"/>
      <c r="O28" s="266"/>
      <c r="P28" s="376"/>
      <c r="Q28" s="324"/>
      <c r="R28" s="377">
        <f>INT(Q28)</f>
        <v>0</v>
      </c>
      <c r="S28" s="324"/>
      <c r="T28" s="326">
        <f>SUM(R28:S28)</f>
        <v>0</v>
      </c>
    </row>
    <row r="29" spans="1:20" x14ac:dyDescent="0.2">
      <c r="A29" s="344" t="s">
        <v>54</v>
      </c>
      <c r="B29" s="259">
        <f>SUM(B6:B28)-B19</f>
        <v>7516</v>
      </c>
      <c r="C29" s="259"/>
      <c r="D29" s="259"/>
      <c r="E29" s="378"/>
      <c r="F29" s="259"/>
      <c r="G29" s="259">
        <f t="shared" ref="G29:S29" si="2">SUM(G6:G28)</f>
        <v>2</v>
      </c>
      <c r="H29" s="259">
        <f t="shared" si="2"/>
        <v>217</v>
      </c>
      <c r="I29" s="379">
        <f t="shared" si="2"/>
        <v>1</v>
      </c>
      <c r="J29" s="380">
        <f t="shared" si="2"/>
        <v>657</v>
      </c>
      <c r="K29" s="262">
        <f t="shared" si="2"/>
        <v>1</v>
      </c>
      <c r="L29" s="262">
        <f t="shared" si="2"/>
        <v>7516</v>
      </c>
      <c r="M29" s="262">
        <f t="shared" si="2"/>
        <v>7185</v>
      </c>
      <c r="N29" s="379">
        <f t="shared" si="2"/>
        <v>1</v>
      </c>
      <c r="O29" s="266">
        <f t="shared" si="2"/>
        <v>6837</v>
      </c>
      <c r="P29" s="376">
        <f t="shared" si="2"/>
        <v>12306.599999999999</v>
      </c>
      <c r="Q29" s="376">
        <f t="shared" si="2"/>
        <v>5</v>
      </c>
      <c r="R29" s="381">
        <f t="shared" si="2"/>
        <v>4</v>
      </c>
      <c r="S29" s="382">
        <f t="shared" si="2"/>
        <v>1</v>
      </c>
      <c r="T29" s="383">
        <f>SUM(R29:S29)</f>
        <v>5</v>
      </c>
    </row>
    <row r="30" spans="1:20" x14ac:dyDescent="0.2">
      <c r="K30" s="384"/>
      <c r="L30" s="223"/>
      <c r="M30" s="385"/>
      <c r="N30" s="386"/>
      <c r="O30" s="387"/>
      <c r="P30" s="388"/>
    </row>
    <row r="32" spans="1:20" x14ac:dyDescent="0.2">
      <c r="A32" s="389"/>
      <c r="B32" s="389"/>
      <c r="C32" s="389"/>
      <c r="D32" s="389"/>
      <c r="E32" s="389"/>
      <c r="F32" s="389"/>
      <c r="G32" s="389"/>
      <c r="H32" s="214"/>
      <c r="K32" s="214"/>
    </row>
  </sheetData>
  <mergeCells count="5">
    <mergeCell ref="R5:T5"/>
    <mergeCell ref="A1:T1"/>
    <mergeCell ref="B2:F2"/>
    <mergeCell ref="G2:K2"/>
    <mergeCell ref="M2:O2"/>
  </mergeCells>
  <printOptions horizontalCentered="1" verticalCentered="1"/>
  <pageMargins left="0.23622047244094491" right="0.23622047244094491" top="0.51181102362204722" bottom="0.51181102362204722" header="0" footer="0.23622047244094491"/>
  <pageSetup paperSize="190" scale="72" fitToHeight="0" pageOrder="overThenDown" orientation="landscape" r:id="rId1"/>
  <headerFooter alignWithMargins="0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38"/>
  <sheetViews>
    <sheetView zoomScale="64" zoomScaleNormal="64" workbookViewId="0">
      <selection activeCell="K5" sqref="K5"/>
    </sheetView>
  </sheetViews>
  <sheetFormatPr baseColWidth="10" defaultRowHeight="12.75" x14ac:dyDescent="0.2"/>
  <cols>
    <col min="1" max="1" width="40.42578125" bestFit="1" customWidth="1"/>
    <col min="2" max="8" width="15.7109375" customWidth="1"/>
    <col min="9" max="9" width="15.7109375" style="1" customWidth="1"/>
    <col min="10" max="10" width="15.7109375" style="2" customWidth="1"/>
    <col min="11" max="12" width="15.7109375" customWidth="1"/>
    <col min="13" max="13" width="15.7109375" style="3" customWidth="1"/>
    <col min="14" max="14" width="15.7109375" style="1" customWidth="1"/>
    <col min="15" max="17" width="15.7109375" customWidth="1"/>
    <col min="18" max="18" width="7.140625" style="4" customWidth="1"/>
    <col min="19" max="19" width="6.5703125" customWidth="1"/>
    <col min="20" max="20" width="7.140625" customWidth="1"/>
  </cols>
  <sheetData>
    <row r="1" spans="1:20" ht="20.25" x14ac:dyDescent="0.3">
      <c r="A1" s="976" t="s">
        <v>0</v>
      </c>
      <c r="B1" s="976"/>
      <c r="C1" s="976"/>
      <c r="D1" s="976"/>
      <c r="E1" s="976"/>
      <c r="F1" s="976"/>
      <c r="G1" s="976"/>
      <c r="H1" s="976"/>
      <c r="I1" s="976"/>
      <c r="J1" s="976"/>
      <c r="K1" s="976"/>
      <c r="L1" s="976"/>
      <c r="M1" s="976"/>
      <c r="N1" s="976"/>
      <c r="O1" s="976"/>
      <c r="P1" s="976"/>
      <c r="Q1" s="976"/>
      <c r="R1" s="976"/>
      <c r="S1" s="976"/>
      <c r="T1" s="976"/>
    </row>
    <row r="2" spans="1:20" ht="20.25" x14ac:dyDescent="0.3">
      <c r="A2" s="924" t="s">
        <v>1</v>
      </c>
      <c r="B2" s="978" t="s">
        <v>117</v>
      </c>
      <c r="C2" s="978"/>
      <c r="D2" s="978"/>
      <c r="E2" s="978"/>
      <c r="F2" s="921"/>
      <c r="G2" s="977" t="str">
        <f>B2</f>
        <v>TAMUÍN</v>
      </c>
      <c r="H2" s="977"/>
      <c r="I2" s="977"/>
      <c r="J2" s="977"/>
      <c r="K2" s="969"/>
      <c r="L2" s="969"/>
      <c r="M2" s="979" t="s">
        <v>3</v>
      </c>
      <c r="N2" s="979"/>
      <c r="O2" s="979"/>
      <c r="P2" s="921">
        <v>5</v>
      </c>
      <c r="Q2" s="969"/>
      <c r="R2" s="970"/>
      <c r="S2" s="969"/>
      <c r="T2" s="969"/>
    </row>
    <row r="3" spans="1:20" ht="20.25" x14ac:dyDescent="0.3">
      <c r="A3" s="921">
        <v>2018</v>
      </c>
      <c r="B3" s="921"/>
      <c r="C3" s="921"/>
      <c r="D3" s="921"/>
      <c r="E3" s="921"/>
      <c r="F3" s="921"/>
      <c r="G3" s="921"/>
      <c r="H3" s="923"/>
      <c r="I3" s="968"/>
      <c r="J3" s="971"/>
      <c r="K3" s="921"/>
      <c r="L3" s="972"/>
      <c r="M3" s="973"/>
      <c r="N3" s="974"/>
      <c r="O3" s="924"/>
      <c r="P3" s="921"/>
      <c r="Q3" s="969"/>
      <c r="R3" s="970"/>
      <c r="S3" s="969"/>
      <c r="T3" s="969"/>
    </row>
    <row r="4" spans="1:20" ht="20.25" x14ac:dyDescent="0.3">
      <c r="A4" s="921"/>
      <c r="B4" s="921"/>
      <c r="C4" s="921"/>
      <c r="D4" s="921"/>
      <c r="E4" s="921"/>
      <c r="F4" s="921"/>
      <c r="G4" s="921"/>
      <c r="H4" s="923"/>
      <c r="I4" s="968"/>
      <c r="J4" s="971"/>
      <c r="K4" s="921"/>
      <c r="L4" s="972"/>
      <c r="M4" s="973"/>
      <c r="N4" s="974"/>
      <c r="O4" s="924"/>
      <c r="P4" s="921"/>
      <c r="Q4" s="969"/>
      <c r="R4" s="970"/>
      <c r="S4" s="969"/>
      <c r="T4" s="969"/>
    </row>
    <row r="5" spans="1:20" ht="89.25" x14ac:dyDescent="0.2">
      <c r="A5" s="919" t="s">
        <v>4</v>
      </c>
      <c r="B5" s="919" t="s">
        <v>5</v>
      </c>
      <c r="C5" s="919" t="s">
        <v>6</v>
      </c>
      <c r="D5" s="919" t="s">
        <v>7</v>
      </c>
      <c r="E5" s="919" t="s">
        <v>8</v>
      </c>
      <c r="F5" s="919" t="s">
        <v>9</v>
      </c>
      <c r="G5" s="919" t="s">
        <v>124</v>
      </c>
      <c r="H5" s="919" t="s">
        <v>11</v>
      </c>
      <c r="I5" s="914" t="s">
        <v>12</v>
      </c>
      <c r="J5" s="915" t="s">
        <v>13</v>
      </c>
      <c r="K5" s="919" t="s">
        <v>126</v>
      </c>
      <c r="L5" s="919" t="s">
        <v>15</v>
      </c>
      <c r="M5" s="916" t="s">
        <v>16</v>
      </c>
      <c r="N5" s="17" t="s">
        <v>17</v>
      </c>
      <c r="O5" s="919" t="s">
        <v>18</v>
      </c>
      <c r="P5" s="917" t="s">
        <v>19</v>
      </c>
      <c r="Q5" s="918" t="s">
        <v>20</v>
      </c>
      <c r="R5" s="975" t="s">
        <v>21</v>
      </c>
      <c r="S5" s="975"/>
      <c r="T5" s="975"/>
    </row>
    <row r="6" spans="1:20" x14ac:dyDescent="0.2">
      <c r="A6" s="21" t="s">
        <v>22</v>
      </c>
      <c r="B6" s="22"/>
      <c r="C6" s="22"/>
      <c r="D6" s="22"/>
      <c r="E6" s="35"/>
      <c r="F6" s="22"/>
      <c r="G6" s="614"/>
      <c r="H6" s="22"/>
      <c r="I6" s="24">
        <v>0.56000000000000005</v>
      </c>
      <c r="J6" s="25">
        <f>$B$8*I6</f>
        <v>806.40000000000009</v>
      </c>
      <c r="K6" s="38">
        <v>0</v>
      </c>
      <c r="L6" s="615">
        <f>INT(J6)+K6</f>
        <v>806</v>
      </c>
      <c r="M6" s="28">
        <f>L6</f>
        <v>806</v>
      </c>
      <c r="N6" s="616">
        <f>M6/M$35</f>
        <v>5.1061133987963254E-2</v>
      </c>
      <c r="O6" s="41">
        <f>IF(N6&gt;=2%,M6,0)</f>
        <v>806</v>
      </c>
      <c r="P6" s="31">
        <f>O$35/P$2</f>
        <v>3149.4</v>
      </c>
      <c r="Q6" s="617">
        <f>O6/P6</f>
        <v>0.25592176287546836</v>
      </c>
      <c r="R6" s="33">
        <f t="shared" ref="R6:R23" si="0">INT(Q6)</f>
        <v>0</v>
      </c>
      <c r="S6" s="34">
        <v>0</v>
      </c>
      <c r="T6" s="32">
        <f t="shared" ref="T6:T26" si="1">SUM(R6:S6)</f>
        <v>0</v>
      </c>
    </row>
    <row r="7" spans="1:20" x14ac:dyDescent="0.2">
      <c r="A7" s="21" t="s">
        <v>24</v>
      </c>
      <c r="B7" s="22"/>
      <c r="C7" s="22"/>
      <c r="D7" s="23"/>
      <c r="E7" s="35"/>
      <c r="F7" s="22"/>
      <c r="G7" s="22"/>
      <c r="H7" s="22"/>
      <c r="I7" s="24">
        <v>0.44</v>
      </c>
      <c r="J7" s="25">
        <f>$B$8*I7</f>
        <v>633.6</v>
      </c>
      <c r="K7" s="38">
        <v>1</v>
      </c>
      <c r="L7" s="615">
        <f>INT(J7)+K7</f>
        <v>634</v>
      </c>
      <c r="M7" s="28">
        <f>L7</f>
        <v>634</v>
      </c>
      <c r="N7" s="616">
        <f>M7/M$35</f>
        <v>4.0164713335445044E-2</v>
      </c>
      <c r="O7" s="41">
        <f>IF(N7&gt;=2%,M7,0)</f>
        <v>634</v>
      </c>
      <c r="P7" s="31">
        <f>O$35/P$2</f>
        <v>3149.4</v>
      </c>
      <c r="Q7" s="617">
        <f>O7/P7</f>
        <v>0.20130818568616243</v>
      </c>
      <c r="R7" s="33">
        <f t="shared" si="0"/>
        <v>0</v>
      </c>
      <c r="S7" s="34">
        <v>0</v>
      </c>
      <c r="T7" s="32">
        <f t="shared" si="1"/>
        <v>0</v>
      </c>
    </row>
    <row r="8" spans="1:20" x14ac:dyDescent="0.2">
      <c r="A8" s="618" t="s">
        <v>59</v>
      </c>
      <c r="B8" s="22">
        <v>1440</v>
      </c>
      <c r="C8" s="619"/>
      <c r="D8" s="22"/>
      <c r="E8" s="21"/>
      <c r="F8" s="22"/>
      <c r="G8" s="22"/>
      <c r="H8" s="37"/>
      <c r="I8" s="24"/>
      <c r="J8" s="25"/>
      <c r="K8" s="38"/>
      <c r="L8" s="39"/>
      <c r="M8" s="40"/>
      <c r="N8" s="616"/>
      <c r="O8" s="41"/>
      <c r="P8" s="31">
        <f>SUM(N8:O8)</f>
        <v>0</v>
      </c>
      <c r="Q8" s="34"/>
      <c r="R8" s="33">
        <f t="shared" si="0"/>
        <v>0</v>
      </c>
      <c r="S8" s="34">
        <v>0</v>
      </c>
      <c r="T8" s="32">
        <f t="shared" si="1"/>
        <v>0</v>
      </c>
    </row>
    <row r="9" spans="1:20" x14ac:dyDescent="0.2">
      <c r="A9" s="42"/>
      <c r="B9" s="80"/>
      <c r="C9" s="80"/>
      <c r="D9" s="44"/>
      <c r="E9" s="13"/>
      <c r="F9" s="43"/>
      <c r="G9" s="80"/>
      <c r="H9" s="43"/>
      <c r="I9" s="46"/>
      <c r="J9" s="47"/>
      <c r="K9" s="48"/>
      <c r="L9" s="49"/>
      <c r="M9" s="50"/>
      <c r="N9" s="51"/>
      <c r="O9" s="52"/>
      <c r="P9" s="647">
        <f>SUM(N9:O9)</f>
        <v>0</v>
      </c>
      <c r="Q9" s="648"/>
      <c r="R9" s="119">
        <f t="shared" si="0"/>
        <v>0</v>
      </c>
      <c r="S9" s="118">
        <v>0</v>
      </c>
      <c r="T9" s="120">
        <f t="shared" si="1"/>
        <v>0</v>
      </c>
    </row>
    <row r="10" spans="1:20" x14ac:dyDescent="0.2">
      <c r="A10" s="58" t="s">
        <v>33</v>
      </c>
      <c r="B10" s="59"/>
      <c r="C10" s="59"/>
      <c r="D10" s="59"/>
      <c r="E10" s="60"/>
      <c r="F10" s="59"/>
      <c r="G10" s="61"/>
      <c r="H10" s="59"/>
      <c r="I10" s="62">
        <v>0.91</v>
      </c>
      <c r="J10" s="63">
        <f>B12*I10</f>
        <v>4006.73</v>
      </c>
      <c r="K10" s="64">
        <v>1</v>
      </c>
      <c r="L10" s="65">
        <f>INT(J10)+K10</f>
        <v>4007</v>
      </c>
      <c r="M10" s="66">
        <f>L10</f>
        <v>4007</v>
      </c>
      <c r="N10" s="67">
        <f>M10/M$35</f>
        <v>0.2538485904339563</v>
      </c>
      <c r="O10" s="68">
        <f>IF(N10&gt;=2%,M10,0)</f>
        <v>4007</v>
      </c>
      <c r="P10" s="69">
        <f>O$35/P$2</f>
        <v>3149.4</v>
      </c>
      <c r="Q10" s="70">
        <f>O10/P10</f>
        <v>1.2723058360322601</v>
      </c>
      <c r="R10" s="71">
        <f t="shared" si="0"/>
        <v>1</v>
      </c>
      <c r="S10" s="72">
        <v>0</v>
      </c>
      <c r="T10" s="73">
        <f t="shared" si="1"/>
        <v>1</v>
      </c>
    </row>
    <row r="11" spans="1:20" x14ac:dyDescent="0.2">
      <c r="A11" s="58" t="s">
        <v>34</v>
      </c>
      <c r="B11" s="59"/>
      <c r="C11" s="59"/>
      <c r="D11" s="59"/>
      <c r="E11" s="60"/>
      <c r="F11" s="59"/>
      <c r="G11" s="61"/>
      <c r="H11" s="59"/>
      <c r="I11" s="62">
        <v>0.09</v>
      </c>
      <c r="J11" s="63">
        <f>B12*I11</f>
        <v>396.27</v>
      </c>
      <c r="K11" s="64">
        <v>0</v>
      </c>
      <c r="L11" s="65">
        <f>INT(J11)+K11</f>
        <v>396</v>
      </c>
      <c r="M11" s="66">
        <f>L11</f>
        <v>396</v>
      </c>
      <c r="N11" s="67">
        <f>M11/M$35</f>
        <v>2.5087108013937282E-2</v>
      </c>
      <c r="O11" s="68">
        <f>IF(N11&gt;=2%,M11,0)</f>
        <v>396</v>
      </c>
      <c r="P11" s="69">
        <f>O$35/P$2</f>
        <v>3149.4</v>
      </c>
      <c r="Q11" s="70">
        <f>O11/P11</f>
        <v>0.12573823585444846</v>
      </c>
      <c r="R11" s="71">
        <f t="shared" si="0"/>
        <v>0</v>
      </c>
      <c r="S11" s="72">
        <v>0</v>
      </c>
      <c r="T11" s="73">
        <f t="shared" si="1"/>
        <v>0</v>
      </c>
    </row>
    <row r="12" spans="1:20" x14ac:dyDescent="0.2">
      <c r="A12" s="620" t="s">
        <v>86</v>
      </c>
      <c r="B12" s="59">
        <v>4403</v>
      </c>
      <c r="C12" s="76"/>
      <c r="D12" s="59"/>
      <c r="E12" s="58"/>
      <c r="F12" s="59"/>
      <c r="G12" s="59"/>
      <c r="H12" s="77"/>
      <c r="I12" s="62"/>
      <c r="J12" s="63"/>
      <c r="K12" s="64"/>
      <c r="L12" s="78"/>
      <c r="M12" s="79"/>
      <c r="N12" s="67"/>
      <c r="O12" s="68"/>
      <c r="P12" s="69"/>
      <c r="Q12" s="72"/>
      <c r="R12" s="71">
        <f t="shared" si="0"/>
        <v>0</v>
      </c>
      <c r="S12" s="72">
        <v>0</v>
      </c>
      <c r="T12" s="73">
        <f t="shared" si="1"/>
        <v>0</v>
      </c>
    </row>
    <row r="13" spans="1:20" x14ac:dyDescent="0.2">
      <c r="A13" s="42"/>
      <c r="B13" s="80"/>
      <c r="C13" s="80"/>
      <c r="D13" s="44"/>
      <c r="E13" s="13"/>
      <c r="F13" s="43"/>
      <c r="G13" s="80"/>
      <c r="H13" s="43"/>
      <c r="I13" s="46"/>
      <c r="J13" s="47"/>
      <c r="K13" s="48"/>
      <c r="L13" s="49"/>
      <c r="M13" s="50"/>
      <c r="N13" s="51"/>
      <c r="O13" s="52"/>
      <c r="P13" s="647"/>
      <c r="Q13" s="648"/>
      <c r="R13" s="119">
        <f t="shared" si="0"/>
        <v>0</v>
      </c>
      <c r="S13" s="118">
        <v>0</v>
      </c>
      <c r="T13" s="120">
        <f t="shared" si="1"/>
        <v>0</v>
      </c>
    </row>
    <row r="14" spans="1:20" x14ac:dyDescent="0.2">
      <c r="A14" s="625" t="s">
        <v>23</v>
      </c>
      <c r="B14" s="626">
        <v>3059</v>
      </c>
      <c r="C14" s="626"/>
      <c r="D14" s="627"/>
      <c r="E14" s="628"/>
      <c r="F14" s="629"/>
      <c r="G14" s="626"/>
      <c r="H14" s="629"/>
      <c r="I14" s="630"/>
      <c r="J14" s="631"/>
      <c r="K14" s="632"/>
      <c r="L14" s="633">
        <f>B14</f>
        <v>3059</v>
      </c>
      <c r="M14" s="634">
        <f>L14</f>
        <v>3059</v>
      </c>
      <c r="N14" s="635">
        <f>M14/M$35</f>
        <v>0.19379157427937915</v>
      </c>
      <c r="O14" s="636">
        <f>IF(N14&gt;=2%,M14,0)</f>
        <v>3059</v>
      </c>
      <c r="P14" s="653">
        <f>O$35/P$2</f>
        <v>3149.4</v>
      </c>
      <c r="Q14" s="654">
        <f>O14/P14</f>
        <v>0.97129611989585318</v>
      </c>
      <c r="R14" s="655">
        <f t="shared" si="0"/>
        <v>0</v>
      </c>
      <c r="S14" s="654">
        <v>1</v>
      </c>
      <c r="T14" s="656">
        <f t="shared" si="1"/>
        <v>1</v>
      </c>
    </row>
    <row r="15" spans="1:20" x14ac:dyDescent="0.2">
      <c r="A15" s="42"/>
      <c r="B15" s="80"/>
      <c r="C15" s="80"/>
      <c r="D15" s="44"/>
      <c r="E15" s="13"/>
      <c r="F15" s="43"/>
      <c r="G15" s="80"/>
      <c r="H15" s="43"/>
      <c r="I15" s="46"/>
      <c r="J15" s="47"/>
      <c r="K15" s="48"/>
      <c r="L15" s="49"/>
      <c r="M15" s="50"/>
      <c r="N15" s="51"/>
      <c r="O15" s="52"/>
      <c r="P15" s="647"/>
      <c r="Q15" s="648"/>
      <c r="R15" s="119">
        <f t="shared" si="0"/>
        <v>0</v>
      </c>
      <c r="S15" s="118">
        <v>0</v>
      </c>
      <c r="T15" s="120">
        <f t="shared" si="1"/>
        <v>0</v>
      </c>
    </row>
    <row r="16" spans="1:20" x14ac:dyDescent="0.2">
      <c r="A16" s="84" t="s">
        <v>41</v>
      </c>
      <c r="B16" s="85">
        <v>833</v>
      </c>
      <c r="C16" s="85">
        <f>$B$19/3</f>
        <v>83</v>
      </c>
      <c r="D16" s="85">
        <f>B$20/2</f>
        <v>42.5</v>
      </c>
      <c r="E16" s="86">
        <f>B$21/2</f>
        <v>16</v>
      </c>
      <c r="F16" s="85"/>
      <c r="G16" s="87">
        <v>0</v>
      </c>
      <c r="H16" s="85">
        <f>B16+INT(C16)+INT(D16)+INT(E16)+INT(F16)+G16</f>
        <v>974</v>
      </c>
      <c r="I16" s="88"/>
      <c r="J16" s="89"/>
      <c r="K16" s="90"/>
      <c r="L16" s="91">
        <f>H16</f>
        <v>974</v>
      </c>
      <c r="M16" s="92">
        <f>L16</f>
        <v>974</v>
      </c>
      <c r="N16" s="93">
        <f>M16/M$35</f>
        <v>6.1704149509027556E-2</v>
      </c>
      <c r="O16" s="94">
        <f>IF(N16&gt;=2%,M16,0)</f>
        <v>974</v>
      </c>
      <c r="P16" s="95">
        <f>O$35/P$2</f>
        <v>3149.4</v>
      </c>
      <c r="Q16" s="96">
        <f>O16/P16</f>
        <v>0.30926525687432527</v>
      </c>
      <c r="R16" s="97">
        <f t="shared" si="0"/>
        <v>0</v>
      </c>
      <c r="S16" s="96">
        <v>1</v>
      </c>
      <c r="T16" s="98">
        <f t="shared" si="1"/>
        <v>1</v>
      </c>
    </row>
    <row r="17" spans="1:20" x14ac:dyDescent="0.2">
      <c r="A17" s="84" t="s">
        <v>42</v>
      </c>
      <c r="B17" s="85">
        <v>3009</v>
      </c>
      <c r="C17" s="85">
        <f>$B$19/3</f>
        <v>83</v>
      </c>
      <c r="D17" s="85">
        <f>B$20/2</f>
        <v>42.5</v>
      </c>
      <c r="E17" s="84"/>
      <c r="F17" s="85">
        <f>B$22/2</f>
        <v>37.5</v>
      </c>
      <c r="G17" s="85">
        <v>2</v>
      </c>
      <c r="H17" s="85">
        <f>B17+INT(C17)+INT(D17)+INT(E17)+INT(F17)+G17</f>
        <v>3173</v>
      </c>
      <c r="I17" s="88"/>
      <c r="J17" s="89"/>
      <c r="K17" s="90"/>
      <c r="L17" s="91">
        <f>H17</f>
        <v>3173</v>
      </c>
      <c r="M17" s="92">
        <f>L17</f>
        <v>3173</v>
      </c>
      <c r="N17" s="93">
        <f>M17/M$35</f>
        <v>0.20101362052581564</v>
      </c>
      <c r="O17" s="94">
        <f>IF(N17&gt;=2%,M17,0)</f>
        <v>3173</v>
      </c>
      <c r="P17" s="95">
        <f>O$35/P$2</f>
        <v>3149.4</v>
      </c>
      <c r="Q17" s="96">
        <f>O17/P17</f>
        <v>1.007493490823649</v>
      </c>
      <c r="R17" s="97">
        <f t="shared" si="0"/>
        <v>1</v>
      </c>
      <c r="S17" s="96">
        <v>0</v>
      </c>
      <c r="T17" s="98">
        <f t="shared" si="1"/>
        <v>1</v>
      </c>
    </row>
    <row r="18" spans="1:20" x14ac:dyDescent="0.2">
      <c r="A18" s="84" t="s">
        <v>43</v>
      </c>
      <c r="B18" s="85">
        <v>234</v>
      </c>
      <c r="C18" s="85">
        <f>$B$19/3</f>
        <v>83</v>
      </c>
      <c r="D18" s="85"/>
      <c r="E18" s="86">
        <f>B$21/2</f>
        <v>16</v>
      </c>
      <c r="F18" s="85">
        <f>B$22/2</f>
        <v>37.5</v>
      </c>
      <c r="G18" s="85">
        <v>0</v>
      </c>
      <c r="H18" s="85">
        <f>B18+INT(C18)+INT(D18)+INT(E18)+INT(F18)+G18</f>
        <v>370</v>
      </c>
      <c r="I18" s="88"/>
      <c r="J18" s="89"/>
      <c r="K18" s="90"/>
      <c r="L18" s="91">
        <f>H18</f>
        <v>370</v>
      </c>
      <c r="M18" s="92">
        <f>L18</f>
        <v>370</v>
      </c>
      <c r="N18" s="93">
        <f>M18/M$35</f>
        <v>2.3439974659486856E-2</v>
      </c>
      <c r="O18" s="94">
        <f>IF(N18&gt;=2%,M18,0)</f>
        <v>370</v>
      </c>
      <c r="P18" s="95">
        <f>O$35/P$2</f>
        <v>3149.4</v>
      </c>
      <c r="Q18" s="96">
        <f>O18/P18</f>
        <v>0.11748269511653013</v>
      </c>
      <c r="R18" s="97">
        <f t="shared" si="0"/>
        <v>0</v>
      </c>
      <c r="S18" s="96">
        <v>0</v>
      </c>
      <c r="T18" s="98">
        <f t="shared" si="1"/>
        <v>0</v>
      </c>
    </row>
    <row r="19" spans="1:20" x14ac:dyDescent="0.2">
      <c r="A19" s="99" t="s">
        <v>44</v>
      </c>
      <c r="B19" s="85">
        <v>249</v>
      </c>
      <c r="C19" s="85"/>
      <c r="D19" s="85"/>
      <c r="E19" s="84"/>
      <c r="F19" s="85"/>
      <c r="G19" s="85"/>
      <c r="H19" s="85"/>
      <c r="I19" s="88"/>
      <c r="J19" s="89"/>
      <c r="K19" s="90"/>
      <c r="L19" s="91"/>
      <c r="M19" s="100"/>
      <c r="N19" s="93"/>
      <c r="O19" s="94"/>
      <c r="P19" s="95"/>
      <c r="Q19" s="96"/>
      <c r="R19" s="97">
        <f t="shared" si="0"/>
        <v>0</v>
      </c>
      <c r="S19" s="96">
        <v>0</v>
      </c>
      <c r="T19" s="98">
        <f t="shared" si="1"/>
        <v>0</v>
      </c>
    </row>
    <row r="20" spans="1:20" x14ac:dyDescent="0.2">
      <c r="A20" s="99" t="s">
        <v>45</v>
      </c>
      <c r="B20" s="85">
        <v>85</v>
      </c>
      <c r="C20" s="85"/>
      <c r="D20" s="85"/>
      <c r="E20" s="84"/>
      <c r="F20" s="85"/>
      <c r="G20" s="85"/>
      <c r="H20" s="85"/>
      <c r="I20" s="88"/>
      <c r="J20" s="89"/>
      <c r="K20" s="90"/>
      <c r="L20" s="91"/>
      <c r="M20" s="100"/>
      <c r="N20" s="93"/>
      <c r="O20" s="94"/>
      <c r="P20" s="95">
        <f>SUM(N20:O20)</f>
        <v>0</v>
      </c>
      <c r="Q20" s="96"/>
      <c r="R20" s="97">
        <f t="shared" si="0"/>
        <v>0</v>
      </c>
      <c r="S20" s="96"/>
      <c r="T20" s="98">
        <f t="shared" si="1"/>
        <v>0</v>
      </c>
    </row>
    <row r="21" spans="1:20" x14ac:dyDescent="0.2">
      <c r="A21" s="99" t="s">
        <v>46</v>
      </c>
      <c r="B21" s="85">
        <v>32</v>
      </c>
      <c r="C21" s="85"/>
      <c r="D21" s="101"/>
      <c r="E21" s="84"/>
      <c r="F21" s="85"/>
      <c r="G21" s="85"/>
      <c r="H21" s="102"/>
      <c r="I21" s="88"/>
      <c r="J21" s="89"/>
      <c r="K21" s="90"/>
      <c r="L21" s="91"/>
      <c r="M21" s="100"/>
      <c r="N21" s="93"/>
      <c r="O21" s="94"/>
      <c r="P21" s="95">
        <f>SUM(N21:O21)</f>
        <v>0</v>
      </c>
      <c r="Q21" s="96"/>
      <c r="R21" s="97">
        <f t="shared" si="0"/>
        <v>0</v>
      </c>
      <c r="S21" s="96"/>
      <c r="T21" s="98">
        <f t="shared" si="1"/>
        <v>0</v>
      </c>
    </row>
    <row r="22" spans="1:20" x14ac:dyDescent="0.2">
      <c r="A22" s="99" t="s">
        <v>47</v>
      </c>
      <c r="B22" s="85">
        <v>75</v>
      </c>
      <c r="C22" s="85"/>
      <c r="D22" s="85"/>
      <c r="E22" s="84"/>
      <c r="F22" s="85"/>
      <c r="G22" s="85"/>
      <c r="H22" s="85"/>
      <c r="I22" s="88"/>
      <c r="J22" s="89"/>
      <c r="K22" s="90"/>
      <c r="L22" s="91"/>
      <c r="M22" s="100"/>
      <c r="N22" s="93"/>
      <c r="O22" s="94"/>
      <c r="P22" s="95">
        <f>SUM(N22:O22)</f>
        <v>0</v>
      </c>
      <c r="Q22" s="96"/>
      <c r="R22" s="97">
        <f t="shared" si="0"/>
        <v>0</v>
      </c>
      <c r="S22" s="96"/>
      <c r="T22" s="98">
        <f t="shared" si="1"/>
        <v>0</v>
      </c>
    </row>
    <row r="23" spans="1:20" x14ac:dyDescent="0.2">
      <c r="A23" s="103" t="s">
        <v>48</v>
      </c>
      <c r="B23" s="85">
        <f>SUM(B16:B22)</f>
        <v>4517</v>
      </c>
      <c r="C23" s="85"/>
      <c r="D23" s="85"/>
      <c r="E23" s="84"/>
      <c r="F23" s="85"/>
      <c r="G23" s="85"/>
      <c r="H23" s="85"/>
      <c r="I23" s="88"/>
      <c r="J23" s="89"/>
      <c r="K23" s="90"/>
      <c r="L23" s="91"/>
      <c r="M23" s="100"/>
      <c r="N23" s="93"/>
      <c r="O23" s="94"/>
      <c r="P23" s="95"/>
      <c r="Q23" s="96"/>
      <c r="R23" s="97">
        <f t="shared" si="0"/>
        <v>0</v>
      </c>
      <c r="S23" s="96"/>
      <c r="T23" s="98">
        <f t="shared" si="1"/>
        <v>0</v>
      </c>
    </row>
    <row r="24" spans="1:20" s="54" customFormat="1" x14ac:dyDescent="0.2">
      <c r="A24" s="105"/>
      <c r="B24" s="104"/>
      <c r="C24" s="104"/>
      <c r="D24" s="104"/>
      <c r="E24" s="105"/>
      <c r="F24" s="104"/>
      <c r="G24" s="104"/>
      <c r="H24" s="104"/>
      <c r="I24" s="106"/>
      <c r="J24" s="47"/>
      <c r="K24" s="107"/>
      <c r="L24" s="108"/>
      <c r="M24" s="109"/>
      <c r="N24" s="110"/>
      <c r="O24" s="111"/>
      <c r="P24" s="117"/>
      <c r="Q24" s="118"/>
      <c r="R24" s="119"/>
      <c r="S24" s="118"/>
      <c r="T24" s="120">
        <f t="shared" si="1"/>
        <v>0</v>
      </c>
    </row>
    <row r="25" spans="1:20" x14ac:dyDescent="0.2">
      <c r="A25" s="637" t="s">
        <v>35</v>
      </c>
      <c r="B25" s="638">
        <v>33</v>
      </c>
      <c r="C25" s="638"/>
      <c r="D25" s="638"/>
      <c r="E25" s="637"/>
      <c r="F25" s="638"/>
      <c r="G25" s="638"/>
      <c r="H25" s="638"/>
      <c r="I25" s="639"/>
      <c r="J25" s="640"/>
      <c r="K25" s="641"/>
      <c r="L25" s="642">
        <f>B25</f>
        <v>33</v>
      </c>
      <c r="M25" s="643">
        <f>L25</f>
        <v>33</v>
      </c>
      <c r="N25" s="644">
        <f>M25/M$35</f>
        <v>2.0905923344947735E-3</v>
      </c>
      <c r="O25" s="645">
        <f>IF(N25&gt;=2%,M25,0)</f>
        <v>0</v>
      </c>
      <c r="P25" s="657">
        <f>O$35/P$2</f>
        <v>3149.4</v>
      </c>
      <c r="Q25" s="658">
        <f>O25/P25</f>
        <v>0</v>
      </c>
      <c r="R25" s="659">
        <f t="shared" ref="R25:R31" si="2">INT(Q25)</f>
        <v>0</v>
      </c>
      <c r="S25" s="658">
        <v>0</v>
      </c>
      <c r="T25" s="660">
        <f t="shared" si="1"/>
        <v>0</v>
      </c>
    </row>
    <row r="26" spans="1:20" s="54" customFormat="1" x14ac:dyDescent="0.2">
      <c r="A26" s="113"/>
      <c r="B26" s="104"/>
      <c r="C26" s="104"/>
      <c r="D26" s="114"/>
      <c r="E26" s="105"/>
      <c r="F26" s="104"/>
      <c r="G26" s="104"/>
      <c r="H26" s="115"/>
      <c r="I26" s="106"/>
      <c r="J26" s="47"/>
      <c r="K26" s="107"/>
      <c r="L26" s="108"/>
      <c r="M26" s="116"/>
      <c r="N26" s="110"/>
      <c r="O26" s="111"/>
      <c r="P26" s="117"/>
      <c r="Q26" s="118"/>
      <c r="R26" s="119">
        <f t="shared" si="2"/>
        <v>0</v>
      </c>
      <c r="S26" s="118"/>
      <c r="T26" s="120">
        <f t="shared" si="1"/>
        <v>0</v>
      </c>
    </row>
    <row r="27" spans="1:20" s="54" customFormat="1" x14ac:dyDescent="0.2">
      <c r="A27" s="133" t="s">
        <v>36</v>
      </c>
      <c r="B27" s="134">
        <v>2328</v>
      </c>
      <c r="C27" s="134"/>
      <c r="D27" s="135"/>
      <c r="E27" s="136"/>
      <c r="F27" s="134"/>
      <c r="G27" s="134"/>
      <c r="H27" s="137"/>
      <c r="I27" s="138"/>
      <c r="J27" s="139"/>
      <c r="K27" s="140"/>
      <c r="L27" s="141">
        <f>B27</f>
        <v>2328</v>
      </c>
      <c r="M27" s="142">
        <f>L27</f>
        <v>2328</v>
      </c>
      <c r="N27" s="143">
        <f>M27/M$35</f>
        <v>0.14748178650617674</v>
      </c>
      <c r="O27" s="144">
        <f>IF(N27&gt;=2%,M27,0)</f>
        <v>2328</v>
      </c>
      <c r="P27" s="145">
        <f>O$35/P$2</f>
        <v>3149.4</v>
      </c>
      <c r="Q27" s="146">
        <f>O27/P27</f>
        <v>0.7391884168413031</v>
      </c>
      <c r="R27" s="147">
        <f t="shared" si="2"/>
        <v>0</v>
      </c>
      <c r="S27" s="146">
        <v>1</v>
      </c>
      <c r="T27" s="148"/>
    </row>
    <row r="28" spans="1:20" s="54" customFormat="1" x14ac:dyDescent="0.2">
      <c r="A28" s="113"/>
      <c r="B28" s="104"/>
      <c r="C28" s="104"/>
      <c r="D28" s="114"/>
      <c r="E28" s="105"/>
      <c r="F28" s="104"/>
      <c r="G28" s="104"/>
      <c r="H28" s="115"/>
      <c r="I28" s="106"/>
      <c r="J28" s="47"/>
      <c r="K28" s="107"/>
      <c r="L28" s="108"/>
      <c r="M28" s="116"/>
      <c r="N28" s="110"/>
      <c r="O28" s="111"/>
      <c r="P28" s="117"/>
      <c r="Q28" s="118"/>
      <c r="R28" s="119"/>
      <c r="S28" s="118"/>
      <c r="T28" s="120"/>
    </row>
    <row r="29" spans="1:20" s="54" customFormat="1" x14ac:dyDescent="0.2">
      <c r="A29" s="149" t="s">
        <v>50</v>
      </c>
      <c r="B29" s="150">
        <v>0</v>
      </c>
      <c r="C29" s="150"/>
      <c r="D29" s="151"/>
      <c r="E29" s="152"/>
      <c r="F29" s="150"/>
      <c r="G29" s="150"/>
      <c r="H29" s="153"/>
      <c r="I29" s="154"/>
      <c r="J29" s="155"/>
      <c r="K29" s="156"/>
      <c r="L29" s="157">
        <f>B29</f>
        <v>0</v>
      </c>
      <c r="M29" s="158">
        <f>L29</f>
        <v>0</v>
      </c>
      <c r="N29" s="159">
        <f>M29/M$35</f>
        <v>0</v>
      </c>
      <c r="O29" s="160">
        <f>IF(N29&gt;=2%,M29,0)</f>
        <v>0</v>
      </c>
      <c r="P29" s="161">
        <f>O$35/P$2</f>
        <v>3149.4</v>
      </c>
      <c r="Q29" s="162">
        <f>O29/P29</f>
        <v>0</v>
      </c>
      <c r="R29" s="163">
        <f t="shared" si="2"/>
        <v>0</v>
      </c>
      <c r="S29" s="162">
        <v>0</v>
      </c>
      <c r="T29" s="164">
        <f>SUM(R29:S29)</f>
        <v>0</v>
      </c>
    </row>
    <row r="30" spans="1:20" x14ac:dyDescent="0.2">
      <c r="A30" s="45"/>
      <c r="B30" s="43"/>
      <c r="C30" s="43"/>
      <c r="D30" s="44"/>
      <c r="E30" s="45"/>
      <c r="F30" s="43"/>
      <c r="G30" s="43"/>
      <c r="H30" s="165" t="s">
        <v>51</v>
      </c>
      <c r="I30" s="46"/>
      <c r="J30" s="47"/>
      <c r="K30" s="48"/>
      <c r="L30" s="108"/>
      <c r="M30" s="116"/>
      <c r="N30" s="51"/>
      <c r="O30" s="52"/>
      <c r="P30" s="117"/>
      <c r="Q30" s="118"/>
      <c r="R30" s="119">
        <f t="shared" si="2"/>
        <v>0</v>
      </c>
      <c r="S30" s="118"/>
      <c r="T30" s="120">
        <f>SUM(R30:S30)</f>
        <v>0</v>
      </c>
    </row>
    <row r="31" spans="1:20" x14ac:dyDescent="0.2">
      <c r="A31" s="166" t="s">
        <v>52</v>
      </c>
      <c r="B31" s="167">
        <v>5</v>
      </c>
      <c r="C31" s="167"/>
      <c r="D31" s="167"/>
      <c r="E31" s="166"/>
      <c r="F31" s="167"/>
      <c r="G31" s="167"/>
      <c r="H31" s="168"/>
      <c r="I31" s="169"/>
      <c r="J31" s="170"/>
      <c r="K31" s="171"/>
      <c r="L31" s="172">
        <f>B31</f>
        <v>5</v>
      </c>
      <c r="M31" s="173">
        <f>L31</f>
        <v>5</v>
      </c>
      <c r="N31" s="174">
        <f>M31/M$35</f>
        <v>3.1675641431738993E-4</v>
      </c>
      <c r="O31" s="175">
        <f>IF(N31&gt;=2%,M31,0)</f>
        <v>0</v>
      </c>
      <c r="P31" s="176">
        <f>O$35/P$2</f>
        <v>3149.4</v>
      </c>
      <c r="Q31" s="177">
        <f>O31/P31</f>
        <v>0</v>
      </c>
      <c r="R31" s="178">
        <f t="shared" si="2"/>
        <v>0</v>
      </c>
      <c r="S31" s="177">
        <v>0</v>
      </c>
      <c r="T31" s="179">
        <f>SUM(R31:S31)</f>
        <v>0</v>
      </c>
    </row>
    <row r="32" spans="1:20" x14ac:dyDescent="0.2">
      <c r="A32" s="45"/>
      <c r="B32" s="43"/>
      <c r="C32" s="43"/>
      <c r="D32" s="43"/>
      <c r="E32" s="45"/>
      <c r="F32" s="43"/>
      <c r="G32" s="43"/>
      <c r="H32" s="165"/>
      <c r="I32" s="46"/>
      <c r="J32" s="47"/>
      <c r="K32" s="48"/>
      <c r="L32" s="108"/>
      <c r="M32" s="116"/>
      <c r="N32" s="51"/>
      <c r="O32" s="52"/>
      <c r="P32" s="117"/>
      <c r="Q32" s="118"/>
      <c r="R32" s="119"/>
      <c r="S32" s="118"/>
      <c r="T32" s="120"/>
    </row>
    <row r="33" spans="1:20" x14ac:dyDescent="0.2">
      <c r="A33" s="180" t="s">
        <v>53</v>
      </c>
      <c r="B33" s="181">
        <v>606</v>
      </c>
      <c r="C33" s="181"/>
      <c r="D33" s="181"/>
      <c r="E33" s="180"/>
      <c r="F33" s="181"/>
      <c r="G33" s="181"/>
      <c r="H33" s="182"/>
      <c r="I33" s="183"/>
      <c r="J33" s="184"/>
      <c r="K33" s="185"/>
      <c r="L33" s="186">
        <f>B33</f>
        <v>606</v>
      </c>
      <c r="M33" s="187"/>
      <c r="N33" s="188">
        <v>0</v>
      </c>
      <c r="O33" s="189">
        <f>IF(N33&gt;=2%,M33,0)</f>
        <v>0</v>
      </c>
      <c r="P33" s="190"/>
      <c r="Q33" s="191"/>
      <c r="R33" s="192">
        <f>INT(Q33)</f>
        <v>0</v>
      </c>
      <c r="S33" s="191"/>
      <c r="T33" s="193">
        <f>SUM(R33:S33)</f>
        <v>0</v>
      </c>
    </row>
    <row r="34" spans="1:20" x14ac:dyDescent="0.2">
      <c r="A34" s="45"/>
      <c r="B34" s="43"/>
      <c r="C34" s="43"/>
      <c r="D34" s="43"/>
      <c r="E34" s="45"/>
      <c r="F34" s="43"/>
      <c r="G34" s="43"/>
      <c r="H34" s="43"/>
      <c r="I34" s="46"/>
      <c r="J34" s="194"/>
      <c r="K34" s="48"/>
      <c r="L34" s="195"/>
      <c r="M34" s="50"/>
      <c r="N34" s="51"/>
      <c r="O34" s="52"/>
      <c r="P34" s="196"/>
      <c r="Q34" s="118"/>
      <c r="R34" s="197">
        <f>INT(Q34)</f>
        <v>0</v>
      </c>
      <c r="S34" s="118"/>
      <c r="T34" s="120">
        <f>SUM(R34:S34)</f>
        <v>0</v>
      </c>
    </row>
    <row r="35" spans="1:20" x14ac:dyDescent="0.2">
      <c r="A35" s="45" t="s">
        <v>54</v>
      </c>
      <c r="B35" s="43">
        <f>SUM(B6:B34)-B23</f>
        <v>16391</v>
      </c>
      <c r="C35" s="43"/>
      <c r="D35" s="43"/>
      <c r="E35" s="198"/>
      <c r="F35" s="43"/>
      <c r="G35" s="43">
        <f t="shared" ref="G35:S35" si="3">SUM(G6:G34)</f>
        <v>2</v>
      </c>
      <c r="H35" s="43">
        <f t="shared" si="3"/>
        <v>4517</v>
      </c>
      <c r="I35" s="199">
        <f t="shared" si="3"/>
        <v>2</v>
      </c>
      <c r="J35" s="200">
        <f t="shared" si="3"/>
        <v>5843</v>
      </c>
      <c r="K35" s="48">
        <f t="shared" si="3"/>
        <v>2</v>
      </c>
      <c r="L35" s="48">
        <f t="shared" si="3"/>
        <v>16391</v>
      </c>
      <c r="M35" s="48">
        <f t="shared" si="3"/>
        <v>15785</v>
      </c>
      <c r="N35" s="199">
        <f t="shared" si="3"/>
        <v>1</v>
      </c>
      <c r="O35" s="52">
        <f t="shared" si="3"/>
        <v>15747</v>
      </c>
      <c r="P35" s="196">
        <f t="shared" si="3"/>
        <v>37792.80000000001</v>
      </c>
      <c r="Q35" s="196">
        <f t="shared" si="3"/>
        <v>5</v>
      </c>
      <c r="R35" s="201">
        <f t="shared" si="3"/>
        <v>2</v>
      </c>
      <c r="S35" s="202">
        <f t="shared" si="3"/>
        <v>3</v>
      </c>
      <c r="T35" s="203">
        <f>SUM(R35:S35)</f>
        <v>5</v>
      </c>
    </row>
    <row r="36" spans="1:20" x14ac:dyDescent="0.2">
      <c r="B36" s="557"/>
      <c r="K36" s="204"/>
      <c r="L36" s="10"/>
      <c r="M36" s="205"/>
      <c r="N36" s="206"/>
      <c r="O36" s="207"/>
      <c r="P36" s="208"/>
    </row>
    <row r="37" spans="1:20" x14ac:dyDescent="0.2">
      <c r="A37" t="s">
        <v>87</v>
      </c>
      <c r="B37" s="209"/>
    </row>
    <row r="38" spans="1:20" x14ac:dyDescent="0.2">
      <c r="A38" s="210"/>
      <c r="B38" s="210"/>
      <c r="C38" s="210"/>
      <c r="D38" s="210"/>
      <c r="E38" s="210"/>
      <c r="F38" s="210"/>
      <c r="G38" s="210"/>
      <c r="H38" s="3"/>
      <c r="K38" s="3"/>
    </row>
  </sheetData>
  <mergeCells count="5">
    <mergeCell ref="R5:T5"/>
    <mergeCell ref="A1:T1"/>
    <mergeCell ref="B2:E2"/>
    <mergeCell ref="G2:J2"/>
    <mergeCell ref="M2:O2"/>
  </mergeCells>
  <printOptions horizontalCentered="1" verticalCentered="1"/>
  <pageMargins left="0.23622047244094491" right="0.23622047244094491" top="0.51181102362204722" bottom="0.51181102362204722" header="0" footer="0.23622047244094491"/>
  <pageSetup paperSize="190" scale="74" fitToHeight="0" pageOrder="overThenDown" orientation="landscape" r:id="rId1"/>
  <headerFooter alignWithMargins="0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35"/>
  <sheetViews>
    <sheetView zoomScale="59" zoomScaleNormal="59" workbookViewId="0">
      <selection activeCell="K10" sqref="K10"/>
    </sheetView>
  </sheetViews>
  <sheetFormatPr baseColWidth="10" defaultRowHeight="12.75" x14ac:dyDescent="0.2"/>
  <cols>
    <col min="1" max="1" width="43.85546875" style="211" bestFit="1" customWidth="1"/>
    <col min="2" max="8" width="15.7109375" style="211" customWidth="1"/>
    <col min="9" max="9" width="15.7109375" style="212" customWidth="1"/>
    <col min="10" max="10" width="15.7109375" style="213" customWidth="1"/>
    <col min="11" max="12" width="15.7109375" style="211" customWidth="1"/>
    <col min="13" max="13" width="15.7109375" style="214" customWidth="1"/>
    <col min="14" max="14" width="15.7109375" style="212" customWidth="1"/>
    <col min="15" max="17" width="15.7109375" style="211" customWidth="1"/>
    <col min="18" max="18" width="7.140625" style="215" customWidth="1"/>
    <col min="19" max="19" width="6.5703125" style="211" customWidth="1"/>
    <col min="20" max="20" width="7.140625" style="211" customWidth="1"/>
    <col min="21" max="16384" width="11.42578125" style="211"/>
  </cols>
  <sheetData>
    <row r="1" spans="1:20" ht="20.25" x14ac:dyDescent="0.3">
      <c r="A1" s="981" t="s">
        <v>0</v>
      </c>
      <c r="B1" s="981"/>
      <c r="C1" s="981"/>
      <c r="D1" s="981"/>
      <c r="E1" s="981"/>
      <c r="F1" s="981"/>
      <c r="G1" s="981"/>
      <c r="H1" s="981"/>
      <c r="I1" s="981"/>
      <c r="J1" s="981"/>
      <c r="K1" s="981"/>
      <c r="L1" s="981"/>
      <c r="M1" s="981"/>
      <c r="N1" s="981"/>
      <c r="O1" s="981"/>
      <c r="P1" s="981"/>
      <c r="Q1" s="981"/>
      <c r="R1" s="981"/>
      <c r="S1" s="981"/>
      <c r="T1" s="981"/>
    </row>
    <row r="2" spans="1:20" ht="20.25" x14ac:dyDescent="0.3">
      <c r="A2" s="937" t="s">
        <v>1</v>
      </c>
      <c r="B2" s="982" t="s">
        <v>88</v>
      </c>
      <c r="C2" s="982"/>
      <c r="D2" s="982"/>
      <c r="E2" s="982"/>
      <c r="F2" s="982"/>
      <c r="G2" s="982" t="str">
        <f>B2</f>
        <v>TANCANHUITZ</v>
      </c>
      <c r="H2" s="982"/>
      <c r="I2" s="982"/>
      <c r="J2" s="982"/>
      <c r="K2" s="982"/>
      <c r="L2" s="984" t="s">
        <v>3</v>
      </c>
      <c r="M2" s="984"/>
      <c r="N2" s="984"/>
      <c r="O2" s="984"/>
      <c r="P2" s="929">
        <v>5</v>
      </c>
      <c r="Q2" s="946"/>
      <c r="R2" s="947"/>
      <c r="S2" s="946"/>
      <c r="T2" s="946"/>
    </row>
    <row r="3" spans="1:20" ht="20.25" x14ac:dyDescent="0.3">
      <c r="A3" s="929">
        <v>2018</v>
      </c>
      <c r="B3" s="929"/>
      <c r="C3" s="929"/>
      <c r="D3" s="929"/>
      <c r="E3" s="929"/>
      <c r="F3" s="929"/>
      <c r="G3" s="929"/>
      <c r="H3" s="928"/>
      <c r="I3" s="948"/>
      <c r="J3" s="949"/>
      <c r="K3" s="929"/>
      <c r="L3" s="950"/>
      <c r="M3" s="951"/>
      <c r="N3" s="952"/>
      <c r="O3" s="937"/>
      <c r="P3" s="929"/>
      <c r="Q3" s="946"/>
      <c r="R3" s="947"/>
      <c r="S3" s="946"/>
      <c r="T3" s="946"/>
    </row>
    <row r="4" spans="1:20" ht="20.25" x14ac:dyDescent="0.3">
      <c r="A4" s="929"/>
      <c r="B4" s="929"/>
      <c r="C4" s="929"/>
      <c r="D4" s="929"/>
      <c r="E4" s="929"/>
      <c r="F4" s="929"/>
      <c r="G4" s="929"/>
      <c r="H4" s="928"/>
      <c r="I4" s="948"/>
      <c r="J4" s="949"/>
      <c r="K4" s="929"/>
      <c r="L4" s="950"/>
      <c r="M4" s="951"/>
      <c r="N4" s="952"/>
      <c r="O4" s="937"/>
      <c r="P4" s="929"/>
      <c r="Q4" s="946"/>
      <c r="R4" s="947"/>
      <c r="S4" s="946"/>
      <c r="T4" s="946"/>
    </row>
    <row r="5" spans="1:20" ht="89.25" x14ac:dyDescent="0.2">
      <c r="A5" s="936" t="s">
        <v>4</v>
      </c>
      <c r="B5" s="936" t="s">
        <v>5</v>
      </c>
      <c r="C5" s="936" t="s">
        <v>6</v>
      </c>
      <c r="D5" s="936" t="s">
        <v>7</v>
      </c>
      <c r="E5" s="936" t="s">
        <v>8</v>
      </c>
      <c r="F5" s="936" t="s">
        <v>9</v>
      </c>
      <c r="G5" s="936" t="s">
        <v>124</v>
      </c>
      <c r="H5" s="936" t="s">
        <v>11</v>
      </c>
      <c r="I5" s="931" t="s">
        <v>12</v>
      </c>
      <c r="J5" s="932" t="s">
        <v>13</v>
      </c>
      <c r="K5" s="936" t="s">
        <v>126</v>
      </c>
      <c r="L5" s="936" t="s">
        <v>15</v>
      </c>
      <c r="M5" s="933" t="s">
        <v>16</v>
      </c>
      <c r="N5" s="231" t="s">
        <v>17</v>
      </c>
      <c r="O5" s="936" t="s">
        <v>18</v>
      </c>
      <c r="P5" s="934" t="s">
        <v>19</v>
      </c>
      <c r="Q5" s="935" t="s">
        <v>20</v>
      </c>
      <c r="R5" s="980" t="s">
        <v>21</v>
      </c>
      <c r="S5" s="980"/>
      <c r="T5" s="980"/>
    </row>
    <row r="6" spans="1:20" x14ac:dyDescent="0.2">
      <c r="A6" s="467" t="s">
        <v>38</v>
      </c>
      <c r="B6" s="464">
        <v>3003</v>
      </c>
      <c r="C6" s="464"/>
      <c r="D6" s="466"/>
      <c r="E6" s="465"/>
      <c r="F6" s="347"/>
      <c r="G6" s="464"/>
      <c r="H6" s="347"/>
      <c r="I6" s="349"/>
      <c r="J6" s="350"/>
      <c r="K6" s="351"/>
      <c r="L6" s="352">
        <f>B6</f>
        <v>3003</v>
      </c>
      <c r="M6" s="463">
        <f>L6</f>
        <v>3003</v>
      </c>
      <c r="N6" s="354">
        <f>M6/M$32</f>
        <v>0.29354838709677417</v>
      </c>
      <c r="O6" s="355">
        <f>IF(N6&gt;=2%,M6,0)</f>
        <v>3003</v>
      </c>
      <c r="P6" s="462">
        <f>O$32/P$2</f>
        <v>1948</v>
      </c>
      <c r="Q6" s="461">
        <f>O6/P6</f>
        <v>1.5415811088295688</v>
      </c>
      <c r="R6" s="460">
        <f>INT(Q6)</f>
        <v>1</v>
      </c>
      <c r="S6" s="459">
        <v>1</v>
      </c>
      <c r="T6" s="458">
        <f>SUM(R6:S6)</f>
        <v>2</v>
      </c>
    </row>
    <row r="7" spans="1:20" ht="15.75" x14ac:dyDescent="0.2">
      <c r="A7" s="604"/>
      <c r="B7" s="604"/>
      <c r="C7" s="227"/>
      <c r="D7" s="227"/>
      <c r="E7" s="227"/>
      <c r="F7" s="227"/>
      <c r="G7" s="227"/>
      <c r="H7" s="227"/>
      <c r="I7" s="228"/>
      <c r="J7" s="229"/>
      <c r="K7" s="227"/>
      <c r="L7" s="227"/>
      <c r="M7" s="230"/>
      <c r="N7" s="231"/>
      <c r="O7" s="232"/>
      <c r="P7" s="233"/>
      <c r="Q7" s="234"/>
      <c r="R7" s="604"/>
      <c r="S7" s="604"/>
      <c r="T7" s="604"/>
    </row>
    <row r="8" spans="1:20" x14ac:dyDescent="0.2">
      <c r="A8" s="271" t="s">
        <v>33</v>
      </c>
      <c r="B8" s="272"/>
      <c r="C8" s="272"/>
      <c r="D8" s="272"/>
      <c r="E8" s="273"/>
      <c r="F8" s="272"/>
      <c r="G8" s="274"/>
      <c r="H8" s="272"/>
      <c r="I8" s="275">
        <v>0.94</v>
      </c>
      <c r="J8" s="276">
        <f>B$11*I8</f>
        <v>2822.8199999999997</v>
      </c>
      <c r="K8" s="277">
        <v>1</v>
      </c>
      <c r="L8" s="278">
        <f>INT(J8)+K8</f>
        <v>2823</v>
      </c>
      <c r="M8" s="279">
        <f>L8</f>
        <v>2823</v>
      </c>
      <c r="N8" s="280">
        <f>M8/M$32</f>
        <v>0.27595307917888562</v>
      </c>
      <c r="O8" s="281">
        <f>IF(N8&gt;=2%,M8,0)</f>
        <v>2823</v>
      </c>
      <c r="P8" s="282">
        <f>O$32/P$2</f>
        <v>1948</v>
      </c>
      <c r="Q8" s="283">
        <f>O8/P8</f>
        <v>1.4491786447638604</v>
      </c>
      <c r="R8" s="284">
        <f>INT(Q8)</f>
        <v>1</v>
      </c>
      <c r="S8" s="285">
        <v>0</v>
      </c>
      <c r="T8" s="286">
        <f>SUM(R8:S8)</f>
        <v>1</v>
      </c>
    </row>
    <row r="9" spans="1:20" x14ac:dyDescent="0.2">
      <c r="A9" s="271" t="s">
        <v>34</v>
      </c>
      <c r="B9" s="272"/>
      <c r="C9" s="272"/>
      <c r="D9" s="272"/>
      <c r="E9" s="273"/>
      <c r="F9" s="272"/>
      <c r="G9" s="274"/>
      <c r="H9" s="272"/>
      <c r="I9" s="275">
        <v>0.05</v>
      </c>
      <c r="J9" s="276">
        <f t="shared" ref="J9:J10" si="0">B$11*I9</f>
        <v>150.15</v>
      </c>
      <c r="K9" s="277">
        <v>0</v>
      </c>
      <c r="L9" s="278">
        <f t="shared" ref="L9:L10" si="1">INT(J9)+K9</f>
        <v>150</v>
      </c>
      <c r="M9" s="279">
        <f t="shared" ref="M9:M10" si="2">L9</f>
        <v>150</v>
      </c>
      <c r="N9" s="280">
        <f>M9/M$32</f>
        <v>1.466275659824047E-2</v>
      </c>
      <c r="O9" s="281">
        <f>IF(N9&gt;=2%,M9,0)</f>
        <v>0</v>
      </c>
      <c r="P9" s="282">
        <f>O$32/P$2</f>
        <v>1948</v>
      </c>
      <c r="Q9" s="283">
        <f>O9/P9</f>
        <v>0</v>
      </c>
      <c r="R9" s="284">
        <f>INT(Q9)</f>
        <v>0</v>
      </c>
      <c r="S9" s="285">
        <v>0</v>
      </c>
      <c r="T9" s="286">
        <f>SUM(R9:S9)</f>
        <v>0</v>
      </c>
    </row>
    <row r="10" spans="1:20" x14ac:dyDescent="0.2">
      <c r="A10" s="271" t="s">
        <v>35</v>
      </c>
      <c r="B10" s="272"/>
      <c r="C10" s="272"/>
      <c r="D10" s="272"/>
      <c r="E10" s="273"/>
      <c r="F10" s="272"/>
      <c r="G10" s="272"/>
      <c r="H10" s="272"/>
      <c r="I10" s="275">
        <v>0.01</v>
      </c>
      <c r="J10" s="276">
        <f t="shared" si="0"/>
        <v>30.03</v>
      </c>
      <c r="K10" s="277">
        <v>0</v>
      </c>
      <c r="L10" s="278">
        <f t="shared" si="1"/>
        <v>30</v>
      </c>
      <c r="M10" s="279">
        <f t="shared" si="2"/>
        <v>30</v>
      </c>
      <c r="N10" s="280">
        <f>M10/M$32</f>
        <v>2.9325513196480938E-3</v>
      </c>
      <c r="O10" s="281">
        <f>IF(N10&gt;=2%,M10,0)</f>
        <v>0</v>
      </c>
      <c r="P10" s="282">
        <f>O$32/P$2</f>
        <v>1948</v>
      </c>
      <c r="Q10" s="283">
        <f>O10/P10</f>
        <v>0</v>
      </c>
      <c r="R10" s="284">
        <f>INT(Q10)</f>
        <v>0</v>
      </c>
      <c r="S10" s="285">
        <v>0</v>
      </c>
      <c r="T10" s="286">
        <f>SUM(R10:S10)</f>
        <v>0</v>
      </c>
    </row>
    <row r="11" spans="1:20" x14ac:dyDescent="0.2">
      <c r="A11" s="287" t="s">
        <v>56</v>
      </c>
      <c r="B11" s="272">
        <v>3003</v>
      </c>
      <c r="C11" s="288"/>
      <c r="D11" s="272"/>
      <c r="E11" s="271"/>
      <c r="F11" s="272"/>
      <c r="G11" s="272"/>
      <c r="H11" s="289"/>
      <c r="I11" s="275"/>
      <c r="J11" s="276"/>
      <c r="K11" s="277"/>
      <c r="L11" s="290"/>
      <c r="M11" s="291"/>
      <c r="N11" s="280">
        <f>M11/M$32</f>
        <v>0</v>
      </c>
      <c r="O11" s="281">
        <f>IF(N11&gt;=2%,M11,0)</f>
        <v>0</v>
      </c>
      <c r="P11" s="282"/>
      <c r="Q11" s="285"/>
      <c r="R11" s="284">
        <f>INT(Q11)</f>
        <v>0</v>
      </c>
      <c r="S11" s="285">
        <v>0</v>
      </c>
      <c r="T11" s="286">
        <f>SUM(R11:S11)</f>
        <v>0</v>
      </c>
    </row>
    <row r="12" spans="1:20" x14ac:dyDescent="0.2">
      <c r="A12" s="256"/>
      <c r="B12" s="257"/>
      <c r="C12" s="257"/>
      <c r="D12" s="258"/>
      <c r="E12" s="227"/>
      <c r="F12" s="259"/>
      <c r="G12" s="257"/>
      <c r="H12" s="259"/>
      <c r="I12" s="260"/>
      <c r="J12" s="261"/>
      <c r="K12" s="262"/>
      <c r="L12" s="263"/>
      <c r="M12" s="264"/>
      <c r="N12" s="265"/>
      <c r="O12" s="266"/>
      <c r="P12" s="662"/>
      <c r="Q12" s="698"/>
      <c r="R12" s="325">
        <f t="shared" ref="R12:R22" si="3">INT(Q12)</f>
        <v>0</v>
      </c>
      <c r="S12" s="324">
        <v>0</v>
      </c>
      <c r="T12" s="326">
        <f t="shared" ref="T12:T22" si="4">SUM(R12:S12)</f>
        <v>0</v>
      </c>
    </row>
    <row r="13" spans="1:20" x14ac:dyDescent="0.2">
      <c r="A13" s="457" t="s">
        <v>23</v>
      </c>
      <c r="B13" s="454">
        <v>3576</v>
      </c>
      <c r="C13" s="454"/>
      <c r="D13" s="456"/>
      <c r="E13" s="455"/>
      <c r="F13" s="453"/>
      <c r="G13" s="454"/>
      <c r="H13" s="453"/>
      <c r="I13" s="452"/>
      <c r="J13" s="451"/>
      <c r="K13" s="450"/>
      <c r="L13" s="449">
        <f>B13</f>
        <v>3576</v>
      </c>
      <c r="M13" s="448">
        <f>L13</f>
        <v>3576</v>
      </c>
      <c r="N13" s="447">
        <f>M13/M$32</f>
        <v>0.34956011730205278</v>
      </c>
      <c r="O13" s="446">
        <f>IF(N13&gt;=2%,M13,0)</f>
        <v>3576</v>
      </c>
      <c r="P13" s="699">
        <f>O$32/P$2</f>
        <v>1948</v>
      </c>
      <c r="Q13" s="700">
        <f>O13/P13</f>
        <v>1.8357289527720739</v>
      </c>
      <c r="R13" s="701">
        <f t="shared" si="3"/>
        <v>1</v>
      </c>
      <c r="S13" s="700">
        <v>1</v>
      </c>
      <c r="T13" s="702">
        <f t="shared" si="4"/>
        <v>2</v>
      </c>
    </row>
    <row r="14" spans="1:20" x14ac:dyDescent="0.2">
      <c r="A14" s="256"/>
      <c r="B14" s="257"/>
      <c r="C14" s="257"/>
      <c r="D14" s="258"/>
      <c r="E14" s="227"/>
      <c r="F14" s="259"/>
      <c r="G14" s="257"/>
      <c r="H14" s="259"/>
      <c r="I14" s="260"/>
      <c r="J14" s="261"/>
      <c r="K14" s="262"/>
      <c r="L14" s="263"/>
      <c r="M14" s="264"/>
      <c r="N14" s="265"/>
      <c r="O14" s="266"/>
      <c r="P14" s="662"/>
      <c r="Q14" s="698"/>
      <c r="R14" s="325">
        <f t="shared" si="3"/>
        <v>0</v>
      </c>
      <c r="S14" s="324">
        <v>0</v>
      </c>
      <c r="T14" s="326">
        <f t="shared" si="4"/>
        <v>0</v>
      </c>
    </row>
    <row r="15" spans="1:20" x14ac:dyDescent="0.2">
      <c r="A15" s="292" t="s">
        <v>41</v>
      </c>
      <c r="B15" s="293">
        <v>84</v>
      </c>
      <c r="C15" s="293">
        <f>$B$18/3</f>
        <v>4</v>
      </c>
      <c r="D15" s="293">
        <f>B$19/2</f>
        <v>2</v>
      </c>
      <c r="E15" s="294">
        <f>B$20/2</f>
        <v>1.5</v>
      </c>
      <c r="F15" s="293"/>
      <c r="G15" s="295">
        <v>1</v>
      </c>
      <c r="H15" s="293">
        <f>B15+INT(C15)+INT(D15)+INT(E15)+INT(F15)+G15</f>
        <v>92</v>
      </c>
      <c r="I15" s="296"/>
      <c r="J15" s="297"/>
      <c r="K15" s="298"/>
      <c r="L15" s="299">
        <f>H15</f>
        <v>92</v>
      </c>
      <c r="M15" s="300">
        <f>L15</f>
        <v>92</v>
      </c>
      <c r="N15" s="301">
        <f>M15/M$32</f>
        <v>8.9931573802541544E-3</v>
      </c>
      <c r="O15" s="302">
        <f>IF(N15&gt;=2%,M15,0)</f>
        <v>0</v>
      </c>
      <c r="P15" s="303">
        <f>O$32/P$2</f>
        <v>1948</v>
      </c>
      <c r="Q15" s="304">
        <f>O15/P15</f>
        <v>0</v>
      </c>
      <c r="R15" s="305">
        <f t="shared" si="3"/>
        <v>0</v>
      </c>
      <c r="S15" s="304">
        <v>0</v>
      </c>
      <c r="T15" s="306">
        <f t="shared" si="4"/>
        <v>0</v>
      </c>
    </row>
    <row r="16" spans="1:20" x14ac:dyDescent="0.2">
      <c r="A16" s="292" t="s">
        <v>42</v>
      </c>
      <c r="B16" s="293">
        <v>331</v>
      </c>
      <c r="C16" s="293">
        <f>$B$18/3</f>
        <v>4</v>
      </c>
      <c r="D16" s="293">
        <f>B$19/2</f>
        <v>2</v>
      </c>
      <c r="E16" s="292"/>
      <c r="F16" s="293">
        <f>B$21/2</f>
        <v>1</v>
      </c>
      <c r="G16" s="293">
        <v>0</v>
      </c>
      <c r="H16" s="293">
        <f>B16+INT(C16)+INT(D16)+INT(E16)+INT(F16)+G16</f>
        <v>338</v>
      </c>
      <c r="I16" s="296"/>
      <c r="J16" s="297"/>
      <c r="K16" s="298"/>
      <c r="L16" s="299">
        <f>H16</f>
        <v>338</v>
      </c>
      <c r="M16" s="300">
        <f>L16</f>
        <v>338</v>
      </c>
      <c r="N16" s="301">
        <f>M16/M$32</f>
        <v>3.3040078201368527E-2</v>
      </c>
      <c r="O16" s="302">
        <f>IF(N16&gt;=2%,M16,0)</f>
        <v>338</v>
      </c>
      <c r="P16" s="303">
        <f>O$32/P$2</f>
        <v>1948</v>
      </c>
      <c r="Q16" s="304">
        <f>O16/P16</f>
        <v>0.17351129363449691</v>
      </c>
      <c r="R16" s="305">
        <f t="shared" si="3"/>
        <v>0</v>
      </c>
      <c r="S16" s="304">
        <v>0</v>
      </c>
      <c r="T16" s="306">
        <f t="shared" si="4"/>
        <v>0</v>
      </c>
    </row>
    <row r="17" spans="1:20" x14ac:dyDescent="0.2">
      <c r="A17" s="292" t="s">
        <v>43</v>
      </c>
      <c r="B17" s="293">
        <v>10</v>
      </c>
      <c r="C17" s="293">
        <f>$B$18/3</f>
        <v>4</v>
      </c>
      <c r="D17" s="293"/>
      <c r="E17" s="294">
        <f>B$20/2</f>
        <v>1.5</v>
      </c>
      <c r="F17" s="293">
        <f>B$21/2</f>
        <v>1</v>
      </c>
      <c r="G17" s="293">
        <v>0</v>
      </c>
      <c r="H17" s="293">
        <f>B17+INT(C17)+INT(D17)+INT(E17)+INT(F17)+G17</f>
        <v>16</v>
      </c>
      <c r="I17" s="296"/>
      <c r="J17" s="297"/>
      <c r="K17" s="298"/>
      <c r="L17" s="299">
        <f>H17</f>
        <v>16</v>
      </c>
      <c r="M17" s="300">
        <f>L17</f>
        <v>16</v>
      </c>
      <c r="N17" s="301">
        <f>M17/M$32</f>
        <v>1.5640273704789834E-3</v>
      </c>
      <c r="O17" s="302">
        <f>IF(N17&gt;=2%,M17,0)</f>
        <v>0</v>
      </c>
      <c r="P17" s="303">
        <f>O$32/P$2</f>
        <v>1948</v>
      </c>
      <c r="Q17" s="304">
        <f>O17/P17</f>
        <v>0</v>
      </c>
      <c r="R17" s="305">
        <f t="shared" si="3"/>
        <v>0</v>
      </c>
      <c r="S17" s="304">
        <v>0</v>
      </c>
      <c r="T17" s="306">
        <f t="shared" si="4"/>
        <v>0</v>
      </c>
    </row>
    <row r="18" spans="1:20" x14ac:dyDescent="0.2">
      <c r="A18" s="307" t="s">
        <v>44</v>
      </c>
      <c r="B18" s="293">
        <v>12</v>
      </c>
      <c r="C18" s="293"/>
      <c r="D18" s="293"/>
      <c r="E18" s="292"/>
      <c r="F18" s="293"/>
      <c r="G18" s="293"/>
      <c r="H18" s="293"/>
      <c r="I18" s="296"/>
      <c r="J18" s="297"/>
      <c r="K18" s="298"/>
      <c r="L18" s="299"/>
      <c r="M18" s="308"/>
      <c r="N18" s="301"/>
      <c r="O18" s="302"/>
      <c r="P18" s="303"/>
      <c r="Q18" s="304"/>
      <c r="R18" s="305">
        <f t="shared" si="3"/>
        <v>0</v>
      </c>
      <c r="S18" s="304">
        <v>0</v>
      </c>
      <c r="T18" s="306">
        <f t="shared" si="4"/>
        <v>0</v>
      </c>
    </row>
    <row r="19" spans="1:20" x14ac:dyDescent="0.2">
      <c r="A19" s="307" t="s">
        <v>45</v>
      </c>
      <c r="B19" s="293">
        <v>4</v>
      </c>
      <c r="C19" s="293"/>
      <c r="D19" s="293"/>
      <c r="E19" s="292"/>
      <c r="F19" s="293"/>
      <c r="G19" s="293"/>
      <c r="H19" s="293"/>
      <c r="I19" s="296"/>
      <c r="J19" s="297"/>
      <c r="K19" s="298"/>
      <c r="L19" s="299"/>
      <c r="M19" s="308"/>
      <c r="N19" s="301"/>
      <c r="O19" s="302"/>
      <c r="P19" s="303">
        <f>SUM(N19:O19)</f>
        <v>0</v>
      </c>
      <c r="Q19" s="304"/>
      <c r="R19" s="305">
        <f t="shared" si="3"/>
        <v>0</v>
      </c>
      <c r="S19" s="304"/>
      <c r="T19" s="306">
        <f t="shared" si="4"/>
        <v>0</v>
      </c>
    </row>
    <row r="20" spans="1:20" x14ac:dyDescent="0.2">
      <c r="A20" s="307" t="s">
        <v>46</v>
      </c>
      <c r="B20" s="293">
        <v>3</v>
      </c>
      <c r="C20" s="293"/>
      <c r="D20" s="309"/>
      <c r="E20" s="292"/>
      <c r="F20" s="293"/>
      <c r="G20" s="293"/>
      <c r="H20" s="310"/>
      <c r="I20" s="296"/>
      <c r="J20" s="297"/>
      <c r="K20" s="298"/>
      <c r="L20" s="299"/>
      <c r="M20" s="308"/>
      <c r="N20" s="301"/>
      <c r="O20" s="302"/>
      <c r="P20" s="303">
        <f>SUM(N20:O20)</f>
        <v>0</v>
      </c>
      <c r="Q20" s="304"/>
      <c r="R20" s="305">
        <f t="shared" si="3"/>
        <v>0</v>
      </c>
      <c r="S20" s="304"/>
      <c r="T20" s="306">
        <f t="shared" si="4"/>
        <v>0</v>
      </c>
    </row>
    <row r="21" spans="1:20" x14ac:dyDescent="0.2">
      <c r="A21" s="307" t="s">
        <v>47</v>
      </c>
      <c r="B21" s="293">
        <v>2</v>
      </c>
      <c r="C21" s="293"/>
      <c r="D21" s="293"/>
      <c r="E21" s="292"/>
      <c r="F21" s="293"/>
      <c r="G21" s="293"/>
      <c r="H21" s="293"/>
      <c r="I21" s="296"/>
      <c r="J21" s="297"/>
      <c r="K21" s="298"/>
      <c r="L21" s="299"/>
      <c r="M21" s="308"/>
      <c r="N21" s="301"/>
      <c r="O21" s="302"/>
      <c r="P21" s="303">
        <f>SUM(N21:O21)</f>
        <v>0</v>
      </c>
      <c r="Q21" s="304"/>
      <c r="R21" s="305">
        <f t="shared" si="3"/>
        <v>0</v>
      </c>
      <c r="S21" s="304"/>
      <c r="T21" s="306">
        <f t="shared" si="4"/>
        <v>0</v>
      </c>
    </row>
    <row r="22" spans="1:20" x14ac:dyDescent="0.2">
      <c r="A22" s="311" t="s">
        <v>48</v>
      </c>
      <c r="B22" s="293">
        <f>SUM(B15:B21)</f>
        <v>446</v>
      </c>
      <c r="C22" s="293"/>
      <c r="D22" s="293"/>
      <c r="E22" s="292"/>
      <c r="F22" s="293"/>
      <c r="G22" s="293"/>
      <c r="H22" s="293"/>
      <c r="I22" s="296"/>
      <c r="J22" s="297"/>
      <c r="K22" s="298"/>
      <c r="L22" s="299"/>
      <c r="M22" s="308"/>
      <c r="N22" s="301"/>
      <c r="O22" s="302"/>
      <c r="P22" s="303"/>
      <c r="Q22" s="304"/>
      <c r="R22" s="305">
        <f t="shared" si="3"/>
        <v>0</v>
      </c>
      <c r="S22" s="304"/>
      <c r="T22" s="306">
        <f t="shared" si="4"/>
        <v>0</v>
      </c>
    </row>
    <row r="23" spans="1:20" s="327" customFormat="1" x14ac:dyDescent="0.2">
      <c r="A23" s="312"/>
      <c r="B23" s="313"/>
      <c r="C23" s="313"/>
      <c r="D23" s="314"/>
      <c r="E23" s="315"/>
      <c r="F23" s="313"/>
      <c r="G23" s="313"/>
      <c r="H23" s="316"/>
      <c r="I23" s="317"/>
      <c r="J23" s="261"/>
      <c r="K23" s="318"/>
      <c r="L23" s="319"/>
      <c r="M23" s="320"/>
      <c r="N23" s="321"/>
      <c r="O23" s="322"/>
      <c r="P23" s="323"/>
      <c r="Q23" s="324"/>
      <c r="R23" s="325"/>
      <c r="S23" s="324"/>
      <c r="T23" s="326"/>
    </row>
    <row r="24" spans="1:20" s="327" customFormat="1" x14ac:dyDescent="0.2">
      <c r="A24" s="443" t="s">
        <v>36</v>
      </c>
      <c r="B24" s="440">
        <v>167</v>
      </c>
      <c r="C24" s="440"/>
      <c r="D24" s="442"/>
      <c r="E24" s="441"/>
      <c r="F24" s="440"/>
      <c r="G24" s="440"/>
      <c r="H24" s="439"/>
      <c r="I24" s="438"/>
      <c r="J24" s="437"/>
      <c r="K24" s="436"/>
      <c r="L24" s="435">
        <f>B24</f>
        <v>167</v>
      </c>
      <c r="M24" s="434">
        <f>L24</f>
        <v>167</v>
      </c>
      <c r="N24" s="433">
        <f>M24/M$32</f>
        <v>1.6324535679374388E-2</v>
      </c>
      <c r="O24" s="432">
        <f>IF(N24&gt;=2%,M24,0)</f>
        <v>0</v>
      </c>
      <c r="P24" s="431">
        <f>O$32/P$2</f>
        <v>1948</v>
      </c>
      <c r="Q24" s="429">
        <f>O24/P24</f>
        <v>0</v>
      </c>
      <c r="R24" s="430">
        <f>INT(Q24)</f>
        <v>0</v>
      </c>
      <c r="S24" s="429">
        <v>0</v>
      </c>
      <c r="T24" s="428"/>
    </row>
    <row r="25" spans="1:20" s="327" customFormat="1" x14ac:dyDescent="0.2">
      <c r="A25" s="312"/>
      <c r="B25" s="313"/>
      <c r="C25" s="313"/>
      <c r="D25" s="314"/>
      <c r="E25" s="315"/>
      <c r="F25" s="313"/>
      <c r="G25" s="313"/>
      <c r="H25" s="316"/>
      <c r="I25" s="317"/>
      <c r="J25" s="261"/>
      <c r="K25" s="318"/>
      <c r="L25" s="319"/>
      <c r="M25" s="320"/>
      <c r="N25" s="321"/>
      <c r="O25" s="322"/>
      <c r="P25" s="323"/>
      <c r="Q25" s="324"/>
      <c r="R25" s="325"/>
      <c r="S25" s="324"/>
      <c r="T25" s="326"/>
    </row>
    <row r="26" spans="1:20" s="327" customFormat="1" x14ac:dyDescent="0.2">
      <c r="A26" s="328" t="s">
        <v>50</v>
      </c>
      <c r="B26" s="329">
        <v>0</v>
      </c>
      <c r="C26" s="329"/>
      <c r="D26" s="330"/>
      <c r="E26" s="331"/>
      <c r="F26" s="329"/>
      <c r="G26" s="329"/>
      <c r="H26" s="332"/>
      <c r="I26" s="333"/>
      <c r="J26" s="334"/>
      <c r="K26" s="335"/>
      <c r="L26" s="336">
        <f>B26</f>
        <v>0</v>
      </c>
      <c r="M26" s="337">
        <f>L26</f>
        <v>0</v>
      </c>
      <c r="N26" s="338">
        <f>M26/M$32</f>
        <v>0</v>
      </c>
      <c r="O26" s="339">
        <f>IF(N26&gt;=2%,M26,0)</f>
        <v>0</v>
      </c>
      <c r="P26" s="340">
        <f>O$32/P$2</f>
        <v>1948</v>
      </c>
      <c r="Q26" s="341">
        <f>O26/P26</f>
        <v>0</v>
      </c>
      <c r="R26" s="342">
        <f>INT(Q26)</f>
        <v>0</v>
      </c>
      <c r="S26" s="341">
        <v>0</v>
      </c>
      <c r="T26" s="343">
        <f>SUM(R26:S26)</f>
        <v>0</v>
      </c>
    </row>
    <row r="27" spans="1:20" x14ac:dyDescent="0.2">
      <c r="A27" s="344"/>
      <c r="B27" s="259"/>
      <c r="C27" s="259"/>
      <c r="D27" s="258"/>
      <c r="E27" s="344"/>
      <c r="F27" s="259"/>
      <c r="G27" s="259"/>
      <c r="H27" s="345" t="s">
        <v>51</v>
      </c>
      <c r="I27" s="260"/>
      <c r="J27" s="261"/>
      <c r="K27" s="262"/>
      <c r="L27" s="319"/>
      <c r="M27" s="320"/>
      <c r="N27" s="265"/>
      <c r="O27" s="266"/>
      <c r="P27" s="323"/>
      <c r="Q27" s="324"/>
      <c r="R27" s="325">
        <f>INT(Q27)</f>
        <v>0</v>
      </c>
      <c r="S27" s="324"/>
      <c r="T27" s="326">
        <f>SUM(R27:S27)</f>
        <v>0</v>
      </c>
    </row>
    <row r="28" spans="1:20" x14ac:dyDescent="0.2">
      <c r="A28" s="346" t="s">
        <v>52</v>
      </c>
      <c r="B28" s="347">
        <v>35</v>
      </c>
      <c r="C28" s="347"/>
      <c r="D28" s="347"/>
      <c r="E28" s="346"/>
      <c r="F28" s="347"/>
      <c r="G28" s="347"/>
      <c r="H28" s="348"/>
      <c r="I28" s="349"/>
      <c r="J28" s="350"/>
      <c r="K28" s="351"/>
      <c r="L28" s="352">
        <f>B28</f>
        <v>35</v>
      </c>
      <c r="M28" s="353">
        <f>L28</f>
        <v>35</v>
      </c>
      <c r="N28" s="354">
        <f>M28/M$32</f>
        <v>3.4213098729227761E-3</v>
      </c>
      <c r="O28" s="355">
        <f>IF(N28&gt;=2%,M28,0)</f>
        <v>0</v>
      </c>
      <c r="P28" s="356">
        <f>O$32/P$2</f>
        <v>1948</v>
      </c>
      <c r="Q28" s="357">
        <f>O28/P28</f>
        <v>0</v>
      </c>
      <c r="R28" s="358">
        <f>INT(Q28)</f>
        <v>0</v>
      </c>
      <c r="S28" s="357">
        <v>0</v>
      </c>
      <c r="T28" s="359">
        <f>SUM(R28:S28)</f>
        <v>0</v>
      </c>
    </row>
    <row r="29" spans="1:20" x14ac:dyDescent="0.2">
      <c r="A29" s="344"/>
      <c r="B29" s="259"/>
      <c r="C29" s="259"/>
      <c r="D29" s="259"/>
      <c r="E29" s="344"/>
      <c r="F29" s="259"/>
      <c r="G29" s="259"/>
      <c r="H29" s="345"/>
      <c r="I29" s="260"/>
      <c r="J29" s="261"/>
      <c r="K29" s="262"/>
      <c r="L29" s="319"/>
      <c r="M29" s="320"/>
      <c r="N29" s="265"/>
      <c r="O29" s="266"/>
      <c r="P29" s="323"/>
      <c r="Q29" s="324"/>
      <c r="R29" s="325"/>
      <c r="S29" s="324"/>
      <c r="T29" s="326"/>
    </row>
    <row r="30" spans="1:20" x14ac:dyDescent="0.2">
      <c r="A30" s="360" t="s">
        <v>53</v>
      </c>
      <c r="B30" s="361">
        <v>660</v>
      </c>
      <c r="C30" s="361"/>
      <c r="D30" s="361"/>
      <c r="E30" s="360"/>
      <c r="F30" s="361"/>
      <c r="G30" s="361"/>
      <c r="H30" s="362"/>
      <c r="I30" s="363"/>
      <c r="J30" s="364"/>
      <c r="K30" s="365"/>
      <c r="L30" s="366">
        <f>B30</f>
        <v>660</v>
      </c>
      <c r="M30" s="367"/>
      <c r="N30" s="368">
        <v>0</v>
      </c>
      <c r="O30" s="369">
        <f>IF(N30&gt;=2%,M30,0)</f>
        <v>0</v>
      </c>
      <c r="P30" s="370"/>
      <c r="Q30" s="371"/>
      <c r="R30" s="372">
        <f>INT(Q30)</f>
        <v>0</v>
      </c>
      <c r="S30" s="371"/>
      <c r="T30" s="373">
        <f>SUM(R30:S30)</f>
        <v>0</v>
      </c>
    </row>
    <row r="31" spans="1:20" x14ac:dyDescent="0.2">
      <c r="A31" s="344"/>
      <c r="B31" s="259"/>
      <c r="C31" s="259"/>
      <c r="D31" s="259"/>
      <c r="E31" s="344"/>
      <c r="F31" s="259"/>
      <c r="G31" s="259"/>
      <c r="H31" s="259"/>
      <c r="I31" s="260"/>
      <c r="J31" s="374"/>
      <c r="K31" s="262"/>
      <c r="L31" s="375"/>
      <c r="M31" s="264"/>
      <c r="N31" s="265"/>
      <c r="O31" s="266"/>
      <c r="P31" s="376"/>
      <c r="Q31" s="324"/>
      <c r="R31" s="377">
        <f>INT(Q31)</f>
        <v>0</v>
      </c>
      <c r="S31" s="324"/>
      <c r="T31" s="326">
        <f>SUM(R31:S31)</f>
        <v>0</v>
      </c>
    </row>
    <row r="32" spans="1:20" x14ac:dyDescent="0.2">
      <c r="A32" s="344" t="s">
        <v>54</v>
      </c>
      <c r="B32" s="259">
        <f>SUM(B6:B31)-B22</f>
        <v>10890</v>
      </c>
      <c r="C32" s="259"/>
      <c r="D32" s="259"/>
      <c r="E32" s="378"/>
      <c r="F32" s="259"/>
      <c r="G32" s="259">
        <f t="shared" ref="G32:S32" si="5">SUM(G6:G31)</f>
        <v>1</v>
      </c>
      <c r="H32" s="259">
        <f t="shared" si="5"/>
        <v>446</v>
      </c>
      <c r="I32" s="379">
        <f t="shared" si="5"/>
        <v>1</v>
      </c>
      <c r="J32" s="380">
        <f t="shared" si="5"/>
        <v>3003</v>
      </c>
      <c r="K32" s="262">
        <f t="shared" si="5"/>
        <v>1</v>
      </c>
      <c r="L32" s="262">
        <f t="shared" si="5"/>
        <v>10890</v>
      </c>
      <c r="M32" s="262">
        <f t="shared" si="5"/>
        <v>10230</v>
      </c>
      <c r="N32" s="379">
        <f t="shared" si="5"/>
        <v>1</v>
      </c>
      <c r="O32" s="266">
        <f t="shared" si="5"/>
        <v>9740</v>
      </c>
      <c r="P32" s="376">
        <f t="shared" si="5"/>
        <v>21428</v>
      </c>
      <c r="Q32" s="376">
        <f t="shared" si="5"/>
        <v>5</v>
      </c>
      <c r="R32" s="381">
        <f t="shared" si="5"/>
        <v>3</v>
      </c>
      <c r="S32" s="382">
        <f t="shared" si="5"/>
        <v>2</v>
      </c>
      <c r="T32" s="383">
        <f>SUM(R32:S32)</f>
        <v>5</v>
      </c>
    </row>
    <row r="33" spans="1:16" x14ac:dyDescent="0.2">
      <c r="K33" s="384"/>
      <c r="L33" s="223"/>
      <c r="M33" s="385"/>
      <c r="N33" s="386"/>
      <c r="O33" s="387"/>
      <c r="P33" s="388"/>
    </row>
    <row r="35" spans="1:16" x14ac:dyDescent="0.2">
      <c r="A35" s="389"/>
      <c r="B35" s="389"/>
      <c r="C35" s="389"/>
      <c r="D35" s="389"/>
      <c r="E35" s="389"/>
      <c r="F35" s="389"/>
      <c r="G35" s="389"/>
      <c r="H35" s="214"/>
      <c r="K35" s="214"/>
    </row>
  </sheetData>
  <mergeCells count="5">
    <mergeCell ref="R5:T5"/>
    <mergeCell ref="A1:T1"/>
    <mergeCell ref="B2:F2"/>
    <mergeCell ref="G2:K2"/>
    <mergeCell ref="L2:O2"/>
  </mergeCells>
  <printOptions horizontalCentered="1" verticalCentered="1"/>
  <pageMargins left="0.23622047244094491" right="0.23622047244094491" top="0.51181102362204722" bottom="0.51181102362204722" header="0" footer="0.23622047244094491"/>
  <pageSetup paperSize="190" scale="72" fitToHeight="0" pageOrder="overThenDown" orientation="landscape" r:id="rId1"/>
  <headerFooter alignWithMargins="0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39"/>
  <sheetViews>
    <sheetView zoomScale="62" zoomScaleNormal="62" workbookViewId="0">
      <selection activeCell="I11" sqref="I11"/>
    </sheetView>
  </sheetViews>
  <sheetFormatPr baseColWidth="10" defaultRowHeight="12.75" x14ac:dyDescent="0.2"/>
  <cols>
    <col min="1" max="1" width="43.85546875" style="211" bestFit="1" customWidth="1"/>
    <col min="2" max="8" width="15.7109375" style="211" customWidth="1"/>
    <col min="9" max="9" width="15.7109375" style="212" customWidth="1"/>
    <col min="10" max="10" width="15.7109375" style="213" customWidth="1"/>
    <col min="11" max="12" width="15.7109375" style="211" customWidth="1"/>
    <col min="13" max="13" width="15.7109375" style="214" customWidth="1"/>
    <col min="14" max="14" width="15.7109375" style="212" customWidth="1"/>
    <col min="15" max="17" width="15.7109375" style="211" customWidth="1"/>
    <col min="18" max="18" width="7.140625" style="215" customWidth="1"/>
    <col min="19" max="19" width="6.5703125" style="211" customWidth="1"/>
    <col min="20" max="20" width="7.140625" style="211" customWidth="1"/>
    <col min="21" max="16384" width="11.42578125" style="211"/>
  </cols>
  <sheetData>
    <row r="1" spans="1:20" ht="20.25" x14ac:dyDescent="0.3">
      <c r="A1" s="981" t="s">
        <v>0</v>
      </c>
      <c r="B1" s="981"/>
      <c r="C1" s="981"/>
      <c r="D1" s="981"/>
      <c r="E1" s="981"/>
      <c r="F1" s="981"/>
      <c r="G1" s="981"/>
      <c r="H1" s="981"/>
      <c r="I1" s="981"/>
      <c r="J1" s="981"/>
      <c r="K1" s="981"/>
      <c r="L1" s="981"/>
      <c r="M1" s="981"/>
      <c r="N1" s="981"/>
      <c r="O1" s="981"/>
      <c r="P1" s="981"/>
      <c r="Q1" s="981"/>
      <c r="R1" s="981"/>
      <c r="S1" s="981"/>
      <c r="T1" s="981"/>
    </row>
    <row r="2" spans="1:20" ht="20.25" x14ac:dyDescent="0.3">
      <c r="A2" s="937" t="s">
        <v>1</v>
      </c>
      <c r="B2" s="983" t="s">
        <v>89</v>
      </c>
      <c r="C2" s="983"/>
      <c r="D2" s="983"/>
      <c r="E2" s="928"/>
      <c r="F2" s="929"/>
      <c r="G2" s="982" t="str">
        <f>B2</f>
        <v>TANLAJAS</v>
      </c>
      <c r="H2" s="982"/>
      <c r="I2" s="982"/>
      <c r="J2" s="982"/>
      <c r="K2" s="946"/>
      <c r="L2" s="984" t="s">
        <v>3</v>
      </c>
      <c r="M2" s="984"/>
      <c r="N2" s="984"/>
      <c r="O2" s="984"/>
      <c r="P2" s="929">
        <v>5</v>
      </c>
      <c r="Q2" s="946"/>
      <c r="R2" s="947"/>
      <c r="S2" s="946"/>
      <c r="T2" s="946"/>
    </row>
    <row r="3" spans="1:20" ht="20.25" x14ac:dyDescent="0.3">
      <c r="A3" s="929">
        <v>2018</v>
      </c>
      <c r="B3" s="929"/>
      <c r="C3" s="929"/>
      <c r="D3" s="929"/>
      <c r="E3" s="929"/>
      <c r="F3" s="929"/>
      <c r="G3" s="929"/>
      <c r="H3" s="928"/>
      <c r="I3" s="948"/>
      <c r="J3" s="949"/>
      <c r="K3" s="929"/>
      <c r="L3" s="950"/>
      <c r="M3" s="951"/>
      <c r="N3" s="952"/>
      <c r="O3" s="937"/>
      <c r="P3" s="929"/>
      <c r="Q3" s="946"/>
      <c r="R3" s="947"/>
      <c r="S3" s="946"/>
      <c r="T3" s="946"/>
    </row>
    <row r="4" spans="1:20" ht="20.25" x14ac:dyDescent="0.3">
      <c r="A4" s="929"/>
      <c r="B4" s="929"/>
      <c r="C4" s="929"/>
      <c r="D4" s="929"/>
      <c r="E4" s="929"/>
      <c r="F4" s="929"/>
      <c r="G4" s="929"/>
      <c r="H4" s="928"/>
      <c r="I4" s="948"/>
      <c r="J4" s="949"/>
      <c r="K4" s="929"/>
      <c r="L4" s="950"/>
      <c r="M4" s="951"/>
      <c r="N4" s="952"/>
      <c r="O4" s="937"/>
      <c r="P4" s="929"/>
      <c r="Q4" s="946"/>
      <c r="R4" s="947"/>
      <c r="S4" s="946"/>
      <c r="T4" s="946"/>
    </row>
    <row r="5" spans="1:20" ht="89.25" x14ac:dyDescent="0.2">
      <c r="A5" s="936" t="s">
        <v>4</v>
      </c>
      <c r="B5" s="936" t="s">
        <v>5</v>
      </c>
      <c r="C5" s="936" t="s">
        <v>6</v>
      </c>
      <c r="D5" s="936" t="s">
        <v>7</v>
      </c>
      <c r="E5" s="936" t="s">
        <v>8</v>
      </c>
      <c r="F5" s="936" t="s">
        <v>9</v>
      </c>
      <c r="G5" s="936" t="s">
        <v>124</v>
      </c>
      <c r="H5" s="936" t="s">
        <v>11</v>
      </c>
      <c r="I5" s="931" t="s">
        <v>12</v>
      </c>
      <c r="J5" s="932" t="s">
        <v>13</v>
      </c>
      <c r="K5" s="936" t="s">
        <v>126</v>
      </c>
      <c r="L5" s="936" t="s">
        <v>15</v>
      </c>
      <c r="M5" s="933" t="s">
        <v>16</v>
      </c>
      <c r="N5" s="231" t="s">
        <v>17</v>
      </c>
      <c r="O5" s="936" t="s">
        <v>18</v>
      </c>
      <c r="P5" s="934" t="s">
        <v>19</v>
      </c>
      <c r="Q5" s="935" t="s">
        <v>20</v>
      </c>
      <c r="R5" s="980" t="s">
        <v>21</v>
      </c>
      <c r="S5" s="980"/>
      <c r="T5" s="980"/>
    </row>
    <row r="6" spans="1:20" s="327" customFormat="1" x14ac:dyDescent="0.2">
      <c r="A6" s="235" t="s">
        <v>38</v>
      </c>
      <c r="B6" s="236"/>
      <c r="C6" s="236"/>
      <c r="D6" s="236"/>
      <c r="E6" s="249"/>
      <c r="F6" s="236"/>
      <c r="G6" s="474"/>
      <c r="H6" s="236"/>
      <c r="I6" s="238">
        <v>0.93</v>
      </c>
      <c r="J6" s="239">
        <f>$B$8*I6</f>
        <v>664.02</v>
      </c>
      <c r="K6" s="252">
        <v>0</v>
      </c>
      <c r="L6" s="886">
        <f>INT(J6)+K6</f>
        <v>664</v>
      </c>
      <c r="M6" s="242">
        <f>L6</f>
        <v>664</v>
      </c>
      <c r="N6" s="469">
        <f>M6/M$35</f>
        <v>6.8786905625194239E-2</v>
      </c>
      <c r="O6" s="255">
        <f>IF(N6&gt;=2%,M6,0)</f>
        <v>664</v>
      </c>
      <c r="P6" s="245">
        <f>O$35/P$2</f>
        <v>1907.8</v>
      </c>
      <c r="Q6" s="472">
        <f>O6/P6</f>
        <v>0.34804486843484644</v>
      </c>
      <c r="R6" s="247">
        <f t="shared" ref="R6:R21" si="0">INT(Q6)</f>
        <v>0</v>
      </c>
      <c r="S6" s="248">
        <v>0</v>
      </c>
      <c r="T6" s="246">
        <f t="shared" ref="T6:T21" si="1">SUM(R6:S6)</f>
        <v>0</v>
      </c>
    </row>
    <row r="7" spans="1:20" s="327" customFormat="1" x14ac:dyDescent="0.2">
      <c r="A7" s="235" t="s">
        <v>24</v>
      </c>
      <c r="B7" s="236"/>
      <c r="C7" s="236"/>
      <c r="D7" s="237"/>
      <c r="E7" s="249"/>
      <c r="F7" s="236"/>
      <c r="G7" s="236"/>
      <c r="H7" s="236"/>
      <c r="I7" s="238">
        <v>7.0000000000000007E-2</v>
      </c>
      <c r="J7" s="239">
        <f>$B$8*I7</f>
        <v>49.980000000000004</v>
      </c>
      <c r="K7" s="252">
        <v>1</v>
      </c>
      <c r="L7" s="886">
        <f>INT(J7)+K7</f>
        <v>50</v>
      </c>
      <c r="M7" s="242">
        <f>L7</f>
        <v>50</v>
      </c>
      <c r="N7" s="469">
        <f>M7/M$35</f>
        <v>5.1797368693670366E-3</v>
      </c>
      <c r="O7" s="255">
        <f>IF(N7&gt;=2%,M7,0)</f>
        <v>0</v>
      </c>
      <c r="P7" s="245">
        <f>O$35/P$2</f>
        <v>1907.8</v>
      </c>
      <c r="Q7" s="472">
        <f>O7/P7</f>
        <v>0</v>
      </c>
      <c r="R7" s="247">
        <f t="shared" si="0"/>
        <v>0</v>
      </c>
      <c r="S7" s="248">
        <v>0</v>
      </c>
      <c r="T7" s="246">
        <f t="shared" si="1"/>
        <v>0</v>
      </c>
    </row>
    <row r="8" spans="1:20" s="327" customFormat="1" x14ac:dyDescent="0.2">
      <c r="A8" s="471" t="s">
        <v>59</v>
      </c>
      <c r="B8" s="236">
        <v>714</v>
      </c>
      <c r="C8" s="470"/>
      <c r="D8" s="236"/>
      <c r="E8" s="235"/>
      <c r="F8" s="236"/>
      <c r="G8" s="236"/>
      <c r="H8" s="251"/>
      <c r="I8" s="238"/>
      <c r="J8" s="239"/>
      <c r="K8" s="252"/>
      <c r="L8" s="887"/>
      <c r="M8" s="254"/>
      <c r="N8" s="469"/>
      <c r="O8" s="255"/>
      <c r="P8" s="245">
        <f>SUM(N8:O8)</f>
        <v>0</v>
      </c>
      <c r="Q8" s="248"/>
      <c r="R8" s="247">
        <f t="shared" si="0"/>
        <v>0</v>
      </c>
      <c r="S8" s="248">
        <v>0</v>
      </c>
      <c r="T8" s="246">
        <f t="shared" si="1"/>
        <v>0</v>
      </c>
    </row>
    <row r="9" spans="1:20" x14ac:dyDescent="0.2">
      <c r="A9" s="256"/>
      <c r="B9" s="257"/>
      <c r="C9" s="257"/>
      <c r="D9" s="258"/>
      <c r="E9" s="227"/>
      <c r="F9" s="259"/>
      <c r="G9" s="257"/>
      <c r="H9" s="259"/>
      <c r="I9" s="260"/>
      <c r="J9" s="261"/>
      <c r="K9" s="262"/>
      <c r="L9" s="888"/>
      <c r="M9" s="264"/>
      <c r="N9" s="265"/>
      <c r="O9" s="266"/>
      <c r="P9" s="662"/>
      <c r="Q9" s="698"/>
      <c r="R9" s="325">
        <f t="shared" si="0"/>
        <v>0</v>
      </c>
      <c r="S9" s="324">
        <v>0</v>
      </c>
      <c r="T9" s="326">
        <f t="shared" si="1"/>
        <v>0</v>
      </c>
    </row>
    <row r="10" spans="1:20" x14ac:dyDescent="0.2">
      <c r="A10" s="287" t="s">
        <v>39</v>
      </c>
      <c r="B10" s="288">
        <v>1348</v>
      </c>
      <c r="C10" s="288"/>
      <c r="D10" s="390"/>
      <c r="E10" s="391"/>
      <c r="F10" s="272"/>
      <c r="G10" s="288"/>
      <c r="H10" s="272"/>
      <c r="I10" s="275"/>
      <c r="J10" s="276"/>
      <c r="K10" s="277"/>
      <c r="L10" s="889">
        <f>B10</f>
        <v>1348</v>
      </c>
      <c r="M10" s="291">
        <f>L10</f>
        <v>1348</v>
      </c>
      <c r="N10" s="280">
        <f>M10/M$35</f>
        <v>0.13964570599813531</v>
      </c>
      <c r="O10" s="281">
        <f>IF(N10&gt;=2%,M10,0)</f>
        <v>1348</v>
      </c>
      <c r="P10" s="282">
        <f>O$35/P$2</f>
        <v>1907.8</v>
      </c>
      <c r="Q10" s="285">
        <f>O10/P10</f>
        <v>0.70657301603941713</v>
      </c>
      <c r="R10" s="284">
        <f t="shared" si="0"/>
        <v>0</v>
      </c>
      <c r="S10" s="285">
        <v>1</v>
      </c>
      <c r="T10" s="286">
        <f t="shared" si="1"/>
        <v>1</v>
      </c>
    </row>
    <row r="11" spans="1:20" x14ac:dyDescent="0.2">
      <c r="A11" s="256"/>
      <c r="B11" s="257"/>
      <c r="C11" s="257"/>
      <c r="D11" s="258"/>
      <c r="E11" s="227"/>
      <c r="F11" s="259"/>
      <c r="G11" s="257"/>
      <c r="H11" s="259"/>
      <c r="I11" s="260"/>
      <c r="J11" s="261"/>
      <c r="K11" s="262"/>
      <c r="L11" s="888"/>
      <c r="M11" s="264"/>
      <c r="N11" s="265"/>
      <c r="O11" s="266"/>
      <c r="P11" s="662"/>
      <c r="Q11" s="698"/>
      <c r="R11" s="325">
        <f t="shared" si="0"/>
        <v>0</v>
      </c>
      <c r="S11" s="324">
        <v>0</v>
      </c>
      <c r="T11" s="326">
        <f t="shared" si="1"/>
        <v>0</v>
      </c>
    </row>
    <row r="12" spans="1:20" x14ac:dyDescent="0.2">
      <c r="A12" s="457" t="s">
        <v>23</v>
      </c>
      <c r="B12" s="454">
        <v>63</v>
      </c>
      <c r="C12" s="454"/>
      <c r="D12" s="456"/>
      <c r="E12" s="455"/>
      <c r="F12" s="453"/>
      <c r="G12" s="454"/>
      <c r="H12" s="453"/>
      <c r="I12" s="452"/>
      <c r="J12" s="451"/>
      <c r="K12" s="450"/>
      <c r="L12" s="890">
        <f>B12</f>
        <v>63</v>
      </c>
      <c r="M12" s="448">
        <f>L12</f>
        <v>63</v>
      </c>
      <c r="N12" s="447">
        <f>M12/M$35</f>
        <v>6.5264684554024654E-3</v>
      </c>
      <c r="O12" s="446">
        <f>IF(N12&gt;=2%,M12,0)</f>
        <v>0</v>
      </c>
      <c r="P12" s="699">
        <f>O$35/P$2</f>
        <v>1907.8</v>
      </c>
      <c r="Q12" s="700">
        <f>O12/P12</f>
        <v>0</v>
      </c>
      <c r="R12" s="701">
        <f t="shared" si="0"/>
        <v>0</v>
      </c>
      <c r="S12" s="700">
        <v>0</v>
      </c>
      <c r="T12" s="702">
        <f t="shared" si="1"/>
        <v>0</v>
      </c>
    </row>
    <row r="13" spans="1:20" x14ac:dyDescent="0.2">
      <c r="A13" s="256"/>
      <c r="B13" s="257"/>
      <c r="C13" s="257"/>
      <c r="D13" s="258"/>
      <c r="E13" s="227"/>
      <c r="F13" s="259"/>
      <c r="G13" s="257"/>
      <c r="H13" s="259"/>
      <c r="I13" s="260"/>
      <c r="J13" s="261"/>
      <c r="K13" s="262"/>
      <c r="L13" s="888"/>
      <c r="M13" s="264"/>
      <c r="N13" s="265"/>
      <c r="O13" s="266"/>
      <c r="P13" s="662"/>
      <c r="Q13" s="698"/>
      <c r="R13" s="325">
        <f t="shared" si="0"/>
        <v>0</v>
      </c>
      <c r="S13" s="324">
        <v>0</v>
      </c>
      <c r="T13" s="326">
        <f t="shared" si="1"/>
        <v>0</v>
      </c>
    </row>
    <row r="14" spans="1:20" x14ac:dyDescent="0.2">
      <c r="A14" s="292" t="s">
        <v>41</v>
      </c>
      <c r="B14" s="293">
        <v>814</v>
      </c>
      <c r="C14" s="293">
        <f>$B$17/3</f>
        <v>49.666666666666664</v>
      </c>
      <c r="D14" s="293">
        <f>B$18/2</f>
        <v>44</v>
      </c>
      <c r="E14" s="294">
        <f>B$19/2</f>
        <v>7</v>
      </c>
      <c r="F14" s="293"/>
      <c r="G14" s="295">
        <v>1</v>
      </c>
      <c r="H14" s="293">
        <f>B14+INT(C14)+INT(D14)+INT(E14)+INT(F14)+G14</f>
        <v>915</v>
      </c>
      <c r="I14" s="296"/>
      <c r="J14" s="297"/>
      <c r="K14" s="298"/>
      <c r="L14" s="891">
        <f>H14</f>
        <v>915</v>
      </c>
      <c r="M14" s="300">
        <f>L14</f>
        <v>915</v>
      </c>
      <c r="N14" s="301">
        <f>M14/M$35</f>
        <v>9.478918470941676E-2</v>
      </c>
      <c r="O14" s="302">
        <f>IF(N14&gt;=2%,M14,0)</f>
        <v>915</v>
      </c>
      <c r="P14" s="303">
        <f>O$35/P$2</f>
        <v>1907.8</v>
      </c>
      <c r="Q14" s="304">
        <f>O14/P14</f>
        <v>0.47961002201488628</v>
      </c>
      <c r="R14" s="305">
        <f t="shared" si="0"/>
        <v>0</v>
      </c>
      <c r="S14" s="304">
        <v>1</v>
      </c>
      <c r="T14" s="306">
        <f t="shared" si="1"/>
        <v>1</v>
      </c>
    </row>
    <row r="15" spans="1:20" x14ac:dyDescent="0.2">
      <c r="A15" s="292" t="s">
        <v>42</v>
      </c>
      <c r="B15" s="293">
        <v>2396</v>
      </c>
      <c r="C15" s="293">
        <f>$B$17/3</f>
        <v>49.666666666666664</v>
      </c>
      <c r="D15" s="293">
        <f>B$18/2</f>
        <v>44</v>
      </c>
      <c r="E15" s="292"/>
      <c r="F15" s="293">
        <f>B$20/2</f>
        <v>25.5</v>
      </c>
      <c r="G15" s="293">
        <v>2</v>
      </c>
      <c r="H15" s="293">
        <f>B15+INT(C15)+INT(D15)+INT(E15)+INT(F15)+G15</f>
        <v>2516</v>
      </c>
      <c r="I15" s="296"/>
      <c r="J15" s="297"/>
      <c r="K15" s="298"/>
      <c r="L15" s="891">
        <f>H15</f>
        <v>2516</v>
      </c>
      <c r="M15" s="300">
        <f>L15</f>
        <v>2516</v>
      </c>
      <c r="N15" s="301">
        <f>M15/M$35</f>
        <v>0.26064435926654927</v>
      </c>
      <c r="O15" s="302">
        <f>IF(N15&gt;=2%,M15,0)</f>
        <v>2516</v>
      </c>
      <c r="P15" s="303">
        <f>O$35/P$2</f>
        <v>1907.8</v>
      </c>
      <c r="Q15" s="304">
        <f>O15/P15</f>
        <v>1.3187965195513156</v>
      </c>
      <c r="R15" s="305">
        <f t="shared" si="0"/>
        <v>1</v>
      </c>
      <c r="S15" s="304">
        <v>0</v>
      </c>
      <c r="T15" s="306">
        <f t="shared" si="1"/>
        <v>1</v>
      </c>
    </row>
    <row r="16" spans="1:20" x14ac:dyDescent="0.2">
      <c r="A16" s="292" t="s">
        <v>43</v>
      </c>
      <c r="B16" s="293">
        <v>132</v>
      </c>
      <c r="C16" s="293">
        <f>$B$17/3</f>
        <v>49.666666666666664</v>
      </c>
      <c r="D16" s="293"/>
      <c r="E16" s="294">
        <f>B$19/2</f>
        <v>7</v>
      </c>
      <c r="F16" s="293">
        <f>B$20/2</f>
        <v>25.5</v>
      </c>
      <c r="G16" s="293">
        <v>0</v>
      </c>
      <c r="H16" s="293">
        <f>B16+INT(C16)+INT(D16)+INT(E16)+INT(F16)+G16</f>
        <v>213</v>
      </c>
      <c r="I16" s="296"/>
      <c r="J16" s="297"/>
      <c r="K16" s="298"/>
      <c r="L16" s="891">
        <f>H16</f>
        <v>213</v>
      </c>
      <c r="M16" s="300">
        <f>L16</f>
        <v>213</v>
      </c>
      <c r="N16" s="301">
        <f>M16/M$35</f>
        <v>2.2065679063503575E-2</v>
      </c>
      <c r="O16" s="302">
        <f>IF(N16&gt;=2%,M16,0)</f>
        <v>213</v>
      </c>
      <c r="P16" s="303">
        <f>O$35/P$2</f>
        <v>1907.8</v>
      </c>
      <c r="Q16" s="304">
        <f>O16/P16</f>
        <v>0.11164692315756369</v>
      </c>
      <c r="R16" s="305">
        <f t="shared" si="0"/>
        <v>0</v>
      </c>
      <c r="S16" s="304">
        <v>0</v>
      </c>
      <c r="T16" s="306">
        <f t="shared" si="1"/>
        <v>0</v>
      </c>
    </row>
    <row r="17" spans="1:20" x14ac:dyDescent="0.2">
      <c r="A17" s="307" t="s">
        <v>44</v>
      </c>
      <c r="B17" s="293">
        <v>149</v>
      </c>
      <c r="C17" s="293"/>
      <c r="D17" s="293"/>
      <c r="E17" s="292"/>
      <c r="F17" s="293"/>
      <c r="G17" s="293"/>
      <c r="H17" s="293"/>
      <c r="I17" s="296"/>
      <c r="J17" s="297"/>
      <c r="K17" s="298"/>
      <c r="L17" s="891"/>
      <c r="M17" s="308"/>
      <c r="N17" s="301"/>
      <c r="O17" s="302"/>
      <c r="P17" s="303"/>
      <c r="Q17" s="304"/>
      <c r="R17" s="305">
        <f t="shared" si="0"/>
        <v>0</v>
      </c>
      <c r="S17" s="304">
        <v>0</v>
      </c>
      <c r="T17" s="306">
        <f t="shared" si="1"/>
        <v>0</v>
      </c>
    </row>
    <row r="18" spans="1:20" x14ac:dyDescent="0.2">
      <c r="A18" s="307" t="s">
        <v>45</v>
      </c>
      <c r="B18" s="293">
        <v>88</v>
      </c>
      <c r="C18" s="293"/>
      <c r="D18" s="293"/>
      <c r="E18" s="292"/>
      <c r="F18" s="293"/>
      <c r="G18" s="293"/>
      <c r="H18" s="293"/>
      <c r="I18" s="296"/>
      <c r="J18" s="297"/>
      <c r="K18" s="298"/>
      <c r="L18" s="891"/>
      <c r="M18" s="308"/>
      <c r="N18" s="301"/>
      <c r="O18" s="302"/>
      <c r="P18" s="303">
        <f>SUM(N18:O18)</f>
        <v>0</v>
      </c>
      <c r="Q18" s="304"/>
      <c r="R18" s="305">
        <f t="shared" si="0"/>
        <v>0</v>
      </c>
      <c r="S18" s="304"/>
      <c r="T18" s="306">
        <f t="shared" si="1"/>
        <v>0</v>
      </c>
    </row>
    <row r="19" spans="1:20" x14ac:dyDescent="0.2">
      <c r="A19" s="307" t="s">
        <v>46</v>
      </c>
      <c r="B19" s="293">
        <v>14</v>
      </c>
      <c r="C19" s="293"/>
      <c r="D19" s="309"/>
      <c r="E19" s="292"/>
      <c r="F19" s="293"/>
      <c r="G19" s="293"/>
      <c r="H19" s="310"/>
      <c r="I19" s="296"/>
      <c r="J19" s="297"/>
      <c r="K19" s="298"/>
      <c r="L19" s="891"/>
      <c r="M19" s="308"/>
      <c r="N19" s="301"/>
      <c r="O19" s="302"/>
      <c r="P19" s="303">
        <f>SUM(N19:O19)</f>
        <v>0</v>
      </c>
      <c r="Q19" s="304"/>
      <c r="R19" s="305">
        <f t="shared" si="0"/>
        <v>0</v>
      </c>
      <c r="S19" s="304"/>
      <c r="T19" s="306">
        <f t="shared" si="1"/>
        <v>0</v>
      </c>
    </row>
    <row r="20" spans="1:20" x14ac:dyDescent="0.2">
      <c r="A20" s="307" t="s">
        <v>47</v>
      </c>
      <c r="B20" s="293">
        <v>51</v>
      </c>
      <c r="C20" s="293"/>
      <c r="D20" s="293"/>
      <c r="E20" s="292"/>
      <c r="F20" s="293"/>
      <c r="G20" s="293"/>
      <c r="H20" s="293"/>
      <c r="I20" s="296"/>
      <c r="J20" s="297"/>
      <c r="K20" s="298"/>
      <c r="L20" s="891"/>
      <c r="M20" s="308"/>
      <c r="N20" s="301"/>
      <c r="O20" s="302"/>
      <c r="P20" s="303">
        <f>SUM(N20:O20)</f>
        <v>0</v>
      </c>
      <c r="Q20" s="304"/>
      <c r="R20" s="305">
        <f t="shared" si="0"/>
        <v>0</v>
      </c>
      <c r="S20" s="304"/>
      <c r="T20" s="306">
        <f t="shared" si="1"/>
        <v>0</v>
      </c>
    </row>
    <row r="21" spans="1:20" x14ac:dyDescent="0.2">
      <c r="A21" s="311" t="s">
        <v>48</v>
      </c>
      <c r="B21" s="293">
        <f>SUM(B14:B20)</f>
        <v>3644</v>
      </c>
      <c r="C21" s="293"/>
      <c r="D21" s="293"/>
      <c r="E21" s="292"/>
      <c r="F21" s="293"/>
      <c r="G21" s="293"/>
      <c r="H21" s="293"/>
      <c r="I21" s="296"/>
      <c r="J21" s="297"/>
      <c r="K21" s="298"/>
      <c r="L21" s="891"/>
      <c r="M21" s="308"/>
      <c r="N21" s="301"/>
      <c r="O21" s="302"/>
      <c r="P21" s="303"/>
      <c r="Q21" s="304"/>
      <c r="R21" s="305">
        <f t="shared" si="0"/>
        <v>0</v>
      </c>
      <c r="S21" s="304"/>
      <c r="T21" s="306">
        <f t="shared" si="1"/>
        <v>0</v>
      </c>
    </row>
    <row r="22" spans="1:20" x14ac:dyDescent="0.2">
      <c r="A22" s="256"/>
      <c r="B22" s="313"/>
      <c r="C22" s="259"/>
      <c r="D22" s="259"/>
      <c r="E22" s="344"/>
      <c r="F22" s="259"/>
      <c r="G22" s="259"/>
      <c r="H22" s="259"/>
      <c r="I22" s="260"/>
      <c r="J22" s="261"/>
      <c r="K22" s="262"/>
      <c r="L22" s="888"/>
      <c r="M22" s="264"/>
      <c r="N22" s="265"/>
      <c r="O22" s="266"/>
      <c r="P22" s="662"/>
      <c r="Q22" s="324"/>
      <c r="R22" s="325"/>
      <c r="S22" s="324"/>
      <c r="T22" s="326"/>
    </row>
    <row r="23" spans="1:20" x14ac:dyDescent="0.2">
      <c r="A23" s="399" t="s">
        <v>34</v>
      </c>
      <c r="B23" s="398">
        <v>202</v>
      </c>
      <c r="C23" s="398"/>
      <c r="D23" s="398"/>
      <c r="E23" s="399"/>
      <c r="F23" s="398"/>
      <c r="G23" s="398"/>
      <c r="H23" s="398"/>
      <c r="I23" s="400"/>
      <c r="J23" s="401"/>
      <c r="K23" s="402"/>
      <c r="L23" s="892">
        <f>B23</f>
        <v>202</v>
      </c>
      <c r="M23" s="404">
        <f>L23</f>
        <v>202</v>
      </c>
      <c r="N23" s="405">
        <f>M23/M$35</f>
        <v>2.0926136952242828E-2</v>
      </c>
      <c r="O23" s="406">
        <f>IF(N23&gt;=2%,M23,0)</f>
        <v>202</v>
      </c>
      <c r="P23" s="703">
        <f>O$35/P$2</f>
        <v>1907.8</v>
      </c>
      <c r="Q23" s="704">
        <f>O23/P23</f>
        <v>0.10588111961421533</v>
      </c>
      <c r="R23" s="707">
        <f>INT(Q23)</f>
        <v>0</v>
      </c>
      <c r="S23" s="704">
        <v>0</v>
      </c>
      <c r="T23" s="708">
        <f>SUM(R23:S23)</f>
        <v>0</v>
      </c>
    </row>
    <row r="24" spans="1:20" s="327" customFormat="1" x14ac:dyDescent="0.2">
      <c r="A24" s="315"/>
      <c r="B24" s="313"/>
      <c r="C24" s="313"/>
      <c r="D24" s="313"/>
      <c r="E24" s="315"/>
      <c r="F24" s="313"/>
      <c r="G24" s="313"/>
      <c r="H24" s="313"/>
      <c r="I24" s="317"/>
      <c r="J24" s="261"/>
      <c r="K24" s="318"/>
      <c r="L24" s="893"/>
      <c r="M24" s="412"/>
      <c r="N24" s="321"/>
      <c r="O24" s="322"/>
      <c r="P24" s="323"/>
      <c r="Q24" s="324"/>
      <c r="R24" s="325"/>
      <c r="S24" s="324"/>
      <c r="T24" s="326">
        <f>SUM(R24:S24)</f>
        <v>0</v>
      </c>
    </row>
    <row r="25" spans="1:20" x14ac:dyDescent="0.2">
      <c r="A25" s="414" t="s">
        <v>35</v>
      </c>
      <c r="B25" s="415">
        <v>2207</v>
      </c>
      <c r="C25" s="415"/>
      <c r="D25" s="415"/>
      <c r="E25" s="414"/>
      <c r="F25" s="415"/>
      <c r="G25" s="415"/>
      <c r="H25" s="415"/>
      <c r="I25" s="416"/>
      <c r="J25" s="417"/>
      <c r="K25" s="418"/>
      <c r="L25" s="894">
        <f>B25</f>
        <v>2207</v>
      </c>
      <c r="M25" s="420">
        <f>L25</f>
        <v>2207</v>
      </c>
      <c r="N25" s="421">
        <f>M25/M$35</f>
        <v>0.22863358541386097</v>
      </c>
      <c r="O25" s="422">
        <f>IF(N25&gt;=2%,M25,0)</f>
        <v>2207</v>
      </c>
      <c r="P25" s="705">
        <f>O$35/P$2</f>
        <v>1907.8</v>
      </c>
      <c r="Q25" s="706">
        <f>O25/P25</f>
        <v>1.1568298563790753</v>
      </c>
      <c r="R25" s="709">
        <f>INT(Q25)</f>
        <v>1</v>
      </c>
      <c r="S25" s="706">
        <v>0</v>
      </c>
      <c r="T25" s="710">
        <f>SUM(R25:S25)</f>
        <v>1</v>
      </c>
    </row>
    <row r="26" spans="1:20" s="327" customFormat="1" x14ac:dyDescent="0.2">
      <c r="A26" s="312"/>
      <c r="B26" s="313"/>
      <c r="C26" s="313"/>
      <c r="D26" s="314"/>
      <c r="E26" s="315"/>
      <c r="F26" s="313"/>
      <c r="G26" s="313"/>
      <c r="H26" s="316"/>
      <c r="I26" s="317"/>
      <c r="J26" s="261"/>
      <c r="K26" s="318"/>
      <c r="L26" s="893"/>
      <c r="M26" s="320"/>
      <c r="N26" s="321"/>
      <c r="O26" s="322"/>
      <c r="P26" s="323"/>
      <c r="Q26" s="324"/>
      <c r="R26" s="325"/>
      <c r="S26" s="324"/>
      <c r="T26" s="326"/>
    </row>
    <row r="27" spans="1:20" s="327" customFormat="1" x14ac:dyDescent="0.2">
      <c r="A27" s="443" t="s">
        <v>36</v>
      </c>
      <c r="B27" s="440">
        <v>1474</v>
      </c>
      <c r="C27" s="440"/>
      <c r="D27" s="442"/>
      <c r="E27" s="441"/>
      <c r="F27" s="440"/>
      <c r="G27" s="440"/>
      <c r="H27" s="439"/>
      <c r="I27" s="438"/>
      <c r="J27" s="437"/>
      <c r="K27" s="436"/>
      <c r="L27" s="895">
        <f>B27</f>
        <v>1474</v>
      </c>
      <c r="M27" s="434">
        <f>L27</f>
        <v>1474</v>
      </c>
      <c r="N27" s="433">
        <f>M27/M$35</f>
        <v>0.15269864290894022</v>
      </c>
      <c r="O27" s="432">
        <f>IF(N27&gt;=2%,M27,0)</f>
        <v>1474</v>
      </c>
      <c r="P27" s="431">
        <f>O$35/P$2</f>
        <v>1907.8</v>
      </c>
      <c r="Q27" s="429">
        <f>O27/P27</f>
        <v>0.77261767480868015</v>
      </c>
      <c r="R27" s="430">
        <f>INT(Q27)</f>
        <v>0</v>
      </c>
      <c r="S27" s="429">
        <v>1</v>
      </c>
      <c r="T27" s="428"/>
    </row>
    <row r="28" spans="1:20" s="327" customFormat="1" x14ac:dyDescent="0.2">
      <c r="A28" s="312"/>
      <c r="B28" s="313"/>
      <c r="C28" s="313"/>
      <c r="D28" s="314"/>
      <c r="E28" s="315"/>
      <c r="F28" s="313"/>
      <c r="G28" s="313"/>
      <c r="H28" s="316"/>
      <c r="I28" s="317"/>
      <c r="J28" s="261"/>
      <c r="K28" s="318"/>
      <c r="L28" s="893"/>
      <c r="M28" s="320"/>
      <c r="N28" s="321"/>
      <c r="O28" s="322"/>
      <c r="P28" s="323"/>
      <c r="Q28" s="324"/>
      <c r="R28" s="325"/>
      <c r="S28" s="324"/>
      <c r="T28" s="326"/>
    </row>
    <row r="29" spans="1:20" s="327" customFormat="1" x14ac:dyDescent="0.2">
      <c r="A29" s="328" t="s">
        <v>50</v>
      </c>
      <c r="B29" s="329">
        <v>0</v>
      </c>
      <c r="C29" s="329"/>
      <c r="D29" s="330"/>
      <c r="E29" s="331"/>
      <c r="F29" s="329"/>
      <c r="G29" s="329"/>
      <c r="H29" s="332"/>
      <c r="I29" s="333"/>
      <c r="J29" s="334"/>
      <c r="K29" s="335"/>
      <c r="L29" s="896">
        <f>B29</f>
        <v>0</v>
      </c>
      <c r="M29" s="337">
        <f>L29</f>
        <v>0</v>
      </c>
      <c r="N29" s="338">
        <f>M29/M$35</f>
        <v>0</v>
      </c>
      <c r="O29" s="339">
        <f>IF(N29&gt;=2%,M29,0)</f>
        <v>0</v>
      </c>
      <c r="P29" s="340">
        <f>O$35/P$2</f>
        <v>1907.8</v>
      </c>
      <c r="Q29" s="341">
        <f>O29/P29</f>
        <v>0</v>
      </c>
      <c r="R29" s="342">
        <f>INT(Q29)</f>
        <v>0</v>
      </c>
      <c r="S29" s="341">
        <v>0</v>
      </c>
      <c r="T29" s="343">
        <f>SUM(R29:S29)</f>
        <v>0</v>
      </c>
    </row>
    <row r="30" spans="1:20" x14ac:dyDescent="0.2">
      <c r="A30" s="344"/>
      <c r="B30" s="259"/>
      <c r="C30" s="259"/>
      <c r="D30" s="258"/>
      <c r="E30" s="344"/>
      <c r="F30" s="259"/>
      <c r="G30" s="259"/>
      <c r="H30" s="345" t="s">
        <v>51</v>
      </c>
      <c r="I30" s="260"/>
      <c r="J30" s="261"/>
      <c r="K30" s="262"/>
      <c r="L30" s="893"/>
      <c r="M30" s="320"/>
      <c r="N30" s="265"/>
      <c r="O30" s="266"/>
      <c r="P30" s="323"/>
      <c r="Q30" s="324"/>
      <c r="R30" s="325">
        <f>INT(Q30)</f>
        <v>0</v>
      </c>
      <c r="S30" s="324"/>
      <c r="T30" s="326">
        <f>SUM(R30:S30)</f>
        <v>0</v>
      </c>
    </row>
    <row r="31" spans="1:20" x14ac:dyDescent="0.2">
      <c r="A31" s="346" t="s">
        <v>52</v>
      </c>
      <c r="B31" s="347">
        <v>1</v>
      </c>
      <c r="C31" s="347"/>
      <c r="D31" s="347"/>
      <c r="E31" s="346"/>
      <c r="F31" s="347"/>
      <c r="G31" s="347"/>
      <c r="H31" s="348"/>
      <c r="I31" s="349"/>
      <c r="J31" s="350"/>
      <c r="K31" s="351"/>
      <c r="L31" s="897">
        <f>B31</f>
        <v>1</v>
      </c>
      <c r="M31" s="353">
        <f>L31</f>
        <v>1</v>
      </c>
      <c r="N31" s="354">
        <f>M31/M$35</f>
        <v>1.0359473738734072E-4</v>
      </c>
      <c r="O31" s="355">
        <f>IF(N31&gt;=2%,M31,0)</f>
        <v>0</v>
      </c>
      <c r="P31" s="356">
        <f>O$35/P$2</f>
        <v>1907.8</v>
      </c>
      <c r="Q31" s="357">
        <f>O31/P31</f>
        <v>0</v>
      </c>
      <c r="R31" s="358">
        <f>INT(Q31)</f>
        <v>0</v>
      </c>
      <c r="S31" s="357">
        <v>0</v>
      </c>
      <c r="T31" s="359">
        <f>SUM(R31:S31)</f>
        <v>0</v>
      </c>
    </row>
    <row r="32" spans="1:20" x14ac:dyDescent="0.2">
      <c r="A32" s="344"/>
      <c r="B32" s="259"/>
      <c r="C32" s="259"/>
      <c r="D32" s="259"/>
      <c r="E32" s="344"/>
      <c r="F32" s="259"/>
      <c r="G32" s="259"/>
      <c r="H32" s="345"/>
      <c r="I32" s="260"/>
      <c r="J32" s="261"/>
      <c r="K32" s="262"/>
      <c r="L32" s="893"/>
      <c r="M32" s="320"/>
      <c r="N32" s="265"/>
      <c r="O32" s="266"/>
      <c r="P32" s="323"/>
      <c r="Q32" s="324"/>
      <c r="R32" s="325"/>
      <c r="S32" s="324"/>
      <c r="T32" s="326"/>
    </row>
    <row r="33" spans="1:20" x14ac:dyDescent="0.2">
      <c r="A33" s="360" t="s">
        <v>53</v>
      </c>
      <c r="B33" s="361">
        <v>404</v>
      </c>
      <c r="C33" s="361"/>
      <c r="D33" s="361"/>
      <c r="E33" s="360"/>
      <c r="F33" s="361"/>
      <c r="G33" s="361"/>
      <c r="H33" s="362"/>
      <c r="I33" s="363"/>
      <c r="J33" s="364"/>
      <c r="K33" s="365"/>
      <c r="L33" s="898">
        <f>B33</f>
        <v>404</v>
      </c>
      <c r="M33" s="367"/>
      <c r="N33" s="368">
        <v>0</v>
      </c>
      <c r="O33" s="369">
        <f>IF(N33&gt;=2%,M33,0)</f>
        <v>0</v>
      </c>
      <c r="P33" s="370"/>
      <c r="Q33" s="371"/>
      <c r="R33" s="372">
        <f>INT(Q33)</f>
        <v>0</v>
      </c>
      <c r="S33" s="371"/>
      <c r="T33" s="373">
        <f>SUM(R33:S33)</f>
        <v>0</v>
      </c>
    </row>
    <row r="34" spans="1:20" x14ac:dyDescent="0.2">
      <c r="A34" s="344"/>
      <c r="B34" s="259"/>
      <c r="C34" s="259"/>
      <c r="D34" s="259"/>
      <c r="E34" s="344"/>
      <c r="F34" s="259"/>
      <c r="G34" s="259"/>
      <c r="H34" s="259"/>
      <c r="I34" s="260"/>
      <c r="J34" s="374"/>
      <c r="K34" s="262"/>
      <c r="L34" s="899"/>
      <c r="M34" s="264"/>
      <c r="N34" s="265"/>
      <c r="O34" s="266"/>
      <c r="P34" s="376"/>
      <c r="Q34" s="324"/>
      <c r="R34" s="377">
        <f>INT(Q34)</f>
        <v>0</v>
      </c>
      <c r="S34" s="324"/>
      <c r="T34" s="326">
        <f>SUM(R34:S34)</f>
        <v>0</v>
      </c>
    </row>
    <row r="35" spans="1:20" x14ac:dyDescent="0.2">
      <c r="A35" s="344" t="s">
        <v>54</v>
      </c>
      <c r="B35" s="259">
        <f>SUM(B6:B34)-B21</f>
        <v>10057</v>
      </c>
      <c r="C35" s="259"/>
      <c r="D35" s="259"/>
      <c r="E35" s="378"/>
      <c r="F35" s="259"/>
      <c r="G35" s="259">
        <f t="shared" ref="G35:S35" si="2">SUM(G6:G34)</f>
        <v>3</v>
      </c>
      <c r="H35" s="259">
        <f t="shared" si="2"/>
        <v>3644</v>
      </c>
      <c r="I35" s="379">
        <f t="shared" si="2"/>
        <v>1</v>
      </c>
      <c r="J35" s="380">
        <f t="shared" si="2"/>
        <v>714</v>
      </c>
      <c r="K35" s="262">
        <f t="shared" si="2"/>
        <v>1</v>
      </c>
      <c r="L35" s="900">
        <f t="shared" si="2"/>
        <v>10057</v>
      </c>
      <c r="M35" s="262">
        <f t="shared" si="2"/>
        <v>9653</v>
      </c>
      <c r="N35" s="379">
        <f t="shared" si="2"/>
        <v>0.99999999999999989</v>
      </c>
      <c r="O35" s="266">
        <f t="shared" si="2"/>
        <v>9539</v>
      </c>
      <c r="P35" s="376">
        <f t="shared" si="2"/>
        <v>22893.599999999995</v>
      </c>
      <c r="Q35" s="376">
        <f t="shared" si="2"/>
        <v>5</v>
      </c>
      <c r="R35" s="381">
        <f t="shared" si="2"/>
        <v>2</v>
      </c>
      <c r="S35" s="382">
        <f t="shared" si="2"/>
        <v>3</v>
      </c>
      <c r="T35" s="383">
        <f>SUM(R35:S35)</f>
        <v>5</v>
      </c>
    </row>
    <row r="36" spans="1:20" x14ac:dyDescent="0.2">
      <c r="K36" s="384"/>
      <c r="L36" s="223"/>
      <c r="M36" s="211"/>
      <c r="N36" s="211"/>
      <c r="R36" s="211"/>
    </row>
    <row r="37" spans="1:20" x14ac:dyDescent="0.2">
      <c r="M37" s="211"/>
      <c r="N37" s="211"/>
      <c r="R37" s="211"/>
    </row>
    <row r="38" spans="1:20" x14ac:dyDescent="0.2">
      <c r="A38" s="389"/>
      <c r="B38" s="389"/>
      <c r="C38" s="389"/>
      <c r="D38" s="389"/>
      <c r="E38" s="389"/>
      <c r="F38" s="389"/>
      <c r="G38" s="389"/>
      <c r="H38" s="214"/>
      <c r="K38" s="214"/>
      <c r="M38" s="211"/>
      <c r="N38" s="211"/>
      <c r="R38" s="211"/>
    </row>
    <row r="39" spans="1:20" x14ac:dyDescent="0.2">
      <c r="M39" s="211"/>
      <c r="N39" s="211"/>
      <c r="R39" s="211"/>
    </row>
  </sheetData>
  <mergeCells count="5">
    <mergeCell ref="R5:T5"/>
    <mergeCell ref="A1:T1"/>
    <mergeCell ref="B2:D2"/>
    <mergeCell ref="G2:J2"/>
    <mergeCell ref="L2:O2"/>
  </mergeCells>
  <printOptions horizontalCentered="1" verticalCentered="1"/>
  <pageMargins left="0.23622047244094491" right="0.23622047244094491" top="0.51181102362204722" bottom="0.51181102362204722" header="0" footer="0.23622047244094491"/>
  <pageSetup paperSize="190" scale="72" fitToHeight="0" pageOrder="overThenDown" orientation="landscape" r:id="rId1"/>
  <headerFooter alignWithMargins="0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34"/>
  <sheetViews>
    <sheetView zoomScale="60" zoomScaleNormal="60" workbookViewId="0">
      <selection activeCell="J31" sqref="J31"/>
    </sheetView>
  </sheetViews>
  <sheetFormatPr baseColWidth="10" defaultRowHeight="12.75" x14ac:dyDescent="0.2"/>
  <cols>
    <col min="1" max="1" width="38.42578125" bestFit="1" customWidth="1"/>
    <col min="2" max="8" width="15.7109375" customWidth="1"/>
    <col min="9" max="9" width="15.7109375" style="1" customWidth="1"/>
    <col min="10" max="10" width="15.7109375" style="2" customWidth="1"/>
    <col min="11" max="12" width="15.7109375" customWidth="1"/>
    <col min="13" max="13" width="15.7109375" style="3" customWidth="1"/>
    <col min="14" max="14" width="15.7109375" style="1" customWidth="1"/>
    <col min="15" max="17" width="15.7109375" customWidth="1"/>
    <col min="18" max="18" width="7.140625" style="4" customWidth="1"/>
    <col min="19" max="19" width="6.5703125" customWidth="1"/>
    <col min="20" max="20" width="7.140625" customWidth="1"/>
  </cols>
  <sheetData>
    <row r="1" spans="1:20" ht="20.25" x14ac:dyDescent="0.3">
      <c r="A1" s="976" t="s">
        <v>0</v>
      </c>
      <c r="B1" s="976"/>
      <c r="C1" s="976"/>
      <c r="D1" s="976"/>
      <c r="E1" s="976"/>
      <c r="F1" s="976"/>
      <c r="G1" s="976"/>
      <c r="H1" s="976"/>
      <c r="I1" s="976"/>
      <c r="J1" s="976"/>
      <c r="K1" s="976"/>
      <c r="L1" s="976"/>
      <c r="M1" s="976"/>
      <c r="N1" s="976"/>
      <c r="O1" s="976"/>
      <c r="P1" s="976"/>
      <c r="Q1" s="976"/>
      <c r="R1" s="976"/>
      <c r="S1" s="976"/>
      <c r="T1" s="976"/>
    </row>
    <row r="2" spans="1:20" ht="20.25" x14ac:dyDescent="0.3">
      <c r="A2" s="924" t="s">
        <v>1</v>
      </c>
      <c r="B2" s="978" t="s">
        <v>90</v>
      </c>
      <c r="C2" s="978"/>
      <c r="D2" s="978"/>
      <c r="E2" s="978"/>
      <c r="F2" s="978"/>
      <c r="G2" s="977" t="str">
        <f>B2</f>
        <v>TANQUIAN DE ESCOBEDO</v>
      </c>
      <c r="H2" s="977"/>
      <c r="I2" s="977"/>
      <c r="J2" s="977"/>
      <c r="K2" s="977"/>
      <c r="L2" s="969"/>
      <c r="M2" s="979" t="s">
        <v>3</v>
      </c>
      <c r="N2" s="979"/>
      <c r="O2" s="979"/>
      <c r="P2" s="921">
        <v>5</v>
      </c>
      <c r="Q2" s="969"/>
      <c r="R2" s="970"/>
      <c r="S2" s="969"/>
      <c r="T2" s="969"/>
    </row>
    <row r="3" spans="1:20" ht="20.25" x14ac:dyDescent="0.3">
      <c r="A3" s="921">
        <v>2018</v>
      </c>
      <c r="B3" s="921"/>
      <c r="C3" s="921"/>
      <c r="D3" s="921"/>
      <c r="E3" s="921"/>
      <c r="F3" s="921"/>
      <c r="G3" s="921"/>
      <c r="H3" s="923"/>
      <c r="I3" s="968"/>
      <c r="J3" s="971"/>
      <c r="K3" s="921"/>
      <c r="L3" s="972"/>
      <c r="M3" s="973"/>
      <c r="N3" s="974"/>
      <c r="O3" s="924"/>
      <c r="P3" s="921"/>
      <c r="Q3" s="969"/>
      <c r="R3" s="970"/>
      <c r="S3" s="969"/>
      <c r="T3" s="969"/>
    </row>
    <row r="4" spans="1:20" ht="20.25" x14ac:dyDescent="0.3">
      <c r="A4" s="921"/>
      <c r="B4" s="921"/>
      <c r="C4" s="921"/>
      <c r="D4" s="921"/>
      <c r="E4" s="921"/>
      <c r="F4" s="921"/>
      <c r="G4" s="921"/>
      <c r="H4" s="923"/>
      <c r="I4" s="968"/>
      <c r="J4" s="971"/>
      <c r="K4" s="921"/>
      <c r="L4" s="972"/>
      <c r="M4" s="973"/>
      <c r="N4" s="974"/>
      <c r="O4" s="924"/>
      <c r="P4" s="921"/>
      <c r="Q4" s="969"/>
      <c r="R4" s="970"/>
      <c r="S4" s="969"/>
      <c r="T4" s="969"/>
    </row>
    <row r="5" spans="1:20" ht="89.25" x14ac:dyDescent="0.2">
      <c r="A5" s="919" t="s">
        <v>4</v>
      </c>
      <c r="B5" s="919" t="s">
        <v>5</v>
      </c>
      <c r="C5" s="919" t="s">
        <v>6</v>
      </c>
      <c r="D5" s="919" t="s">
        <v>7</v>
      </c>
      <c r="E5" s="919" t="s">
        <v>8</v>
      </c>
      <c r="F5" s="919" t="s">
        <v>9</v>
      </c>
      <c r="G5" s="919" t="s">
        <v>124</v>
      </c>
      <c r="H5" s="919" t="s">
        <v>11</v>
      </c>
      <c r="I5" s="914" t="s">
        <v>12</v>
      </c>
      <c r="J5" s="915" t="s">
        <v>13</v>
      </c>
      <c r="K5" s="919" t="s">
        <v>126</v>
      </c>
      <c r="L5" s="919" t="s">
        <v>15</v>
      </c>
      <c r="M5" s="916" t="s">
        <v>16</v>
      </c>
      <c r="N5" s="17" t="s">
        <v>17</v>
      </c>
      <c r="O5" s="919" t="s">
        <v>18</v>
      </c>
      <c r="P5" s="917" t="s">
        <v>19</v>
      </c>
      <c r="Q5" s="918" t="s">
        <v>20</v>
      </c>
      <c r="R5" s="975" t="s">
        <v>21</v>
      </c>
      <c r="S5" s="975"/>
      <c r="T5" s="975"/>
    </row>
    <row r="6" spans="1:20" x14ac:dyDescent="0.2">
      <c r="A6" s="746" t="s">
        <v>38</v>
      </c>
      <c r="B6" s="747">
        <v>1565</v>
      </c>
      <c r="C6" s="747"/>
      <c r="D6" s="748"/>
      <c r="E6" s="749"/>
      <c r="F6" s="750"/>
      <c r="G6" s="747"/>
      <c r="H6" s="750"/>
      <c r="I6" s="751"/>
      <c r="J6" s="752"/>
      <c r="K6" s="753"/>
      <c r="L6" s="754">
        <f>B6</f>
        <v>1565</v>
      </c>
      <c r="M6" s="755">
        <f>L6</f>
        <v>1565</v>
      </c>
      <c r="N6" s="756">
        <f>M6/M$31</f>
        <v>0.20961693008304313</v>
      </c>
      <c r="O6" s="757">
        <f>IF(N6&gt;=2%,M6,0)</f>
        <v>1565</v>
      </c>
      <c r="P6" s="758">
        <f>O$31/P$2</f>
        <v>1446.6</v>
      </c>
      <c r="Q6" s="759">
        <f>O6/P6</f>
        <v>1.0818470897276373</v>
      </c>
      <c r="R6" s="760">
        <f>INT(Q6)</f>
        <v>1</v>
      </c>
      <c r="S6" s="761">
        <v>0</v>
      </c>
      <c r="T6" s="762">
        <f>SUM(R6:S6)</f>
        <v>1</v>
      </c>
    </row>
    <row r="7" spans="1:20" x14ac:dyDescent="0.2">
      <c r="A7" s="42"/>
      <c r="B7" s="80"/>
      <c r="C7" s="80"/>
      <c r="D7" s="44"/>
      <c r="E7" s="13"/>
      <c r="F7" s="43"/>
      <c r="G7" s="80"/>
      <c r="H7" s="43"/>
      <c r="I7" s="46"/>
      <c r="J7" s="47"/>
      <c r="K7" s="48"/>
      <c r="L7" s="49"/>
      <c r="M7" s="50"/>
      <c r="N7" s="51"/>
      <c r="O7" s="52"/>
      <c r="P7" s="53">
        <f>SUM(N7:O7)</f>
        <v>0</v>
      </c>
      <c r="R7" s="81">
        <f t="shared" ref="R7:R10" si="0">INT(Q7)</f>
        <v>0</v>
      </c>
      <c r="S7" s="82">
        <v>0</v>
      </c>
      <c r="T7" s="83">
        <f t="shared" ref="T7:T10" si="1">SUM(R7:S7)</f>
        <v>0</v>
      </c>
    </row>
    <row r="8" spans="1:20" x14ac:dyDescent="0.2">
      <c r="A8" s="58" t="s">
        <v>33</v>
      </c>
      <c r="B8" s="59"/>
      <c r="C8" s="59"/>
      <c r="D8" s="59"/>
      <c r="E8" s="60"/>
      <c r="F8" s="59"/>
      <c r="G8" s="61"/>
      <c r="H8" s="59"/>
      <c r="I8" s="62">
        <v>0.99</v>
      </c>
      <c r="J8" s="63">
        <f>+B10*I8</f>
        <v>1568.16</v>
      </c>
      <c r="K8" s="64">
        <v>0</v>
      </c>
      <c r="L8" s="65">
        <f>INT(J8)+K8</f>
        <v>1568</v>
      </c>
      <c r="M8" s="66">
        <f>L8</f>
        <v>1568</v>
      </c>
      <c r="N8" s="67">
        <f>M8/M$31</f>
        <v>0.21001875167425663</v>
      </c>
      <c r="O8" s="68">
        <f>IF(N8&gt;=2%,M8,0)</f>
        <v>1568</v>
      </c>
      <c r="P8" s="69">
        <f>O$31/P$2</f>
        <v>1446.6</v>
      </c>
      <c r="Q8" s="70">
        <f>O8/P8</f>
        <v>1.0839209180146552</v>
      </c>
      <c r="R8" s="71">
        <f t="shared" si="0"/>
        <v>1</v>
      </c>
      <c r="S8" s="72">
        <v>0</v>
      </c>
      <c r="T8" s="73">
        <f t="shared" si="1"/>
        <v>1</v>
      </c>
    </row>
    <row r="9" spans="1:20" x14ac:dyDescent="0.2">
      <c r="A9" s="58" t="s">
        <v>34</v>
      </c>
      <c r="B9" s="59"/>
      <c r="C9" s="59"/>
      <c r="D9" s="59"/>
      <c r="E9" s="60"/>
      <c r="F9" s="59"/>
      <c r="G9" s="61"/>
      <c r="H9" s="59"/>
      <c r="I9" s="62">
        <v>0.01</v>
      </c>
      <c r="J9" s="63">
        <f>+B10*I9</f>
        <v>15.84</v>
      </c>
      <c r="K9" s="64">
        <v>1</v>
      </c>
      <c r="L9" s="65">
        <f>INT(J9)+K9</f>
        <v>16</v>
      </c>
      <c r="M9" s="66">
        <f>L9</f>
        <v>16</v>
      </c>
      <c r="N9" s="67">
        <f>M9/M$31</f>
        <v>2.1430484864720066E-3</v>
      </c>
      <c r="O9" s="68">
        <f>IF(N9&gt;=2%,M9,0)</f>
        <v>0</v>
      </c>
      <c r="P9" s="69">
        <f>O$31/P$2</f>
        <v>1446.6</v>
      </c>
      <c r="Q9" s="70">
        <f>O9/P9</f>
        <v>0</v>
      </c>
      <c r="R9" s="71">
        <f t="shared" si="0"/>
        <v>0</v>
      </c>
      <c r="S9" s="72">
        <v>0</v>
      </c>
      <c r="T9" s="73">
        <f t="shared" si="1"/>
        <v>0</v>
      </c>
    </row>
    <row r="10" spans="1:20" x14ac:dyDescent="0.2">
      <c r="A10" s="620" t="s">
        <v>86</v>
      </c>
      <c r="B10" s="59">
        <v>1584</v>
      </c>
      <c r="C10" s="76"/>
      <c r="D10" s="59"/>
      <c r="E10" s="58"/>
      <c r="F10" s="59"/>
      <c r="G10" s="59"/>
      <c r="H10" s="77"/>
      <c r="I10" s="62"/>
      <c r="J10" s="63"/>
      <c r="K10" s="64"/>
      <c r="L10" s="78"/>
      <c r="M10" s="79"/>
      <c r="N10" s="67"/>
      <c r="O10" s="68"/>
      <c r="P10" s="69"/>
      <c r="Q10" s="72"/>
      <c r="R10" s="71">
        <f t="shared" si="0"/>
        <v>0</v>
      </c>
      <c r="S10" s="72">
        <v>0</v>
      </c>
      <c r="T10" s="73">
        <f t="shared" si="1"/>
        <v>0</v>
      </c>
    </row>
    <row r="11" spans="1:20" x14ac:dyDescent="0.2">
      <c r="A11" s="42"/>
      <c r="B11" s="80"/>
      <c r="C11" s="80"/>
      <c r="D11" s="44"/>
      <c r="E11" s="13"/>
      <c r="F11" s="43"/>
      <c r="G11" s="80"/>
      <c r="H11" s="43"/>
      <c r="I11" s="46"/>
      <c r="J11" s="47"/>
      <c r="K11" s="48"/>
      <c r="L11" s="49"/>
      <c r="M11" s="50"/>
      <c r="N11" s="51"/>
      <c r="O11" s="52"/>
      <c r="P11" s="647"/>
      <c r="Q11" s="648"/>
      <c r="R11" s="119">
        <f t="shared" ref="R11:R22" si="2">INT(Q11)</f>
        <v>0</v>
      </c>
      <c r="S11" s="118">
        <v>0</v>
      </c>
      <c r="T11" s="120">
        <f t="shared" ref="T11:T22" si="3">SUM(R11:S11)</f>
        <v>0</v>
      </c>
    </row>
    <row r="12" spans="1:20" x14ac:dyDescent="0.2">
      <c r="A12" s="625" t="s">
        <v>23</v>
      </c>
      <c r="B12" s="626">
        <v>2013</v>
      </c>
      <c r="C12" s="626"/>
      <c r="D12" s="627"/>
      <c r="E12" s="628"/>
      <c r="F12" s="629"/>
      <c r="G12" s="626"/>
      <c r="H12" s="629"/>
      <c r="I12" s="630"/>
      <c r="J12" s="631"/>
      <c r="K12" s="632"/>
      <c r="L12" s="633">
        <f>B12</f>
        <v>2013</v>
      </c>
      <c r="M12" s="634">
        <f>L12</f>
        <v>2013</v>
      </c>
      <c r="N12" s="635">
        <f>M12/M$31</f>
        <v>0.26962228770425933</v>
      </c>
      <c r="O12" s="636">
        <f>IF(N12&gt;=2%,M12,0)</f>
        <v>2013</v>
      </c>
      <c r="P12" s="653">
        <f>O$31/P$2</f>
        <v>1446.6</v>
      </c>
      <c r="Q12" s="654">
        <f>O12/P12</f>
        <v>1.3915387805889674</v>
      </c>
      <c r="R12" s="655">
        <f t="shared" si="2"/>
        <v>1</v>
      </c>
      <c r="S12" s="654">
        <v>1</v>
      </c>
      <c r="T12" s="656">
        <f t="shared" si="3"/>
        <v>2</v>
      </c>
    </row>
    <row r="13" spans="1:20" x14ac:dyDescent="0.2">
      <c r="A13" s="42"/>
      <c r="B13" s="80"/>
      <c r="C13" s="80"/>
      <c r="D13" s="44"/>
      <c r="E13" s="13"/>
      <c r="F13" s="43"/>
      <c r="G13" s="80"/>
      <c r="H13" s="43"/>
      <c r="I13" s="46"/>
      <c r="J13" s="47"/>
      <c r="K13" s="48"/>
      <c r="L13" s="49"/>
      <c r="M13" s="50"/>
      <c r="N13" s="51"/>
      <c r="O13" s="52"/>
      <c r="P13" s="647"/>
      <c r="Q13" s="648"/>
      <c r="R13" s="119">
        <f t="shared" si="2"/>
        <v>0</v>
      </c>
      <c r="S13" s="118">
        <v>0</v>
      </c>
      <c r="T13" s="120">
        <f t="shared" si="3"/>
        <v>0</v>
      </c>
    </row>
    <row r="14" spans="1:20" x14ac:dyDescent="0.2">
      <c r="A14" s="84" t="s">
        <v>41</v>
      </c>
      <c r="B14" s="85">
        <v>114</v>
      </c>
      <c r="C14" s="85">
        <f>$B$17/3</f>
        <v>20.666666666666668</v>
      </c>
      <c r="D14" s="85">
        <f>B$18/2</f>
        <v>12</v>
      </c>
      <c r="E14" s="86">
        <f>B$19/2</f>
        <v>0</v>
      </c>
      <c r="F14" s="85"/>
      <c r="G14" s="87">
        <v>1</v>
      </c>
      <c r="H14" s="85">
        <f>B14+INT(C14)+INT(D14)+INT(E14)+INT(F14)+G14</f>
        <v>147</v>
      </c>
      <c r="I14" s="88"/>
      <c r="J14" s="89"/>
      <c r="K14" s="90"/>
      <c r="L14" s="91">
        <f>H14</f>
        <v>147</v>
      </c>
      <c r="M14" s="92">
        <f>L14</f>
        <v>147</v>
      </c>
      <c r="N14" s="93">
        <f>M14/M$31</f>
        <v>1.9689257969461558E-2</v>
      </c>
      <c r="O14" s="94">
        <f>IF(N14&gt;=2%,M14,0)</f>
        <v>0</v>
      </c>
      <c r="P14" s="95">
        <f>O$31/P$2</f>
        <v>1446.6</v>
      </c>
      <c r="Q14" s="96">
        <f>O14/P14</f>
        <v>0</v>
      </c>
      <c r="R14" s="97">
        <f t="shared" si="2"/>
        <v>0</v>
      </c>
      <c r="S14" s="96">
        <v>0</v>
      </c>
      <c r="T14" s="98">
        <f t="shared" si="3"/>
        <v>0</v>
      </c>
    </row>
    <row r="15" spans="1:20" x14ac:dyDescent="0.2">
      <c r="A15" s="84" t="s">
        <v>42</v>
      </c>
      <c r="B15" s="85">
        <v>461</v>
      </c>
      <c r="C15" s="85">
        <f>$B$17/3</f>
        <v>20.666666666666668</v>
      </c>
      <c r="D15" s="85">
        <f>B$18/2</f>
        <v>12</v>
      </c>
      <c r="E15" s="84"/>
      <c r="F15" s="85">
        <f>B$20/2</f>
        <v>4.5</v>
      </c>
      <c r="G15" s="85">
        <v>2</v>
      </c>
      <c r="H15" s="85">
        <f>B15+INT(C15)+INT(D15)+INT(E15)+INT(F15)+G15</f>
        <v>499</v>
      </c>
      <c r="I15" s="88"/>
      <c r="J15" s="89"/>
      <c r="K15" s="90"/>
      <c r="L15" s="91">
        <f>H15</f>
        <v>499</v>
      </c>
      <c r="M15" s="92">
        <f>L15</f>
        <v>499</v>
      </c>
      <c r="N15" s="93">
        <f>M15/M$31</f>
        <v>6.6836324671845707E-2</v>
      </c>
      <c r="O15" s="94">
        <f>IF(N15&gt;=2%,M15,0)</f>
        <v>499</v>
      </c>
      <c r="P15" s="95">
        <f>O$31/P$2</f>
        <v>1446.6</v>
      </c>
      <c r="Q15" s="96">
        <f>O15/P15</f>
        <v>0.34494677174063321</v>
      </c>
      <c r="R15" s="97">
        <f t="shared" si="2"/>
        <v>0</v>
      </c>
      <c r="S15" s="96">
        <v>0</v>
      </c>
      <c r="T15" s="98">
        <f t="shared" si="3"/>
        <v>0</v>
      </c>
    </row>
    <row r="16" spans="1:20" x14ac:dyDescent="0.2">
      <c r="A16" s="84" t="s">
        <v>43</v>
      </c>
      <c r="B16" s="85">
        <v>44</v>
      </c>
      <c r="C16" s="85">
        <f>$B$17/3</f>
        <v>20.666666666666668</v>
      </c>
      <c r="D16" s="85"/>
      <c r="E16" s="86">
        <f>B$19/2</f>
        <v>0</v>
      </c>
      <c r="F16" s="85">
        <f>B$20/2</f>
        <v>4.5</v>
      </c>
      <c r="G16" s="85">
        <v>0</v>
      </c>
      <c r="H16" s="85">
        <f>B16+INT(C16)+INT(D16)+INT(E16)+INT(F16)+G16</f>
        <v>68</v>
      </c>
      <c r="I16" s="88"/>
      <c r="J16" s="89"/>
      <c r="K16" s="90"/>
      <c r="L16" s="91">
        <f>H16</f>
        <v>68</v>
      </c>
      <c r="M16" s="92">
        <f>L16</f>
        <v>68</v>
      </c>
      <c r="N16" s="93">
        <f>M16/M$31</f>
        <v>9.1079560675060272E-3</v>
      </c>
      <c r="O16" s="94">
        <f>IF(N16&gt;=2%,M16,0)</f>
        <v>0</v>
      </c>
      <c r="P16" s="95">
        <f>O$31/P$2</f>
        <v>1446.6</v>
      </c>
      <c r="Q16" s="96">
        <f>O16/P16</f>
        <v>0</v>
      </c>
      <c r="R16" s="97">
        <f t="shared" si="2"/>
        <v>0</v>
      </c>
      <c r="S16" s="96">
        <v>0</v>
      </c>
      <c r="T16" s="98">
        <f t="shared" si="3"/>
        <v>0</v>
      </c>
    </row>
    <row r="17" spans="1:20" x14ac:dyDescent="0.2">
      <c r="A17" s="99" t="s">
        <v>44</v>
      </c>
      <c r="B17" s="85">
        <v>62</v>
      </c>
      <c r="C17" s="85"/>
      <c r="D17" s="85"/>
      <c r="E17" s="84"/>
      <c r="F17" s="85"/>
      <c r="G17" s="85"/>
      <c r="H17" s="85"/>
      <c r="I17" s="88"/>
      <c r="J17" s="89"/>
      <c r="K17" s="90"/>
      <c r="L17" s="91"/>
      <c r="M17" s="100"/>
      <c r="N17" s="93"/>
      <c r="O17" s="94"/>
      <c r="P17" s="95"/>
      <c r="Q17" s="96"/>
      <c r="R17" s="97">
        <f t="shared" si="2"/>
        <v>0</v>
      </c>
      <c r="S17" s="96">
        <v>0</v>
      </c>
      <c r="T17" s="98">
        <f t="shared" si="3"/>
        <v>0</v>
      </c>
    </row>
    <row r="18" spans="1:20" x14ac:dyDescent="0.2">
      <c r="A18" s="99" t="s">
        <v>45</v>
      </c>
      <c r="B18" s="85">
        <v>24</v>
      </c>
      <c r="C18" s="85"/>
      <c r="D18" s="85"/>
      <c r="E18" s="84"/>
      <c r="F18" s="85"/>
      <c r="G18" s="85"/>
      <c r="H18" s="85"/>
      <c r="I18" s="88"/>
      <c r="J18" s="89"/>
      <c r="K18" s="90"/>
      <c r="L18" s="91"/>
      <c r="M18" s="100"/>
      <c r="N18" s="93"/>
      <c r="O18" s="94"/>
      <c r="P18" s="95">
        <f>SUM(N18:O18)</f>
        <v>0</v>
      </c>
      <c r="Q18" s="96"/>
      <c r="R18" s="97">
        <f t="shared" si="2"/>
        <v>0</v>
      </c>
      <c r="S18" s="96"/>
      <c r="T18" s="98">
        <f t="shared" si="3"/>
        <v>0</v>
      </c>
    </row>
    <row r="19" spans="1:20" x14ac:dyDescent="0.2">
      <c r="A19" s="99" t="s">
        <v>46</v>
      </c>
      <c r="B19" s="85">
        <v>0</v>
      </c>
      <c r="C19" s="85"/>
      <c r="D19" s="101"/>
      <c r="E19" s="84"/>
      <c r="F19" s="85"/>
      <c r="G19" s="85"/>
      <c r="H19" s="102"/>
      <c r="I19" s="88"/>
      <c r="J19" s="89"/>
      <c r="K19" s="90"/>
      <c r="L19" s="91"/>
      <c r="M19" s="100"/>
      <c r="N19" s="93"/>
      <c r="O19" s="94"/>
      <c r="P19" s="95">
        <f>SUM(N19:O19)</f>
        <v>0</v>
      </c>
      <c r="Q19" s="96"/>
      <c r="R19" s="97">
        <f t="shared" si="2"/>
        <v>0</v>
      </c>
      <c r="S19" s="96"/>
      <c r="T19" s="98">
        <f t="shared" si="3"/>
        <v>0</v>
      </c>
    </row>
    <row r="20" spans="1:20" x14ac:dyDescent="0.2">
      <c r="A20" s="99" t="s">
        <v>47</v>
      </c>
      <c r="B20" s="85">
        <v>9</v>
      </c>
      <c r="C20" s="85"/>
      <c r="D20" s="85"/>
      <c r="E20" s="84"/>
      <c r="F20" s="85"/>
      <c r="G20" s="85"/>
      <c r="H20" s="85"/>
      <c r="I20" s="88"/>
      <c r="J20" s="89"/>
      <c r="K20" s="90"/>
      <c r="L20" s="91"/>
      <c r="M20" s="100"/>
      <c r="N20" s="93"/>
      <c r="O20" s="94"/>
      <c r="P20" s="95">
        <f>SUM(N20:O20)</f>
        <v>0</v>
      </c>
      <c r="Q20" s="96"/>
      <c r="R20" s="97">
        <f t="shared" si="2"/>
        <v>0</v>
      </c>
      <c r="S20" s="96"/>
      <c r="T20" s="98">
        <f t="shared" si="3"/>
        <v>0</v>
      </c>
    </row>
    <row r="21" spans="1:20" x14ac:dyDescent="0.2">
      <c r="A21" s="103" t="s">
        <v>48</v>
      </c>
      <c r="B21" s="85">
        <f>SUM(B14:B20)</f>
        <v>714</v>
      </c>
      <c r="C21" s="85"/>
      <c r="D21" s="85"/>
      <c r="E21" s="84"/>
      <c r="F21" s="85"/>
      <c r="G21" s="85"/>
      <c r="H21" s="85"/>
      <c r="I21" s="88"/>
      <c r="J21" s="89"/>
      <c r="K21" s="90"/>
      <c r="L21" s="91"/>
      <c r="M21" s="100"/>
      <c r="N21" s="93"/>
      <c r="O21" s="94"/>
      <c r="P21" s="95"/>
      <c r="Q21" s="96"/>
      <c r="R21" s="97">
        <f t="shared" si="2"/>
        <v>0</v>
      </c>
      <c r="S21" s="96"/>
      <c r="T21" s="98">
        <f t="shared" si="3"/>
        <v>0</v>
      </c>
    </row>
    <row r="22" spans="1:20" x14ac:dyDescent="0.2">
      <c r="A22" s="42"/>
      <c r="B22" s="104"/>
      <c r="C22" s="43"/>
      <c r="D22" s="43"/>
      <c r="E22" s="45"/>
      <c r="F22" s="43"/>
      <c r="G22" s="43"/>
      <c r="H22" s="43"/>
      <c r="I22" s="46"/>
      <c r="J22" s="47"/>
      <c r="K22" s="48"/>
      <c r="L22" s="49"/>
      <c r="M22" s="50"/>
      <c r="N22" s="51"/>
      <c r="O22" s="52"/>
      <c r="P22" s="53"/>
      <c r="Q22" s="54"/>
      <c r="R22" s="81">
        <f t="shared" si="2"/>
        <v>0</v>
      </c>
      <c r="S22" s="82"/>
      <c r="T22" s="83">
        <f t="shared" si="3"/>
        <v>0</v>
      </c>
    </row>
    <row r="23" spans="1:20" s="54" customFormat="1" x14ac:dyDescent="0.2">
      <c r="A23" s="133" t="s">
        <v>36</v>
      </c>
      <c r="B23" s="134">
        <v>1588</v>
      </c>
      <c r="C23" s="134"/>
      <c r="D23" s="135"/>
      <c r="E23" s="136"/>
      <c r="F23" s="134"/>
      <c r="G23" s="134"/>
      <c r="H23" s="137"/>
      <c r="I23" s="138"/>
      <c r="J23" s="139"/>
      <c r="K23" s="140"/>
      <c r="L23" s="141">
        <f>B23</f>
        <v>1588</v>
      </c>
      <c r="M23" s="142">
        <f>L23</f>
        <v>1588</v>
      </c>
      <c r="N23" s="143">
        <f>M23/M$31</f>
        <v>0.21269756228234662</v>
      </c>
      <c r="O23" s="144">
        <f>IF(N23&gt;=2%,M23,0)</f>
        <v>1588</v>
      </c>
      <c r="P23" s="145">
        <f>O$31/P$2</f>
        <v>1446.6</v>
      </c>
      <c r="Q23" s="146">
        <f>O23/P23</f>
        <v>1.0977464399281074</v>
      </c>
      <c r="R23" s="147">
        <f>INT(Q23)</f>
        <v>1</v>
      </c>
      <c r="S23" s="146">
        <v>0</v>
      </c>
      <c r="T23" s="148"/>
    </row>
    <row r="24" spans="1:20" s="54" customFormat="1" x14ac:dyDescent="0.2">
      <c r="A24" s="113"/>
      <c r="B24" s="104"/>
      <c r="C24" s="104"/>
      <c r="D24" s="114"/>
      <c r="E24" s="105"/>
      <c r="F24" s="104"/>
      <c r="G24" s="104"/>
      <c r="H24" s="115"/>
      <c r="I24" s="106"/>
      <c r="J24" s="47"/>
      <c r="K24" s="107"/>
      <c r="L24" s="108"/>
      <c r="M24" s="116"/>
      <c r="N24" s="110"/>
      <c r="O24" s="111"/>
      <c r="P24" s="117"/>
      <c r="Q24" s="118"/>
      <c r="R24" s="119"/>
      <c r="S24" s="118"/>
      <c r="T24" s="120"/>
    </row>
    <row r="25" spans="1:20" s="54" customFormat="1" x14ac:dyDescent="0.2">
      <c r="A25" s="149" t="s">
        <v>50</v>
      </c>
      <c r="B25" s="150">
        <v>0</v>
      </c>
      <c r="C25" s="150"/>
      <c r="D25" s="151"/>
      <c r="E25" s="152"/>
      <c r="F25" s="150"/>
      <c r="G25" s="150"/>
      <c r="H25" s="153"/>
      <c r="I25" s="154"/>
      <c r="J25" s="155"/>
      <c r="K25" s="156"/>
      <c r="L25" s="157">
        <f>B25</f>
        <v>0</v>
      </c>
      <c r="M25" s="158">
        <f>L25</f>
        <v>0</v>
      </c>
      <c r="N25" s="159">
        <f>M25/M$31</f>
        <v>0</v>
      </c>
      <c r="O25" s="160">
        <f>IF(N25&gt;=2%,M25,0)</f>
        <v>0</v>
      </c>
      <c r="P25" s="161">
        <f>O$31/P$2</f>
        <v>1446.6</v>
      </c>
      <c r="Q25" s="162">
        <f>O25/P25</f>
        <v>0</v>
      </c>
      <c r="R25" s="163">
        <f>INT(Q25)</f>
        <v>0</v>
      </c>
      <c r="S25" s="162">
        <v>0</v>
      </c>
      <c r="T25" s="164">
        <f>SUM(R25:S25)</f>
        <v>0</v>
      </c>
    </row>
    <row r="26" spans="1:20" x14ac:dyDescent="0.2">
      <c r="A26" s="45"/>
      <c r="B26" s="43"/>
      <c r="C26" s="43"/>
      <c r="D26" s="44"/>
      <c r="E26" s="45"/>
      <c r="F26" s="43"/>
      <c r="G26" s="43"/>
      <c r="H26" s="165" t="s">
        <v>51</v>
      </c>
      <c r="I26" s="46"/>
      <c r="J26" s="47"/>
      <c r="K26" s="48"/>
      <c r="L26" s="108"/>
      <c r="M26" s="116"/>
      <c r="N26" s="51"/>
      <c r="O26" s="52"/>
      <c r="P26" s="117"/>
      <c r="Q26" s="118"/>
      <c r="R26" s="119">
        <f>INT(Q26)</f>
        <v>0</v>
      </c>
      <c r="S26" s="118"/>
      <c r="T26" s="120">
        <f>SUM(R26:S26)</f>
        <v>0</v>
      </c>
    </row>
    <row r="27" spans="1:20" x14ac:dyDescent="0.2">
      <c r="A27" s="166" t="s">
        <v>52</v>
      </c>
      <c r="B27" s="167">
        <v>2</v>
      </c>
      <c r="C27" s="167"/>
      <c r="D27" s="167"/>
      <c r="E27" s="166"/>
      <c r="F27" s="167"/>
      <c r="G27" s="167"/>
      <c r="H27" s="168"/>
      <c r="I27" s="169"/>
      <c r="J27" s="170"/>
      <c r="K27" s="171"/>
      <c r="L27" s="172">
        <f>B27</f>
        <v>2</v>
      </c>
      <c r="M27" s="173">
        <f>L27</f>
        <v>2</v>
      </c>
      <c r="N27" s="174">
        <f>M27/M$31</f>
        <v>2.6788106080900083E-4</v>
      </c>
      <c r="O27" s="175">
        <f>IF(N27&gt;=2%,M27,0)</f>
        <v>0</v>
      </c>
      <c r="P27" s="176">
        <f>O$31/P$2</f>
        <v>1446.6</v>
      </c>
      <c r="Q27" s="177">
        <f>O27/P27</f>
        <v>0</v>
      </c>
      <c r="R27" s="178">
        <f>INT(Q27)</f>
        <v>0</v>
      </c>
      <c r="S27" s="177">
        <v>0</v>
      </c>
      <c r="T27" s="179">
        <f>SUM(R27:S27)</f>
        <v>0</v>
      </c>
    </row>
    <row r="28" spans="1:20" x14ac:dyDescent="0.2">
      <c r="A28" s="45"/>
      <c r="B28" s="43"/>
      <c r="C28" s="43"/>
      <c r="D28" s="43"/>
      <c r="E28" s="45"/>
      <c r="F28" s="43"/>
      <c r="G28" s="43"/>
      <c r="H28" s="165"/>
      <c r="I28" s="46"/>
      <c r="J28" s="47"/>
      <c r="K28" s="48"/>
      <c r="L28" s="108"/>
      <c r="M28" s="116"/>
      <c r="N28" s="51"/>
      <c r="O28" s="52"/>
      <c r="P28" s="117"/>
      <c r="Q28" s="118"/>
      <c r="R28" s="119"/>
      <c r="S28" s="118"/>
      <c r="T28" s="120"/>
    </row>
    <row r="29" spans="1:20" x14ac:dyDescent="0.2">
      <c r="A29" s="180" t="s">
        <v>53</v>
      </c>
      <c r="B29" s="181">
        <v>273</v>
      </c>
      <c r="C29" s="181"/>
      <c r="D29" s="181"/>
      <c r="E29" s="180"/>
      <c r="F29" s="181"/>
      <c r="G29" s="181"/>
      <c r="H29" s="182"/>
      <c r="I29" s="183"/>
      <c r="J29" s="184"/>
      <c r="K29" s="185"/>
      <c r="L29" s="186">
        <f>B29</f>
        <v>273</v>
      </c>
      <c r="M29" s="187"/>
      <c r="N29" s="188">
        <v>0</v>
      </c>
      <c r="O29" s="189">
        <f>IF(N29&gt;=2%,M29,0)</f>
        <v>0</v>
      </c>
      <c r="P29" s="190"/>
      <c r="Q29" s="191"/>
      <c r="R29" s="192">
        <f>INT(Q29)</f>
        <v>0</v>
      </c>
      <c r="S29" s="191"/>
      <c r="T29" s="193">
        <f>SUM(R29:S29)</f>
        <v>0</v>
      </c>
    </row>
    <row r="30" spans="1:20" x14ac:dyDescent="0.2">
      <c r="A30" s="45"/>
      <c r="B30" s="43"/>
      <c r="C30" s="43"/>
      <c r="D30" s="43"/>
      <c r="E30" s="45"/>
      <c r="F30" s="43"/>
      <c r="G30" s="43"/>
      <c r="H30" s="43"/>
      <c r="I30" s="46"/>
      <c r="J30" s="194"/>
      <c r="K30" s="48"/>
      <c r="L30" s="195"/>
      <c r="M30" s="50"/>
      <c r="N30" s="51"/>
      <c r="O30" s="52"/>
      <c r="P30" s="196"/>
      <c r="Q30" s="118"/>
      <c r="R30" s="197">
        <f>INT(Q30)</f>
        <v>0</v>
      </c>
      <c r="S30" s="118"/>
      <c r="T30" s="120">
        <f>SUM(R30:S30)</f>
        <v>0</v>
      </c>
    </row>
    <row r="31" spans="1:20" x14ac:dyDescent="0.2">
      <c r="A31" s="45" t="s">
        <v>54</v>
      </c>
      <c r="B31" s="43">
        <f>SUM(B6:B30)-B21</f>
        <v>7739</v>
      </c>
      <c r="C31" s="43"/>
      <c r="D31" s="43"/>
      <c r="E31" s="198"/>
      <c r="F31" s="43"/>
      <c r="G31" s="43">
        <f>SUM(G6:G30)</f>
        <v>3</v>
      </c>
      <c r="H31" s="43">
        <f>SUM(H6:H30)</f>
        <v>714</v>
      </c>
      <c r="I31" s="199">
        <f>SUM(I7:I30)</f>
        <v>1</v>
      </c>
      <c r="J31" s="200">
        <f t="shared" ref="J31:R31" si="4">SUM(J6:J30)</f>
        <v>1584</v>
      </c>
      <c r="K31" s="48">
        <f t="shared" si="4"/>
        <v>1</v>
      </c>
      <c r="L31" s="48">
        <f t="shared" si="4"/>
        <v>7739</v>
      </c>
      <c r="M31" s="48">
        <f t="shared" si="4"/>
        <v>7466</v>
      </c>
      <c r="N31" s="199">
        <f t="shared" si="4"/>
        <v>1</v>
      </c>
      <c r="O31" s="52">
        <f t="shared" si="4"/>
        <v>7233</v>
      </c>
      <c r="P31" s="196">
        <f t="shared" si="4"/>
        <v>14466.000000000002</v>
      </c>
      <c r="Q31" s="196">
        <f t="shared" si="4"/>
        <v>5.0000000000000009</v>
      </c>
      <c r="R31" s="201">
        <f t="shared" si="4"/>
        <v>4</v>
      </c>
      <c r="S31" s="202">
        <f>SUM(S7:S30)</f>
        <v>1</v>
      </c>
      <c r="T31" s="203">
        <f>SUM(R31:S31)</f>
        <v>5</v>
      </c>
    </row>
    <row r="32" spans="1:20" x14ac:dyDescent="0.2">
      <c r="K32" s="204"/>
      <c r="L32" s="10"/>
      <c r="M32" s="205"/>
      <c r="N32" s="206"/>
      <c r="O32" s="207"/>
      <c r="P32" s="208"/>
    </row>
    <row r="33" spans="1:11" x14ac:dyDescent="0.2">
      <c r="B33" s="209"/>
    </row>
    <row r="34" spans="1:11" x14ac:dyDescent="0.2">
      <c r="A34" s="210"/>
      <c r="B34" s="210"/>
      <c r="C34" s="210"/>
      <c r="D34" s="210"/>
      <c r="E34" s="210"/>
      <c r="F34" s="210"/>
      <c r="G34" s="210"/>
      <c r="H34" s="3"/>
      <c r="K34" s="3"/>
    </row>
  </sheetData>
  <mergeCells count="5">
    <mergeCell ref="R5:T5"/>
    <mergeCell ref="A1:T1"/>
    <mergeCell ref="B2:F2"/>
    <mergeCell ref="G2:K2"/>
    <mergeCell ref="M2:O2"/>
  </mergeCells>
  <printOptions horizontalCentered="1" verticalCentered="1"/>
  <pageMargins left="0.23622047244094491" right="0.23622047244094491" top="0.51181102362204722" bottom="0.51181102362204722" header="0" footer="0.23622047244094491"/>
  <pageSetup paperSize="190" scale="74" fitToHeight="0" pageOrder="overThenDown" orientation="landscape" r:id="rId1"/>
  <headerFooter alignWithMargins="0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34"/>
  <sheetViews>
    <sheetView zoomScale="60" zoomScaleNormal="60" workbookViewId="0">
      <selection activeCell="K5" sqref="K5"/>
    </sheetView>
  </sheetViews>
  <sheetFormatPr baseColWidth="10" defaultRowHeight="12.75" x14ac:dyDescent="0.2"/>
  <cols>
    <col min="1" max="1" width="43.85546875" style="211" bestFit="1" customWidth="1"/>
    <col min="2" max="8" width="15.7109375" style="211" customWidth="1"/>
    <col min="9" max="9" width="15.7109375" style="212" customWidth="1"/>
    <col min="10" max="10" width="15.7109375" style="213" customWidth="1"/>
    <col min="11" max="12" width="15.7109375" style="211" customWidth="1"/>
    <col min="13" max="13" width="15.7109375" style="214" customWidth="1"/>
    <col min="14" max="14" width="15.7109375" style="212" customWidth="1"/>
    <col min="15" max="17" width="15.7109375" style="211" customWidth="1"/>
    <col min="18" max="18" width="7.140625" style="215" customWidth="1"/>
    <col min="19" max="19" width="6.5703125" style="211" customWidth="1"/>
    <col min="20" max="20" width="7.140625" style="211" customWidth="1"/>
    <col min="21" max="16384" width="11.42578125" style="211"/>
  </cols>
  <sheetData>
    <row r="1" spans="1:20" ht="20.25" x14ac:dyDescent="0.3">
      <c r="A1" s="981" t="s">
        <v>0</v>
      </c>
      <c r="B1" s="981"/>
      <c r="C1" s="981"/>
      <c r="D1" s="981"/>
      <c r="E1" s="981"/>
      <c r="F1" s="981"/>
      <c r="G1" s="981"/>
      <c r="H1" s="981"/>
      <c r="I1" s="981"/>
      <c r="J1" s="981"/>
      <c r="K1" s="981"/>
      <c r="L1" s="981"/>
      <c r="M1" s="981"/>
      <c r="N1" s="981"/>
      <c r="O1" s="981"/>
      <c r="P1" s="981"/>
      <c r="Q1" s="981"/>
      <c r="R1" s="981"/>
      <c r="S1" s="981"/>
      <c r="T1" s="981"/>
    </row>
    <row r="2" spans="1:20" ht="20.25" x14ac:dyDescent="0.3">
      <c r="A2" s="937" t="s">
        <v>1</v>
      </c>
      <c r="B2" s="983" t="s">
        <v>91</v>
      </c>
      <c r="C2" s="983"/>
      <c r="D2" s="983"/>
      <c r="E2" s="983"/>
      <c r="F2" s="929"/>
      <c r="G2" s="982" t="str">
        <f>B2</f>
        <v>TIERRA NUEVA</v>
      </c>
      <c r="H2" s="982"/>
      <c r="I2" s="982"/>
      <c r="J2" s="982"/>
      <c r="K2" s="946"/>
      <c r="L2" s="946"/>
      <c r="M2" s="984" t="s">
        <v>3</v>
      </c>
      <c r="N2" s="984"/>
      <c r="O2" s="984"/>
      <c r="P2" s="929">
        <v>5</v>
      </c>
      <c r="Q2" s="946"/>
      <c r="R2" s="947"/>
      <c r="S2" s="946"/>
      <c r="T2" s="946"/>
    </row>
    <row r="3" spans="1:20" ht="20.25" x14ac:dyDescent="0.3">
      <c r="A3" s="929">
        <v>2018</v>
      </c>
      <c r="B3" s="929"/>
      <c r="C3" s="929"/>
      <c r="D3" s="929"/>
      <c r="E3" s="929"/>
      <c r="F3" s="929"/>
      <c r="G3" s="929"/>
      <c r="H3" s="928"/>
      <c r="I3" s="948"/>
      <c r="J3" s="949"/>
      <c r="K3" s="929"/>
      <c r="L3" s="950"/>
      <c r="M3" s="951"/>
      <c r="N3" s="952"/>
      <c r="O3" s="937"/>
      <c r="P3" s="929"/>
      <c r="Q3" s="946"/>
      <c r="R3" s="947"/>
      <c r="S3" s="946"/>
      <c r="T3" s="946"/>
    </row>
    <row r="4" spans="1:20" ht="20.25" x14ac:dyDescent="0.3">
      <c r="A4" s="929"/>
      <c r="B4" s="929"/>
      <c r="C4" s="929"/>
      <c r="D4" s="929"/>
      <c r="E4" s="929"/>
      <c r="F4" s="929"/>
      <c r="G4" s="929"/>
      <c r="H4" s="928"/>
      <c r="I4" s="948"/>
      <c r="J4" s="949"/>
      <c r="K4" s="929"/>
      <c r="L4" s="950"/>
      <c r="M4" s="951"/>
      <c r="N4" s="952"/>
      <c r="O4" s="937"/>
      <c r="P4" s="929"/>
      <c r="Q4" s="946"/>
      <c r="R4" s="947"/>
      <c r="S4" s="946"/>
      <c r="T4" s="946"/>
    </row>
    <row r="5" spans="1:20" ht="89.25" x14ac:dyDescent="0.2">
      <c r="A5" s="936" t="s">
        <v>4</v>
      </c>
      <c r="B5" s="936" t="s">
        <v>5</v>
      </c>
      <c r="C5" s="936" t="s">
        <v>6</v>
      </c>
      <c r="D5" s="936" t="s">
        <v>7</v>
      </c>
      <c r="E5" s="936" t="s">
        <v>8</v>
      </c>
      <c r="F5" s="936" t="s">
        <v>9</v>
      </c>
      <c r="G5" s="936" t="s">
        <v>124</v>
      </c>
      <c r="H5" s="936" t="s">
        <v>11</v>
      </c>
      <c r="I5" s="931" t="s">
        <v>12</v>
      </c>
      <c r="J5" s="932" t="s">
        <v>13</v>
      </c>
      <c r="K5" s="936" t="s">
        <v>126</v>
      </c>
      <c r="L5" s="936" t="s">
        <v>15</v>
      </c>
      <c r="M5" s="933" t="s">
        <v>16</v>
      </c>
      <c r="N5" s="231" t="s">
        <v>17</v>
      </c>
      <c r="O5" s="936" t="s">
        <v>18</v>
      </c>
      <c r="P5" s="934" t="s">
        <v>19</v>
      </c>
      <c r="Q5" s="935" t="s">
        <v>20</v>
      </c>
      <c r="R5" s="980" t="s">
        <v>21</v>
      </c>
      <c r="S5" s="980"/>
      <c r="T5" s="980"/>
    </row>
    <row r="6" spans="1:20" s="327" customFormat="1" x14ac:dyDescent="0.2">
      <c r="A6" s="235" t="s">
        <v>38</v>
      </c>
      <c r="B6" s="236"/>
      <c r="C6" s="236"/>
      <c r="D6" s="236"/>
      <c r="E6" s="249"/>
      <c r="F6" s="236"/>
      <c r="G6" s="474"/>
      <c r="H6" s="236"/>
      <c r="I6" s="238">
        <v>0.59</v>
      </c>
      <c r="J6" s="239">
        <f>$B$8*I6</f>
        <v>908.01</v>
      </c>
      <c r="K6" s="252">
        <v>0</v>
      </c>
      <c r="L6" s="473">
        <f>INT(J6)+K6</f>
        <v>908</v>
      </c>
      <c r="M6" s="242">
        <f>L6</f>
        <v>908</v>
      </c>
      <c r="N6" s="469">
        <f>M6/M$31</f>
        <v>0.20079610791685096</v>
      </c>
      <c r="O6" s="255">
        <f>IF(N6&gt;=2%,M6,0)</f>
        <v>908</v>
      </c>
      <c r="P6" s="245">
        <f>O$31/P$2</f>
        <v>881.6</v>
      </c>
      <c r="Q6" s="472">
        <f>O6/P6</f>
        <v>1.0299455535390198</v>
      </c>
      <c r="R6" s="247">
        <f t="shared" ref="R6:R27" si="0">INT(Q6)</f>
        <v>1</v>
      </c>
      <c r="S6" s="248">
        <v>0</v>
      </c>
      <c r="T6" s="246">
        <f t="shared" ref="T6:T27" si="1">SUM(R6:S6)</f>
        <v>1</v>
      </c>
    </row>
    <row r="7" spans="1:20" s="327" customFormat="1" x14ac:dyDescent="0.2">
      <c r="A7" s="235" t="s">
        <v>24</v>
      </c>
      <c r="B7" s="236"/>
      <c r="C7" s="236"/>
      <c r="D7" s="237"/>
      <c r="E7" s="249"/>
      <c r="F7" s="236"/>
      <c r="G7" s="236"/>
      <c r="H7" s="236"/>
      <c r="I7" s="238">
        <v>0.41</v>
      </c>
      <c r="J7" s="239">
        <f>$B$8*I7</f>
        <v>630.99</v>
      </c>
      <c r="K7" s="252">
        <v>1</v>
      </c>
      <c r="L7" s="473">
        <f>INT(J7)+K7</f>
        <v>631</v>
      </c>
      <c r="M7" s="242">
        <f>L7</f>
        <v>631</v>
      </c>
      <c r="N7" s="469">
        <f>M7/M$31</f>
        <v>0.13954002653693057</v>
      </c>
      <c r="O7" s="255">
        <f>IF(N7&gt;=2%,M7,0)</f>
        <v>631</v>
      </c>
      <c r="P7" s="245">
        <f>O$31/P$2</f>
        <v>881.6</v>
      </c>
      <c r="Q7" s="472">
        <f>O7/P7</f>
        <v>0.71574410163339386</v>
      </c>
      <c r="R7" s="247">
        <f t="shared" si="0"/>
        <v>0</v>
      </c>
      <c r="S7" s="248">
        <v>1</v>
      </c>
      <c r="T7" s="246">
        <f t="shared" si="1"/>
        <v>1</v>
      </c>
    </row>
    <row r="8" spans="1:20" s="327" customFormat="1" x14ac:dyDescent="0.2">
      <c r="A8" s="471" t="s">
        <v>59</v>
      </c>
      <c r="B8" s="236">
        <v>1539</v>
      </c>
      <c r="C8" s="470"/>
      <c r="D8" s="236"/>
      <c r="E8" s="235"/>
      <c r="F8" s="236"/>
      <c r="G8" s="236"/>
      <c r="H8" s="251"/>
      <c r="I8" s="238"/>
      <c r="J8" s="239"/>
      <c r="K8" s="252"/>
      <c r="L8" s="253"/>
      <c r="M8" s="254"/>
      <c r="N8" s="469"/>
      <c r="O8" s="255"/>
      <c r="P8" s="245">
        <f>SUM(N8:O8)</f>
        <v>0</v>
      </c>
      <c r="Q8" s="248"/>
      <c r="R8" s="247">
        <f t="shared" si="0"/>
        <v>0</v>
      </c>
      <c r="S8" s="248">
        <v>0</v>
      </c>
      <c r="T8" s="246">
        <f t="shared" si="1"/>
        <v>0</v>
      </c>
    </row>
    <row r="9" spans="1:20" x14ac:dyDescent="0.2">
      <c r="A9" s="256"/>
      <c r="B9" s="257"/>
      <c r="C9" s="257"/>
      <c r="D9" s="258"/>
      <c r="E9" s="227"/>
      <c r="F9" s="259"/>
      <c r="G9" s="257"/>
      <c r="H9" s="259"/>
      <c r="I9" s="260"/>
      <c r="J9" s="261"/>
      <c r="K9" s="262"/>
      <c r="L9" s="263"/>
      <c r="M9" s="264"/>
      <c r="N9" s="265"/>
      <c r="O9" s="266"/>
      <c r="P9" s="267">
        <f>SUM(N9:O9)</f>
        <v>0</v>
      </c>
      <c r="R9" s="268">
        <f t="shared" si="0"/>
        <v>0</v>
      </c>
      <c r="S9" s="269">
        <v>0</v>
      </c>
      <c r="T9" s="270">
        <f t="shared" si="1"/>
        <v>0</v>
      </c>
    </row>
    <row r="10" spans="1:20" x14ac:dyDescent="0.2">
      <c r="A10" s="271" t="s">
        <v>33</v>
      </c>
      <c r="B10" s="272"/>
      <c r="C10" s="272"/>
      <c r="D10" s="272"/>
      <c r="E10" s="273"/>
      <c r="F10" s="272"/>
      <c r="G10" s="274"/>
      <c r="H10" s="272"/>
      <c r="I10" s="275">
        <v>0.85</v>
      </c>
      <c r="J10" s="276">
        <f>$B$12*I10</f>
        <v>1259.7</v>
      </c>
      <c r="K10" s="277">
        <v>1</v>
      </c>
      <c r="L10" s="278">
        <f>INT(J10)+K10</f>
        <v>1260</v>
      </c>
      <c r="M10" s="279">
        <f>L10</f>
        <v>1260</v>
      </c>
      <c r="N10" s="280">
        <f>M10/M$31</f>
        <v>0.27863777089783281</v>
      </c>
      <c r="O10" s="281">
        <f>IF(N10&gt;=2%,M10,0)</f>
        <v>1260</v>
      </c>
      <c r="P10" s="282">
        <f>O$31/P$2</f>
        <v>881.6</v>
      </c>
      <c r="Q10" s="283">
        <f>O10/P10</f>
        <v>1.4292196007259528</v>
      </c>
      <c r="R10" s="284">
        <f t="shared" si="0"/>
        <v>1</v>
      </c>
      <c r="S10" s="285">
        <v>0</v>
      </c>
      <c r="T10" s="286">
        <f t="shared" si="1"/>
        <v>1</v>
      </c>
    </row>
    <row r="11" spans="1:20" x14ac:dyDescent="0.2">
      <c r="A11" s="271" t="s">
        <v>34</v>
      </c>
      <c r="B11" s="272"/>
      <c r="C11" s="272"/>
      <c r="D11" s="272"/>
      <c r="E11" s="273"/>
      <c r="F11" s="272"/>
      <c r="G11" s="274"/>
      <c r="H11" s="272"/>
      <c r="I11" s="275">
        <v>0.15</v>
      </c>
      <c r="J11" s="276">
        <f>$B$12*I11</f>
        <v>222.29999999999998</v>
      </c>
      <c r="K11" s="277">
        <v>0</v>
      </c>
      <c r="L11" s="278">
        <f>INT(J11)+K11</f>
        <v>222</v>
      </c>
      <c r="M11" s="279">
        <f>L11</f>
        <v>222</v>
      </c>
      <c r="N11" s="280">
        <f>M11/M$31</f>
        <v>4.9093321539141969E-2</v>
      </c>
      <c r="O11" s="281">
        <f>IF(N11&gt;=2%,M11,0)</f>
        <v>222</v>
      </c>
      <c r="P11" s="282">
        <f>O$31/P$2</f>
        <v>881.6</v>
      </c>
      <c r="Q11" s="283">
        <f>O11/P11</f>
        <v>0.25181488203266789</v>
      </c>
      <c r="R11" s="284">
        <f t="shared" si="0"/>
        <v>0</v>
      </c>
      <c r="S11" s="285">
        <v>0</v>
      </c>
      <c r="T11" s="286">
        <f t="shared" si="1"/>
        <v>0</v>
      </c>
    </row>
    <row r="12" spans="1:20" x14ac:dyDescent="0.2">
      <c r="A12" s="287" t="s">
        <v>86</v>
      </c>
      <c r="B12" s="272">
        <v>1482</v>
      </c>
      <c r="C12" s="288"/>
      <c r="D12" s="272"/>
      <c r="E12" s="271"/>
      <c r="F12" s="272"/>
      <c r="G12" s="272"/>
      <c r="H12" s="289"/>
      <c r="I12" s="275"/>
      <c r="J12" s="276"/>
      <c r="K12" s="277"/>
      <c r="L12" s="290"/>
      <c r="M12" s="291"/>
      <c r="N12" s="280"/>
      <c r="O12" s="281"/>
      <c r="P12" s="282"/>
      <c r="Q12" s="285"/>
      <c r="R12" s="284">
        <f t="shared" si="0"/>
        <v>0</v>
      </c>
      <c r="S12" s="285">
        <v>0</v>
      </c>
      <c r="T12" s="286">
        <f t="shared" si="1"/>
        <v>0</v>
      </c>
    </row>
    <row r="13" spans="1:20" x14ac:dyDescent="0.2">
      <c r="A13" s="256"/>
      <c r="B13" s="257"/>
      <c r="C13" s="257"/>
      <c r="D13" s="258"/>
      <c r="E13" s="227"/>
      <c r="F13" s="259"/>
      <c r="G13" s="257"/>
      <c r="H13" s="259"/>
      <c r="I13" s="260"/>
      <c r="J13" s="261"/>
      <c r="K13" s="262"/>
      <c r="L13" s="263"/>
      <c r="M13" s="264"/>
      <c r="N13" s="265"/>
      <c r="O13" s="266"/>
      <c r="P13" s="662"/>
      <c r="Q13" s="698"/>
      <c r="R13" s="325">
        <f t="shared" si="0"/>
        <v>0</v>
      </c>
      <c r="S13" s="324">
        <v>0</v>
      </c>
      <c r="T13" s="270">
        <f t="shared" si="1"/>
        <v>0</v>
      </c>
    </row>
    <row r="14" spans="1:20" x14ac:dyDescent="0.2">
      <c r="A14" s="457" t="s">
        <v>23</v>
      </c>
      <c r="B14" s="454">
        <v>1387</v>
      </c>
      <c r="C14" s="454"/>
      <c r="D14" s="456"/>
      <c r="E14" s="455"/>
      <c r="F14" s="453"/>
      <c r="G14" s="454"/>
      <c r="H14" s="453"/>
      <c r="I14" s="452"/>
      <c r="J14" s="451"/>
      <c r="K14" s="450"/>
      <c r="L14" s="449">
        <f>B14</f>
        <v>1387</v>
      </c>
      <c r="M14" s="448">
        <f>L14</f>
        <v>1387</v>
      </c>
      <c r="N14" s="447">
        <f>M14/M$31</f>
        <v>0.30672268907563027</v>
      </c>
      <c r="O14" s="446">
        <f>IF(N14&gt;=2%,M14,0)</f>
        <v>1387</v>
      </c>
      <c r="P14" s="699">
        <f>O$31/P$2</f>
        <v>881.6</v>
      </c>
      <c r="Q14" s="700">
        <f>O14/P14</f>
        <v>1.5732758620689655</v>
      </c>
      <c r="R14" s="701">
        <f t="shared" si="0"/>
        <v>1</v>
      </c>
      <c r="S14" s="700">
        <v>1</v>
      </c>
      <c r="T14" s="444">
        <f t="shared" si="1"/>
        <v>2</v>
      </c>
    </row>
    <row r="15" spans="1:20" x14ac:dyDescent="0.2">
      <c r="A15" s="256"/>
      <c r="B15" s="257"/>
      <c r="C15" s="257"/>
      <c r="D15" s="258"/>
      <c r="E15" s="227"/>
      <c r="F15" s="259"/>
      <c r="G15" s="257"/>
      <c r="H15" s="259"/>
      <c r="I15" s="260"/>
      <c r="J15" s="261"/>
      <c r="K15" s="262"/>
      <c r="L15" s="263"/>
      <c r="M15" s="264"/>
      <c r="N15" s="265"/>
      <c r="O15" s="266"/>
      <c r="P15" s="662"/>
      <c r="Q15" s="698"/>
      <c r="R15" s="325">
        <f t="shared" si="0"/>
        <v>0</v>
      </c>
      <c r="S15" s="324">
        <v>0</v>
      </c>
      <c r="T15" s="270">
        <f t="shared" si="1"/>
        <v>0</v>
      </c>
    </row>
    <row r="16" spans="1:20" x14ac:dyDescent="0.2">
      <c r="A16" s="292" t="s">
        <v>41</v>
      </c>
      <c r="B16" s="293">
        <v>26</v>
      </c>
      <c r="C16" s="293">
        <f>$B$19/3</f>
        <v>2</v>
      </c>
      <c r="D16" s="293">
        <f>B$20/2</f>
        <v>0.5</v>
      </c>
      <c r="E16" s="294">
        <f>B$21/2</f>
        <v>0.5</v>
      </c>
      <c r="F16" s="293"/>
      <c r="G16" s="295">
        <v>1</v>
      </c>
      <c r="H16" s="293">
        <f>B16+INT(C16)+INT(D16)+INT(E16)+INT(F16)+G16</f>
        <v>29</v>
      </c>
      <c r="I16" s="296"/>
      <c r="J16" s="297"/>
      <c r="K16" s="298"/>
      <c r="L16" s="299">
        <f>H16</f>
        <v>29</v>
      </c>
      <c r="M16" s="300">
        <f>L16</f>
        <v>29</v>
      </c>
      <c r="N16" s="301">
        <f>M16/M$31</f>
        <v>6.4130915524104378E-3</v>
      </c>
      <c r="O16" s="302">
        <f>IF(N16&gt;=2%,M16,0)</f>
        <v>0</v>
      </c>
      <c r="P16" s="303">
        <f>O$31/P$2</f>
        <v>881.6</v>
      </c>
      <c r="Q16" s="304">
        <f>O16/P16</f>
        <v>0</v>
      </c>
      <c r="R16" s="305">
        <f t="shared" si="0"/>
        <v>0</v>
      </c>
      <c r="S16" s="304">
        <v>0</v>
      </c>
      <c r="T16" s="306">
        <f t="shared" si="1"/>
        <v>0</v>
      </c>
    </row>
    <row r="17" spans="1:20" x14ac:dyDescent="0.2">
      <c r="A17" s="292" t="s">
        <v>42</v>
      </c>
      <c r="B17" s="293">
        <v>70</v>
      </c>
      <c r="C17" s="293">
        <f>$B$19/3</f>
        <v>2</v>
      </c>
      <c r="D17" s="293">
        <f>B$20/2</f>
        <v>0.5</v>
      </c>
      <c r="E17" s="292"/>
      <c r="F17" s="293">
        <f>B$22/2</f>
        <v>1</v>
      </c>
      <c r="G17" s="293">
        <v>1</v>
      </c>
      <c r="H17" s="293">
        <f>B17+INT(C17)+INT(D17)+INT(E17)+INT(F17)+G17</f>
        <v>74</v>
      </c>
      <c r="I17" s="296"/>
      <c r="J17" s="297"/>
      <c r="K17" s="298"/>
      <c r="L17" s="299">
        <f>H17</f>
        <v>74</v>
      </c>
      <c r="M17" s="300">
        <f>L17</f>
        <v>74</v>
      </c>
      <c r="N17" s="301">
        <f>M17/M$31</f>
        <v>1.6364440513047324E-2</v>
      </c>
      <c r="O17" s="302">
        <f>IF(N17&gt;=2%,M17,0)</f>
        <v>0</v>
      </c>
      <c r="P17" s="303">
        <f>O$31/P$2</f>
        <v>881.6</v>
      </c>
      <c r="Q17" s="304">
        <f>O17/P17</f>
        <v>0</v>
      </c>
      <c r="R17" s="305">
        <f t="shared" si="0"/>
        <v>0</v>
      </c>
      <c r="S17" s="304">
        <v>0</v>
      </c>
      <c r="T17" s="306">
        <f t="shared" si="1"/>
        <v>0</v>
      </c>
    </row>
    <row r="18" spans="1:20" x14ac:dyDescent="0.2">
      <c r="A18" s="292" t="s">
        <v>43</v>
      </c>
      <c r="B18" s="293">
        <v>8</v>
      </c>
      <c r="C18" s="293">
        <f>$B$19/3</f>
        <v>2</v>
      </c>
      <c r="D18" s="293"/>
      <c r="E18" s="294">
        <f>B$21/2</f>
        <v>0.5</v>
      </c>
      <c r="F18" s="293">
        <f>B$22/2</f>
        <v>1</v>
      </c>
      <c r="G18" s="293">
        <v>0</v>
      </c>
      <c r="H18" s="293">
        <f>B18+INT(C18)+INT(D18)+INT(E18)+INT(F18)+G18</f>
        <v>11</v>
      </c>
      <c r="I18" s="296"/>
      <c r="J18" s="297"/>
      <c r="K18" s="298"/>
      <c r="L18" s="299">
        <f>H18</f>
        <v>11</v>
      </c>
      <c r="M18" s="300">
        <f>L18</f>
        <v>11</v>
      </c>
      <c r="N18" s="301">
        <f>M18/M$31</f>
        <v>2.4325519681556835E-3</v>
      </c>
      <c r="O18" s="302">
        <f>IF(N18&gt;=2%,M18,0)</f>
        <v>0</v>
      </c>
      <c r="P18" s="303">
        <f>O$31/P$2</f>
        <v>881.6</v>
      </c>
      <c r="Q18" s="304">
        <f>O18/P18</f>
        <v>0</v>
      </c>
      <c r="R18" s="305">
        <f t="shared" si="0"/>
        <v>0</v>
      </c>
      <c r="S18" s="304">
        <v>0</v>
      </c>
      <c r="T18" s="306">
        <f t="shared" si="1"/>
        <v>0</v>
      </c>
    </row>
    <row r="19" spans="1:20" x14ac:dyDescent="0.2">
      <c r="A19" s="307" t="s">
        <v>44</v>
      </c>
      <c r="B19" s="293">
        <v>6</v>
      </c>
      <c r="C19" s="293"/>
      <c r="D19" s="293"/>
      <c r="E19" s="292"/>
      <c r="F19" s="293"/>
      <c r="G19" s="293"/>
      <c r="H19" s="293"/>
      <c r="I19" s="296"/>
      <c r="J19" s="297"/>
      <c r="K19" s="298"/>
      <c r="L19" s="299"/>
      <c r="M19" s="308"/>
      <c r="N19" s="301"/>
      <c r="O19" s="302"/>
      <c r="P19" s="303"/>
      <c r="Q19" s="304"/>
      <c r="R19" s="305">
        <f t="shared" si="0"/>
        <v>0</v>
      </c>
      <c r="S19" s="304">
        <v>0</v>
      </c>
      <c r="T19" s="306">
        <f t="shared" si="1"/>
        <v>0</v>
      </c>
    </row>
    <row r="20" spans="1:20" x14ac:dyDescent="0.2">
      <c r="A20" s="307" t="s">
        <v>45</v>
      </c>
      <c r="B20" s="293">
        <v>1</v>
      </c>
      <c r="C20" s="293"/>
      <c r="D20" s="293"/>
      <c r="E20" s="292"/>
      <c r="F20" s="293"/>
      <c r="G20" s="293"/>
      <c r="H20" s="293"/>
      <c r="I20" s="296"/>
      <c r="J20" s="297"/>
      <c r="K20" s="298"/>
      <c r="L20" s="299"/>
      <c r="M20" s="308"/>
      <c r="N20" s="301"/>
      <c r="O20" s="302"/>
      <c r="P20" s="303">
        <f>SUM(N20:O20)</f>
        <v>0</v>
      </c>
      <c r="Q20" s="304"/>
      <c r="R20" s="305">
        <f t="shared" si="0"/>
        <v>0</v>
      </c>
      <c r="S20" s="304"/>
      <c r="T20" s="306">
        <f t="shared" si="1"/>
        <v>0</v>
      </c>
    </row>
    <row r="21" spans="1:20" x14ac:dyDescent="0.2">
      <c r="A21" s="307" t="s">
        <v>46</v>
      </c>
      <c r="B21" s="293">
        <v>1</v>
      </c>
      <c r="C21" s="293"/>
      <c r="D21" s="309"/>
      <c r="E21" s="292"/>
      <c r="F21" s="293"/>
      <c r="G21" s="293"/>
      <c r="H21" s="310"/>
      <c r="I21" s="296"/>
      <c r="J21" s="297"/>
      <c r="K21" s="298"/>
      <c r="L21" s="299"/>
      <c r="M21" s="308"/>
      <c r="N21" s="301"/>
      <c r="O21" s="302"/>
      <c r="P21" s="303">
        <f>SUM(N21:O21)</f>
        <v>0</v>
      </c>
      <c r="Q21" s="304"/>
      <c r="R21" s="305">
        <f t="shared" si="0"/>
        <v>0</v>
      </c>
      <c r="S21" s="304"/>
      <c r="T21" s="306">
        <f t="shared" si="1"/>
        <v>0</v>
      </c>
    </row>
    <row r="22" spans="1:20" x14ac:dyDescent="0.2">
      <c r="A22" s="307" t="s">
        <v>47</v>
      </c>
      <c r="B22" s="293">
        <v>2</v>
      </c>
      <c r="C22" s="293"/>
      <c r="D22" s="293"/>
      <c r="E22" s="292"/>
      <c r="F22" s="293"/>
      <c r="G22" s="293"/>
      <c r="H22" s="293"/>
      <c r="I22" s="296"/>
      <c r="J22" s="297"/>
      <c r="K22" s="298"/>
      <c r="L22" s="299"/>
      <c r="M22" s="308"/>
      <c r="N22" s="301"/>
      <c r="O22" s="302"/>
      <c r="P22" s="303">
        <f>SUM(N22:O22)</f>
        <v>0</v>
      </c>
      <c r="Q22" s="304"/>
      <c r="R22" s="305">
        <f t="shared" si="0"/>
        <v>0</v>
      </c>
      <c r="S22" s="304"/>
      <c r="T22" s="306">
        <f t="shared" si="1"/>
        <v>0</v>
      </c>
    </row>
    <row r="23" spans="1:20" x14ac:dyDescent="0.2">
      <c r="A23" s="311" t="s">
        <v>48</v>
      </c>
      <c r="B23" s="293">
        <f>SUM(B16:B22)</f>
        <v>114</v>
      </c>
      <c r="C23" s="293"/>
      <c r="D23" s="293"/>
      <c r="E23" s="292"/>
      <c r="F23" s="293"/>
      <c r="G23" s="293"/>
      <c r="H23" s="293"/>
      <c r="I23" s="296"/>
      <c r="J23" s="297"/>
      <c r="K23" s="298"/>
      <c r="L23" s="299"/>
      <c r="M23" s="308"/>
      <c r="N23" s="301"/>
      <c r="O23" s="302"/>
      <c r="P23" s="303"/>
      <c r="Q23" s="304"/>
      <c r="R23" s="305">
        <f t="shared" si="0"/>
        <v>0</v>
      </c>
      <c r="S23" s="304"/>
      <c r="T23" s="306">
        <f t="shared" si="1"/>
        <v>0</v>
      </c>
    </row>
    <row r="24" spans="1:20" s="327" customFormat="1" x14ac:dyDescent="0.2">
      <c r="A24" s="312"/>
      <c r="B24" s="313" t="s">
        <v>51</v>
      </c>
      <c r="C24" s="313"/>
      <c r="D24" s="314"/>
      <c r="E24" s="315"/>
      <c r="F24" s="313"/>
      <c r="G24" s="313"/>
      <c r="H24" s="316"/>
      <c r="I24" s="317"/>
      <c r="J24" s="261"/>
      <c r="K24" s="318"/>
      <c r="L24" s="319"/>
      <c r="M24" s="320"/>
      <c r="N24" s="321"/>
      <c r="O24" s="322"/>
      <c r="P24" s="323"/>
      <c r="Q24" s="324"/>
      <c r="R24" s="325">
        <f t="shared" si="0"/>
        <v>0</v>
      </c>
      <c r="S24" s="324"/>
      <c r="T24" s="326">
        <f t="shared" si="1"/>
        <v>0</v>
      </c>
    </row>
    <row r="25" spans="1:20" s="327" customFormat="1" x14ac:dyDescent="0.2">
      <c r="A25" s="328" t="s">
        <v>50</v>
      </c>
      <c r="B25" s="329">
        <v>0</v>
      </c>
      <c r="C25" s="329"/>
      <c r="D25" s="330"/>
      <c r="E25" s="331"/>
      <c r="F25" s="329"/>
      <c r="G25" s="329"/>
      <c r="H25" s="332"/>
      <c r="I25" s="333"/>
      <c r="J25" s="334"/>
      <c r="K25" s="335"/>
      <c r="L25" s="336">
        <f>B25</f>
        <v>0</v>
      </c>
      <c r="M25" s="337">
        <f>L25</f>
        <v>0</v>
      </c>
      <c r="N25" s="338">
        <f>M25/M$31</f>
        <v>0</v>
      </c>
      <c r="O25" s="339">
        <f>IF(N25&gt;=2%,M25,0)</f>
        <v>0</v>
      </c>
      <c r="P25" s="340">
        <f>O$31/P$2</f>
        <v>881.6</v>
      </c>
      <c r="Q25" s="341">
        <f>O25/P25</f>
        <v>0</v>
      </c>
      <c r="R25" s="342">
        <f t="shared" si="0"/>
        <v>0</v>
      </c>
      <c r="S25" s="341">
        <v>0</v>
      </c>
      <c r="T25" s="343">
        <f t="shared" si="1"/>
        <v>0</v>
      </c>
    </row>
    <row r="26" spans="1:20" x14ac:dyDescent="0.2">
      <c r="A26" s="344"/>
      <c r="B26" s="259"/>
      <c r="C26" s="259"/>
      <c r="D26" s="258"/>
      <c r="E26" s="344"/>
      <c r="F26" s="259"/>
      <c r="G26" s="259"/>
      <c r="H26" s="345" t="s">
        <v>51</v>
      </c>
      <c r="I26" s="260"/>
      <c r="J26" s="261"/>
      <c r="K26" s="262"/>
      <c r="L26" s="319"/>
      <c r="M26" s="320"/>
      <c r="N26" s="265"/>
      <c r="O26" s="266"/>
      <c r="P26" s="323"/>
      <c r="Q26" s="324"/>
      <c r="R26" s="325">
        <f t="shared" si="0"/>
        <v>0</v>
      </c>
      <c r="S26" s="324"/>
      <c r="T26" s="326">
        <f t="shared" si="1"/>
        <v>0</v>
      </c>
    </row>
    <row r="27" spans="1:20" x14ac:dyDescent="0.2">
      <c r="A27" s="346" t="s">
        <v>52</v>
      </c>
      <c r="B27" s="347">
        <v>0</v>
      </c>
      <c r="C27" s="347"/>
      <c r="D27" s="347"/>
      <c r="E27" s="346"/>
      <c r="F27" s="347"/>
      <c r="G27" s="347"/>
      <c r="H27" s="348"/>
      <c r="I27" s="349"/>
      <c r="J27" s="350"/>
      <c r="K27" s="351"/>
      <c r="L27" s="352">
        <f>B27</f>
        <v>0</v>
      </c>
      <c r="M27" s="353">
        <f>L27</f>
        <v>0</v>
      </c>
      <c r="N27" s="354">
        <f>M27/M$31</f>
        <v>0</v>
      </c>
      <c r="O27" s="355">
        <f>IF(N27&gt;=2%,M27,0)</f>
        <v>0</v>
      </c>
      <c r="P27" s="356">
        <f>O$31/P$2</f>
        <v>881.6</v>
      </c>
      <c r="Q27" s="357">
        <f>O27/P27</f>
        <v>0</v>
      </c>
      <c r="R27" s="358">
        <f t="shared" si="0"/>
        <v>0</v>
      </c>
      <c r="S27" s="357">
        <v>0</v>
      </c>
      <c r="T27" s="359">
        <f t="shared" si="1"/>
        <v>0</v>
      </c>
    </row>
    <row r="28" spans="1:20" x14ac:dyDescent="0.2">
      <c r="A28" s="344"/>
      <c r="B28" s="259"/>
      <c r="C28" s="259"/>
      <c r="D28" s="259"/>
      <c r="E28" s="344"/>
      <c r="F28" s="259"/>
      <c r="G28" s="259"/>
      <c r="H28" s="345"/>
      <c r="I28" s="260"/>
      <c r="J28" s="261"/>
      <c r="K28" s="262"/>
      <c r="L28" s="319"/>
      <c r="M28" s="320"/>
      <c r="N28" s="265"/>
      <c r="O28" s="266"/>
      <c r="P28" s="323"/>
      <c r="Q28" s="324"/>
      <c r="R28" s="325"/>
      <c r="S28" s="324"/>
      <c r="T28" s="326"/>
    </row>
    <row r="29" spans="1:20" x14ac:dyDescent="0.2">
      <c r="A29" s="360" t="s">
        <v>53</v>
      </c>
      <c r="B29" s="361">
        <v>224</v>
      </c>
      <c r="C29" s="361"/>
      <c r="D29" s="361"/>
      <c r="E29" s="360"/>
      <c r="F29" s="361"/>
      <c r="G29" s="361"/>
      <c r="H29" s="362"/>
      <c r="I29" s="363"/>
      <c r="J29" s="364"/>
      <c r="K29" s="365"/>
      <c r="L29" s="366">
        <f>B29</f>
        <v>224</v>
      </c>
      <c r="M29" s="367"/>
      <c r="N29" s="368">
        <v>0</v>
      </c>
      <c r="O29" s="369">
        <f>IF(N29&gt;=2%,M29,0)</f>
        <v>0</v>
      </c>
      <c r="P29" s="370"/>
      <c r="Q29" s="371"/>
      <c r="R29" s="372">
        <f>INT(Q29)</f>
        <v>0</v>
      </c>
      <c r="S29" s="371"/>
      <c r="T29" s="373">
        <f>SUM(R29:S29)</f>
        <v>0</v>
      </c>
    </row>
    <row r="30" spans="1:20" x14ac:dyDescent="0.2">
      <c r="A30" s="344"/>
      <c r="B30" s="259"/>
      <c r="C30" s="259"/>
      <c r="D30" s="259"/>
      <c r="E30" s="344"/>
      <c r="F30" s="259"/>
      <c r="G30" s="259"/>
      <c r="H30" s="259"/>
      <c r="I30" s="260"/>
      <c r="J30" s="374"/>
      <c r="K30" s="262"/>
      <c r="L30" s="375"/>
      <c r="M30" s="264"/>
      <c r="N30" s="265"/>
      <c r="O30" s="266"/>
      <c r="P30" s="376"/>
      <c r="Q30" s="324"/>
      <c r="R30" s="377">
        <f>INT(Q30)</f>
        <v>0</v>
      </c>
      <c r="S30" s="324"/>
      <c r="T30" s="326">
        <f>SUM(R30:S30)</f>
        <v>0</v>
      </c>
    </row>
    <row r="31" spans="1:20" x14ac:dyDescent="0.2">
      <c r="A31" s="344" t="s">
        <v>54</v>
      </c>
      <c r="B31" s="259">
        <f>SUM(B6:B30)-B23</f>
        <v>4746</v>
      </c>
      <c r="C31" s="259"/>
      <c r="D31" s="259"/>
      <c r="E31" s="378"/>
      <c r="F31" s="259"/>
      <c r="G31" s="259">
        <f t="shared" ref="G31:S31" si="2">SUM(G6:G30)</f>
        <v>2</v>
      </c>
      <c r="H31" s="259">
        <f t="shared" si="2"/>
        <v>114</v>
      </c>
      <c r="I31" s="379">
        <f t="shared" si="2"/>
        <v>2</v>
      </c>
      <c r="J31" s="380">
        <f t="shared" si="2"/>
        <v>3021</v>
      </c>
      <c r="K31" s="262">
        <f t="shared" si="2"/>
        <v>2</v>
      </c>
      <c r="L31" s="262">
        <f t="shared" si="2"/>
        <v>4746</v>
      </c>
      <c r="M31" s="262">
        <f t="shared" si="2"/>
        <v>4522</v>
      </c>
      <c r="N31" s="379">
        <f t="shared" si="2"/>
        <v>1</v>
      </c>
      <c r="O31" s="266">
        <f t="shared" si="2"/>
        <v>4408</v>
      </c>
      <c r="P31" s="376">
        <f t="shared" si="2"/>
        <v>8816.0000000000018</v>
      </c>
      <c r="Q31" s="376">
        <f t="shared" si="2"/>
        <v>5</v>
      </c>
      <c r="R31" s="381">
        <f t="shared" si="2"/>
        <v>3</v>
      </c>
      <c r="S31" s="382">
        <f t="shared" si="2"/>
        <v>2</v>
      </c>
      <c r="T31" s="383">
        <f>SUM(R31:S31)</f>
        <v>5</v>
      </c>
    </row>
    <row r="32" spans="1:20" x14ac:dyDescent="0.2">
      <c r="K32" s="384"/>
      <c r="L32" s="223"/>
      <c r="M32" s="385"/>
      <c r="N32" s="386"/>
      <c r="O32" s="387"/>
      <c r="P32" s="388"/>
    </row>
    <row r="34" spans="1:11" x14ac:dyDescent="0.2">
      <c r="A34" s="389"/>
      <c r="B34" s="389"/>
      <c r="C34" s="389"/>
      <c r="D34" s="389"/>
      <c r="E34" s="389"/>
      <c r="F34" s="389"/>
      <c r="G34" s="389"/>
      <c r="H34" s="214"/>
      <c r="K34" s="214"/>
    </row>
  </sheetData>
  <mergeCells count="5">
    <mergeCell ref="R5:T5"/>
    <mergeCell ref="A1:T1"/>
    <mergeCell ref="B2:E2"/>
    <mergeCell ref="G2:J2"/>
    <mergeCell ref="M2:O2"/>
  </mergeCells>
  <printOptions horizontalCentered="1" verticalCentered="1"/>
  <pageMargins left="0.23622047244094491" right="0.23622047244094491" top="0.51181102362204722" bottom="0.51181102362204722" header="0" footer="0.23622047244094491"/>
  <pageSetup paperSize="190" scale="72" fitToHeight="0" pageOrder="overThenDown" orientation="landscape" r:id="rId1"/>
  <headerFooter alignWithMargins="0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U32"/>
  <sheetViews>
    <sheetView zoomScale="66" zoomScaleNormal="66" workbookViewId="0">
      <selection activeCell="M6" sqref="M6"/>
    </sheetView>
  </sheetViews>
  <sheetFormatPr baseColWidth="10" defaultRowHeight="12.75" x14ac:dyDescent="0.2"/>
  <cols>
    <col min="1" max="1" width="38" bestFit="1" customWidth="1"/>
    <col min="2" max="8" width="15.7109375" customWidth="1"/>
    <col min="9" max="9" width="15.7109375" style="1" customWidth="1"/>
    <col min="10" max="10" width="15.7109375" style="2" customWidth="1"/>
    <col min="11" max="12" width="15.7109375" customWidth="1"/>
    <col min="13" max="13" width="15.7109375" style="3" customWidth="1"/>
    <col min="14" max="14" width="15.7109375" style="1" customWidth="1"/>
    <col min="15" max="17" width="15.7109375" customWidth="1"/>
    <col min="18" max="18" width="7.140625" style="4" customWidth="1"/>
    <col min="19" max="19" width="6.5703125" customWidth="1"/>
    <col min="20" max="20" width="7.140625" customWidth="1"/>
  </cols>
  <sheetData>
    <row r="1" spans="1:21" ht="20.25" x14ac:dyDescent="0.3">
      <c r="A1" s="976" t="s">
        <v>0</v>
      </c>
      <c r="B1" s="976"/>
      <c r="C1" s="976"/>
      <c r="D1" s="976"/>
      <c r="E1" s="976"/>
      <c r="F1" s="976"/>
      <c r="G1" s="976"/>
      <c r="H1" s="976"/>
      <c r="I1" s="976"/>
      <c r="J1" s="976"/>
      <c r="K1" s="976"/>
      <c r="L1" s="976"/>
      <c r="M1" s="976"/>
      <c r="N1" s="976"/>
      <c r="O1" s="976"/>
      <c r="P1" s="976"/>
      <c r="Q1" s="976"/>
      <c r="R1" s="976"/>
      <c r="S1" s="976"/>
      <c r="T1" s="976"/>
    </row>
    <row r="2" spans="1:21" ht="20.25" x14ac:dyDescent="0.3">
      <c r="A2" s="924" t="s">
        <v>1</v>
      </c>
      <c r="B2" s="978" t="s">
        <v>92</v>
      </c>
      <c r="C2" s="978"/>
      <c r="D2" s="978"/>
      <c r="E2" s="978"/>
      <c r="F2" s="921"/>
      <c r="G2" s="977" t="str">
        <f>B2</f>
        <v>VANEGAS</v>
      </c>
      <c r="H2" s="977"/>
      <c r="I2" s="977"/>
      <c r="J2" s="977"/>
      <c r="K2" s="969"/>
      <c r="L2" s="979" t="s">
        <v>3</v>
      </c>
      <c r="M2" s="979"/>
      <c r="N2" s="979"/>
      <c r="O2" s="979"/>
      <c r="P2" s="921">
        <v>5</v>
      </c>
      <c r="Q2" s="969"/>
      <c r="R2" s="970"/>
      <c r="S2" s="969"/>
      <c r="T2" s="969"/>
    </row>
    <row r="3" spans="1:21" ht="20.25" x14ac:dyDescent="0.3">
      <c r="A3" s="921">
        <v>2018</v>
      </c>
      <c r="B3" s="921"/>
      <c r="C3" s="921"/>
      <c r="D3" s="921"/>
      <c r="E3" s="921"/>
      <c r="F3" s="921"/>
      <c r="G3" s="921"/>
      <c r="H3" s="923"/>
      <c r="I3" s="968"/>
      <c r="J3" s="971"/>
      <c r="K3" s="921"/>
      <c r="L3" s="972"/>
      <c r="M3" s="973"/>
      <c r="N3" s="974"/>
      <c r="O3" s="924"/>
      <c r="P3" s="921"/>
      <c r="Q3" s="969"/>
      <c r="R3" s="970"/>
      <c r="S3" s="969"/>
      <c r="T3" s="969"/>
    </row>
    <row r="4" spans="1:21" ht="20.25" x14ac:dyDescent="0.3">
      <c r="A4" s="921"/>
      <c r="B4" s="921"/>
      <c r="C4" s="921"/>
      <c r="D4" s="921"/>
      <c r="E4" s="921"/>
      <c r="F4" s="921"/>
      <c r="G4" s="921"/>
      <c r="H4" s="923"/>
      <c r="I4" s="968"/>
      <c r="J4" s="971"/>
      <c r="K4" s="921"/>
      <c r="L4" s="972"/>
      <c r="M4" s="973"/>
      <c r="N4" s="974"/>
      <c r="O4" s="924"/>
      <c r="P4" s="921"/>
      <c r="Q4" s="969"/>
      <c r="R4" s="970"/>
      <c r="S4" s="969"/>
      <c r="T4" s="969"/>
    </row>
    <row r="5" spans="1:21" ht="89.25" x14ac:dyDescent="0.2">
      <c r="A5" s="919" t="s">
        <v>4</v>
      </c>
      <c r="B5" s="919" t="s">
        <v>5</v>
      </c>
      <c r="C5" s="919" t="s">
        <v>6</v>
      </c>
      <c r="D5" s="919" t="s">
        <v>7</v>
      </c>
      <c r="E5" s="919" t="s">
        <v>8</v>
      </c>
      <c r="F5" s="919" t="s">
        <v>9</v>
      </c>
      <c r="G5" s="919" t="s">
        <v>124</v>
      </c>
      <c r="H5" s="919" t="s">
        <v>11</v>
      </c>
      <c r="I5" s="914" t="s">
        <v>12</v>
      </c>
      <c r="J5" s="915" t="s">
        <v>13</v>
      </c>
      <c r="K5" s="919" t="s">
        <v>126</v>
      </c>
      <c r="L5" s="919" t="s">
        <v>15</v>
      </c>
      <c r="M5" s="916" t="s">
        <v>16</v>
      </c>
      <c r="N5" s="17" t="s">
        <v>17</v>
      </c>
      <c r="O5" s="919" t="s">
        <v>18</v>
      </c>
      <c r="P5" s="917" t="s">
        <v>19</v>
      </c>
      <c r="Q5" s="918" t="s">
        <v>20</v>
      </c>
      <c r="R5" s="975" t="s">
        <v>21</v>
      </c>
      <c r="S5" s="975"/>
      <c r="T5" s="975"/>
    </row>
    <row r="6" spans="1:21" x14ac:dyDescent="0.2">
      <c r="A6" s="21" t="s">
        <v>22</v>
      </c>
      <c r="B6" s="22">
        <v>466</v>
      </c>
      <c r="C6" s="22">
        <f>$B$9/3</f>
        <v>34</v>
      </c>
      <c r="D6" s="23">
        <f>B10/2</f>
        <v>6</v>
      </c>
      <c r="E6" s="22">
        <f>B$11/2</f>
        <v>2</v>
      </c>
      <c r="F6" s="22"/>
      <c r="G6" s="22">
        <v>0</v>
      </c>
      <c r="H6" s="22">
        <f>B6+INT(C6)+INT(D6)+INT(E6)+INT(F6)+INT(G6)</f>
        <v>508</v>
      </c>
      <c r="I6" s="24"/>
      <c r="J6" s="25"/>
      <c r="K6" s="26"/>
      <c r="L6" s="27">
        <f>H6</f>
        <v>508</v>
      </c>
      <c r="M6" s="28">
        <f>L6</f>
        <v>508</v>
      </c>
      <c r="N6" s="29">
        <f>M6/M$29</f>
        <v>0.14095449500554938</v>
      </c>
      <c r="O6" s="30">
        <f>IF(N6&gt;=2%,M6,0)</f>
        <v>508</v>
      </c>
      <c r="P6" s="31">
        <f>O$29/P$2</f>
        <v>720.2</v>
      </c>
      <c r="Q6" s="32">
        <f>O6/P6</f>
        <v>0.70535962232713134</v>
      </c>
      <c r="R6" s="33">
        <f>INT(Q6)</f>
        <v>0</v>
      </c>
      <c r="S6" s="34">
        <v>1</v>
      </c>
      <c r="T6" s="32">
        <f>SUM(R6:S6)</f>
        <v>1</v>
      </c>
    </row>
    <row r="7" spans="1:21" x14ac:dyDescent="0.2">
      <c r="A7" s="21" t="s">
        <v>23</v>
      </c>
      <c r="B7" s="22">
        <v>343</v>
      </c>
      <c r="C7" s="22">
        <f>$B$9/3</f>
        <v>34</v>
      </c>
      <c r="D7" s="23">
        <f>B10/2</f>
        <v>6</v>
      </c>
      <c r="E7" s="22"/>
      <c r="F7" s="22">
        <f>B$12/2</f>
        <v>3</v>
      </c>
      <c r="G7" s="22">
        <v>0</v>
      </c>
      <c r="H7" s="22">
        <f>B7+INT(C7)+INT(D7)+INT(E7)+INT(F7)+INT(G7)</f>
        <v>386</v>
      </c>
      <c r="I7" s="24"/>
      <c r="J7" s="25"/>
      <c r="K7" s="26"/>
      <c r="L7" s="27">
        <f>H7</f>
        <v>386</v>
      </c>
      <c r="M7" s="28">
        <f>L7</f>
        <v>386</v>
      </c>
      <c r="N7" s="29">
        <f>M7/M$29</f>
        <v>0.10710321864594895</v>
      </c>
      <c r="O7" s="30">
        <f>IF(N7&gt;=2%,M7,0)</f>
        <v>386</v>
      </c>
      <c r="P7" s="31">
        <f>O$29/P$2</f>
        <v>720.2</v>
      </c>
      <c r="Q7" s="32">
        <f>O7/P7</f>
        <v>0.53596223271313526</v>
      </c>
      <c r="R7" s="33">
        <f>INT(Q7)</f>
        <v>0</v>
      </c>
      <c r="S7" s="34">
        <v>1</v>
      </c>
      <c r="T7" s="32">
        <f>SUM(R7:S7)</f>
        <v>1</v>
      </c>
    </row>
    <row r="8" spans="1:21" x14ac:dyDescent="0.2">
      <c r="A8" s="21" t="s">
        <v>24</v>
      </c>
      <c r="B8" s="22">
        <v>47</v>
      </c>
      <c r="C8" s="22">
        <f>$B$9/3</f>
        <v>34</v>
      </c>
      <c r="D8" s="23"/>
      <c r="E8" s="22">
        <f>B$11/2</f>
        <v>2</v>
      </c>
      <c r="F8" s="22">
        <f>B$12/2</f>
        <v>3</v>
      </c>
      <c r="G8" s="22">
        <v>0</v>
      </c>
      <c r="H8" s="22">
        <f>B8+INT(C8)+INT(D8)+INT(E8)+INT(F8)+INT(G8)</f>
        <v>86</v>
      </c>
      <c r="I8" s="24"/>
      <c r="J8" s="25"/>
      <c r="K8" s="26"/>
      <c r="L8" s="27">
        <f>H8</f>
        <v>86</v>
      </c>
      <c r="M8" s="28">
        <f>L8</f>
        <v>86</v>
      </c>
      <c r="N8" s="29">
        <f>M8/M$29</f>
        <v>2.3862375138734741E-2</v>
      </c>
      <c r="O8" s="30">
        <f>IF(N8&gt;=2%,M8,0)</f>
        <v>86</v>
      </c>
      <c r="P8" s="31">
        <f>O$29/P$2</f>
        <v>720.2</v>
      </c>
      <c r="Q8" s="32">
        <f>O8/P8</f>
        <v>0.11941127464593168</v>
      </c>
      <c r="R8" s="33">
        <f>INT(Q8)</f>
        <v>0</v>
      </c>
      <c r="S8" s="34">
        <v>0</v>
      </c>
      <c r="T8" s="32">
        <f>SUM(R8:S8)</f>
        <v>0</v>
      </c>
    </row>
    <row r="9" spans="1:21" x14ac:dyDescent="0.2">
      <c r="A9" s="21" t="s">
        <v>25</v>
      </c>
      <c r="B9" s="22">
        <v>102</v>
      </c>
      <c r="C9" s="22"/>
      <c r="D9" s="23"/>
      <c r="E9" s="22"/>
      <c r="F9" s="22"/>
      <c r="G9" s="22"/>
      <c r="H9" s="22"/>
      <c r="I9" s="24"/>
      <c r="J9" s="25"/>
      <c r="K9" s="26"/>
      <c r="L9" s="27"/>
      <c r="M9" s="28"/>
      <c r="N9" s="29"/>
      <c r="O9" s="30"/>
      <c r="P9" s="31"/>
      <c r="Q9" s="32"/>
      <c r="R9" s="33"/>
      <c r="S9" s="34">
        <v>0</v>
      </c>
      <c r="T9" s="32"/>
    </row>
    <row r="10" spans="1:21" x14ac:dyDescent="0.2">
      <c r="A10" s="21" t="s">
        <v>26</v>
      </c>
      <c r="B10" s="22">
        <v>12</v>
      </c>
      <c r="C10" s="22"/>
      <c r="D10" s="23"/>
      <c r="E10" s="22"/>
      <c r="F10" s="22"/>
      <c r="G10" s="22"/>
      <c r="H10" s="22"/>
      <c r="I10" s="24"/>
      <c r="J10" s="25"/>
      <c r="K10" s="26"/>
      <c r="L10" s="27"/>
      <c r="M10" s="28"/>
      <c r="N10" s="29"/>
      <c r="O10" s="30"/>
      <c r="P10" s="31"/>
      <c r="Q10" s="32"/>
      <c r="R10" s="33"/>
      <c r="S10" s="34">
        <v>0</v>
      </c>
      <c r="T10" s="32"/>
    </row>
    <row r="11" spans="1:21" x14ac:dyDescent="0.2">
      <c r="A11" s="21" t="s">
        <v>27</v>
      </c>
      <c r="B11" s="22">
        <v>4</v>
      </c>
      <c r="C11" s="22"/>
      <c r="D11" s="23"/>
      <c r="E11" s="22"/>
      <c r="F11" s="22"/>
      <c r="G11" s="22"/>
      <c r="H11" s="22"/>
      <c r="I11" s="24"/>
      <c r="J11" s="25"/>
      <c r="K11" s="26"/>
      <c r="L11" s="27"/>
      <c r="M11" s="28"/>
      <c r="N11" s="29"/>
      <c r="O11" s="30"/>
      <c r="P11" s="31"/>
      <c r="Q11" s="32"/>
      <c r="R11" s="33"/>
      <c r="S11" s="34">
        <v>0</v>
      </c>
      <c r="T11" s="32"/>
    </row>
    <row r="12" spans="1:21" x14ac:dyDescent="0.2">
      <c r="A12" s="21" t="s">
        <v>28</v>
      </c>
      <c r="B12" s="22">
        <v>6</v>
      </c>
      <c r="C12" s="22"/>
      <c r="D12" s="23"/>
      <c r="E12" s="35"/>
      <c r="F12" s="22"/>
      <c r="G12" s="22"/>
      <c r="H12" s="22"/>
      <c r="I12" s="24"/>
      <c r="J12" s="25"/>
      <c r="K12" s="26"/>
      <c r="L12" s="27"/>
      <c r="M12" s="28"/>
      <c r="N12" s="29"/>
      <c r="O12" s="30"/>
      <c r="P12" s="31"/>
      <c r="Q12" s="32"/>
      <c r="R12" s="33"/>
      <c r="S12" s="34">
        <v>0</v>
      </c>
      <c r="T12" s="32"/>
    </row>
    <row r="13" spans="1:21" x14ac:dyDescent="0.2">
      <c r="A13" s="36" t="s">
        <v>29</v>
      </c>
      <c r="B13" s="22">
        <f>SUM(B6:B12)</f>
        <v>980</v>
      </c>
      <c r="C13" s="22"/>
      <c r="D13" s="23"/>
      <c r="E13" s="21"/>
      <c r="F13" s="22"/>
      <c r="G13" s="22"/>
      <c r="H13" s="37"/>
      <c r="I13" s="24"/>
      <c r="J13" s="25"/>
      <c r="K13" s="38"/>
      <c r="L13" s="39"/>
      <c r="M13" s="40"/>
      <c r="N13" s="29"/>
      <c r="O13" s="41"/>
      <c r="P13" s="31">
        <f>SUM(N13:O13)</f>
        <v>0</v>
      </c>
      <c r="Q13" s="34"/>
      <c r="R13" s="33">
        <f t="shared" ref="R13:R18" si="0">INT(Q13)</f>
        <v>0</v>
      </c>
      <c r="S13" s="34">
        <v>0</v>
      </c>
      <c r="T13" s="32">
        <f t="shared" ref="T13:T18" si="1">SUM(R13:S13)</f>
        <v>0</v>
      </c>
    </row>
    <row r="14" spans="1:21" x14ac:dyDescent="0.2">
      <c r="A14" s="42"/>
      <c r="B14" s="43"/>
      <c r="C14" s="43"/>
      <c r="D14" s="44"/>
      <c r="E14" s="45"/>
      <c r="F14" s="43"/>
      <c r="G14" s="43"/>
      <c r="H14" s="43"/>
      <c r="I14" s="46"/>
      <c r="J14" s="47"/>
      <c r="K14" s="48"/>
      <c r="L14" s="49"/>
      <c r="M14" s="50"/>
      <c r="N14" s="51"/>
      <c r="O14" s="52"/>
      <c r="P14" s="53">
        <f>SUM(N14:O14)</f>
        <v>0</v>
      </c>
      <c r="Q14" s="54"/>
      <c r="R14" s="55">
        <f t="shared" si="0"/>
        <v>0</v>
      </c>
      <c r="S14" s="56">
        <v>0</v>
      </c>
      <c r="T14" s="57">
        <f t="shared" si="1"/>
        <v>0</v>
      </c>
      <c r="U14" s="54"/>
    </row>
    <row r="15" spans="1:21" x14ac:dyDescent="0.2">
      <c r="A15" s="58" t="s">
        <v>33</v>
      </c>
      <c r="B15" s="59"/>
      <c r="C15" s="59"/>
      <c r="D15" s="59"/>
      <c r="E15" s="60"/>
      <c r="F15" s="59"/>
      <c r="G15" s="61"/>
      <c r="H15" s="59"/>
      <c r="I15" s="62">
        <v>0.35</v>
      </c>
      <c r="J15" s="63">
        <f>$B$17*I15</f>
        <v>120.39999999999999</v>
      </c>
      <c r="K15" s="64">
        <v>0</v>
      </c>
      <c r="L15" s="65">
        <f>INT(J15)+K15</f>
        <v>120</v>
      </c>
      <c r="M15" s="66">
        <f>L15</f>
        <v>120</v>
      </c>
      <c r="N15" s="67">
        <f>M15/M$29</f>
        <v>3.3296337402885685E-2</v>
      </c>
      <c r="O15" s="68">
        <f>IF(N15&gt;=2%,M15,0)</f>
        <v>120</v>
      </c>
      <c r="P15" s="69">
        <f>O$29/P$2</f>
        <v>720.2</v>
      </c>
      <c r="Q15" s="70">
        <f>O15/P15</f>
        <v>0.16662038322688141</v>
      </c>
      <c r="R15" s="71">
        <f t="shared" si="0"/>
        <v>0</v>
      </c>
      <c r="S15" s="72">
        <v>0</v>
      </c>
      <c r="T15" s="73">
        <f t="shared" si="1"/>
        <v>0</v>
      </c>
    </row>
    <row r="16" spans="1:21" x14ac:dyDescent="0.2">
      <c r="A16" s="58" t="s">
        <v>36</v>
      </c>
      <c r="B16" s="59"/>
      <c r="C16" s="59"/>
      <c r="D16" s="74"/>
      <c r="E16" s="60"/>
      <c r="F16" s="59"/>
      <c r="G16" s="59"/>
      <c r="H16" s="59"/>
      <c r="I16" s="62">
        <v>0.65</v>
      </c>
      <c r="J16" s="63">
        <f>$B$17*I16</f>
        <v>223.6</v>
      </c>
      <c r="K16" s="64">
        <v>1</v>
      </c>
      <c r="L16" s="65">
        <f>INT(J16)+K16</f>
        <v>224</v>
      </c>
      <c r="M16" s="66">
        <f>L16</f>
        <v>224</v>
      </c>
      <c r="N16" s="67">
        <f>M16/M$29</f>
        <v>6.2153163152053277E-2</v>
      </c>
      <c r="O16" s="68">
        <f>IF(N16&gt;=2%,M16,0)</f>
        <v>224</v>
      </c>
      <c r="P16" s="69">
        <f>O$29/P$2</f>
        <v>720.2</v>
      </c>
      <c r="Q16" s="70">
        <f>O16/P16</f>
        <v>0.31102471535684528</v>
      </c>
      <c r="R16" s="71">
        <f t="shared" si="0"/>
        <v>0</v>
      </c>
      <c r="S16" s="72">
        <v>1</v>
      </c>
      <c r="T16" s="73">
        <f t="shared" si="1"/>
        <v>1</v>
      </c>
    </row>
    <row r="17" spans="1:20" x14ac:dyDescent="0.2">
      <c r="A17" s="75" t="s">
        <v>62</v>
      </c>
      <c r="B17" s="59">
        <v>344</v>
      </c>
      <c r="C17" s="76"/>
      <c r="D17" s="59"/>
      <c r="E17" s="58"/>
      <c r="F17" s="59"/>
      <c r="G17" s="59"/>
      <c r="H17" s="77"/>
      <c r="I17" s="62"/>
      <c r="J17" s="63"/>
      <c r="K17" s="64"/>
      <c r="L17" s="78"/>
      <c r="M17" s="79"/>
      <c r="N17" s="67"/>
      <c r="O17" s="68"/>
      <c r="P17" s="69">
        <f>SUM(N17:O17)</f>
        <v>0</v>
      </c>
      <c r="Q17" s="72"/>
      <c r="R17" s="71">
        <f t="shared" si="0"/>
        <v>0</v>
      </c>
      <c r="S17" s="72">
        <v>0</v>
      </c>
      <c r="T17" s="73">
        <f t="shared" si="1"/>
        <v>0</v>
      </c>
    </row>
    <row r="18" spans="1:20" x14ac:dyDescent="0.2">
      <c r="A18" s="42"/>
      <c r="B18" s="80"/>
      <c r="C18" s="80"/>
      <c r="D18" s="44"/>
      <c r="E18" s="13"/>
      <c r="F18" s="43"/>
      <c r="G18" s="80"/>
      <c r="H18" s="43"/>
      <c r="I18" s="46"/>
      <c r="J18" s="47"/>
      <c r="K18" s="48"/>
      <c r="L18" s="49"/>
      <c r="M18" s="50"/>
      <c r="N18" s="51"/>
      <c r="O18" s="52"/>
      <c r="P18" s="647">
        <f>SUM(N18:O18)</f>
        <v>0</v>
      </c>
      <c r="Q18" s="648"/>
      <c r="R18" s="119">
        <f t="shared" si="0"/>
        <v>0</v>
      </c>
      <c r="S18" s="118">
        <v>0</v>
      </c>
      <c r="T18" s="120">
        <f t="shared" si="1"/>
        <v>0</v>
      </c>
    </row>
    <row r="19" spans="1:20" x14ac:dyDescent="0.2">
      <c r="A19" s="605" t="s">
        <v>34</v>
      </c>
      <c r="B19" s="606">
        <v>2133</v>
      </c>
      <c r="C19" s="606"/>
      <c r="D19" s="606"/>
      <c r="E19" s="605"/>
      <c r="F19" s="606"/>
      <c r="G19" s="606"/>
      <c r="H19" s="606"/>
      <c r="I19" s="607"/>
      <c r="J19" s="608"/>
      <c r="K19" s="609"/>
      <c r="L19" s="610">
        <f>B19</f>
        <v>2133</v>
      </c>
      <c r="M19" s="901">
        <f>L19</f>
        <v>2133</v>
      </c>
      <c r="N19" s="902">
        <f>M19/M$29</f>
        <v>0.59184239733629296</v>
      </c>
      <c r="O19" s="903">
        <f>IF(N19&gt;=2%,M19,0)</f>
        <v>2133</v>
      </c>
      <c r="P19" s="778">
        <f>O$29/P$2</f>
        <v>720.2</v>
      </c>
      <c r="Q19" s="779">
        <f>O19/P19</f>
        <v>2.9616773118578172</v>
      </c>
      <c r="R19" s="780">
        <f>INT(Q19)</f>
        <v>2</v>
      </c>
      <c r="S19" s="781">
        <v>0</v>
      </c>
      <c r="T19" s="782">
        <f>SUM(R19:S19)</f>
        <v>2</v>
      </c>
    </row>
    <row r="20" spans="1:20" s="54" customFormat="1" x14ac:dyDescent="0.2">
      <c r="A20" s="105"/>
      <c r="B20" s="104"/>
      <c r="C20" s="104"/>
      <c r="D20" s="104"/>
      <c r="E20" s="105"/>
      <c r="F20" s="104"/>
      <c r="G20" s="104"/>
      <c r="H20" s="104"/>
      <c r="I20" s="106"/>
      <c r="J20" s="47"/>
      <c r="K20" s="107"/>
      <c r="L20" s="108"/>
      <c r="M20" s="109"/>
      <c r="N20" s="110"/>
      <c r="O20" s="111"/>
      <c r="P20" s="112"/>
      <c r="R20" s="81"/>
      <c r="S20" s="82"/>
      <c r="T20" s="83">
        <f>SUM(R20:S20)</f>
        <v>0</v>
      </c>
    </row>
    <row r="21" spans="1:20" s="54" customFormat="1" x14ac:dyDescent="0.2">
      <c r="A21" s="113" t="s">
        <v>42</v>
      </c>
      <c r="B21" s="104">
        <v>144</v>
      </c>
      <c r="C21" s="104"/>
      <c r="D21" s="114"/>
      <c r="E21" s="105"/>
      <c r="F21" s="104"/>
      <c r="G21" s="104"/>
      <c r="H21" s="115"/>
      <c r="I21" s="106"/>
      <c r="J21" s="47"/>
      <c r="K21" s="107"/>
      <c r="L21" s="108">
        <f>B21</f>
        <v>144</v>
      </c>
      <c r="M21" s="116">
        <f>L21</f>
        <v>144</v>
      </c>
      <c r="N21" s="110">
        <f>M21/M$29</f>
        <v>3.9955604883462822E-2</v>
      </c>
      <c r="O21" s="111">
        <f>IF(N21&gt;=2%,M21,0)</f>
        <v>144</v>
      </c>
      <c r="P21" s="117">
        <f>O$29/P$2</f>
        <v>720.2</v>
      </c>
      <c r="Q21" s="118">
        <f>O21/P21</f>
        <v>0.1999444598722577</v>
      </c>
      <c r="R21" s="119">
        <f>INT(Q21)</f>
        <v>0</v>
      </c>
      <c r="S21" s="118">
        <v>0</v>
      </c>
      <c r="T21" s="120"/>
    </row>
    <row r="22" spans="1:20" s="54" customFormat="1" x14ac:dyDescent="0.2">
      <c r="A22" s="113"/>
      <c r="B22" s="104"/>
      <c r="C22" s="104"/>
      <c r="D22" s="114"/>
      <c r="E22" s="105"/>
      <c r="F22" s="104"/>
      <c r="G22" s="104"/>
      <c r="H22" s="115"/>
      <c r="I22" s="106"/>
      <c r="J22" s="47"/>
      <c r="K22" s="107"/>
      <c r="L22" s="108"/>
      <c r="M22" s="116"/>
      <c r="N22" s="110"/>
      <c r="O22" s="111"/>
      <c r="P22" s="117"/>
      <c r="Q22" s="118"/>
      <c r="R22" s="119"/>
      <c r="S22" s="118"/>
      <c r="T22" s="120"/>
    </row>
    <row r="23" spans="1:20" s="54" customFormat="1" x14ac:dyDescent="0.2">
      <c r="A23" s="149" t="s">
        <v>50</v>
      </c>
      <c r="B23" s="150">
        <v>0</v>
      </c>
      <c r="C23" s="150"/>
      <c r="D23" s="151"/>
      <c r="E23" s="152"/>
      <c r="F23" s="150"/>
      <c r="G23" s="150"/>
      <c r="H23" s="153"/>
      <c r="I23" s="154"/>
      <c r="J23" s="155"/>
      <c r="K23" s="156"/>
      <c r="L23" s="157">
        <f>B23</f>
        <v>0</v>
      </c>
      <c r="M23" s="158">
        <f>L23</f>
        <v>0</v>
      </c>
      <c r="N23" s="159">
        <f>M23/M$29</f>
        <v>0</v>
      </c>
      <c r="O23" s="160">
        <f>IF(N23&gt;=2%,M23,0)</f>
        <v>0</v>
      </c>
      <c r="P23" s="161">
        <f>O$29/P$2</f>
        <v>720.2</v>
      </c>
      <c r="Q23" s="162">
        <f>O23/P23</f>
        <v>0</v>
      </c>
      <c r="R23" s="163">
        <f>INT(Q23)</f>
        <v>0</v>
      </c>
      <c r="S23" s="162">
        <v>0</v>
      </c>
      <c r="T23" s="164">
        <f>SUM(R23:S23)</f>
        <v>0</v>
      </c>
    </row>
    <row r="24" spans="1:20" x14ac:dyDescent="0.2">
      <c r="A24" s="45"/>
      <c r="B24" s="43"/>
      <c r="C24" s="43"/>
      <c r="D24" s="44"/>
      <c r="E24" s="45"/>
      <c r="F24" s="43"/>
      <c r="G24" s="43"/>
      <c r="H24" s="165" t="s">
        <v>51</v>
      </c>
      <c r="I24" s="46"/>
      <c r="J24" s="47"/>
      <c r="K24" s="48"/>
      <c r="L24" s="108"/>
      <c r="M24" s="116"/>
      <c r="N24" s="51"/>
      <c r="O24" s="52"/>
      <c r="P24" s="117"/>
      <c r="Q24" s="118"/>
      <c r="R24" s="119">
        <f>INT(Q24)</f>
        <v>0</v>
      </c>
      <c r="S24" s="118"/>
      <c r="T24" s="120">
        <f>SUM(R24:S24)</f>
        <v>0</v>
      </c>
    </row>
    <row r="25" spans="1:20" x14ac:dyDescent="0.2">
      <c r="A25" s="166" t="s">
        <v>52</v>
      </c>
      <c r="B25" s="167">
        <v>3</v>
      </c>
      <c r="C25" s="167"/>
      <c r="D25" s="167"/>
      <c r="E25" s="166"/>
      <c r="F25" s="167"/>
      <c r="G25" s="167"/>
      <c r="H25" s="168"/>
      <c r="I25" s="169"/>
      <c r="J25" s="170"/>
      <c r="K25" s="171"/>
      <c r="L25" s="172">
        <f>B25</f>
        <v>3</v>
      </c>
      <c r="M25" s="173">
        <f>L25</f>
        <v>3</v>
      </c>
      <c r="N25" s="174">
        <f>M25/M$29</f>
        <v>8.3240843507214203E-4</v>
      </c>
      <c r="O25" s="175">
        <f>IF(N25&gt;=2%,M25,0)</f>
        <v>0</v>
      </c>
      <c r="P25" s="176">
        <f>O$29/P$2</f>
        <v>720.2</v>
      </c>
      <c r="Q25" s="177">
        <f>O25/P25</f>
        <v>0</v>
      </c>
      <c r="R25" s="178">
        <f>INT(Q25)</f>
        <v>0</v>
      </c>
      <c r="S25" s="177">
        <v>0</v>
      </c>
      <c r="T25" s="179">
        <f>SUM(R25:S25)</f>
        <v>0</v>
      </c>
    </row>
    <row r="26" spans="1:20" x14ac:dyDescent="0.2">
      <c r="A26" s="45"/>
      <c r="B26" s="43"/>
      <c r="C26" s="43"/>
      <c r="D26" s="43"/>
      <c r="E26" s="45"/>
      <c r="F26" s="43"/>
      <c r="G26" s="43"/>
      <c r="H26" s="165"/>
      <c r="I26" s="46"/>
      <c r="J26" s="47"/>
      <c r="K26" s="48"/>
      <c r="L26" s="108"/>
      <c r="M26" s="116"/>
      <c r="N26" s="51"/>
      <c r="O26" s="52"/>
      <c r="P26" s="117"/>
      <c r="Q26" s="118"/>
      <c r="R26" s="119"/>
      <c r="S26" s="118"/>
      <c r="T26" s="120"/>
    </row>
    <row r="27" spans="1:20" x14ac:dyDescent="0.2">
      <c r="A27" s="180" t="s">
        <v>53</v>
      </c>
      <c r="B27" s="181">
        <v>115</v>
      </c>
      <c r="C27" s="181"/>
      <c r="D27" s="181"/>
      <c r="E27" s="180"/>
      <c r="F27" s="181"/>
      <c r="G27" s="181"/>
      <c r="H27" s="182"/>
      <c r="I27" s="183"/>
      <c r="J27" s="184"/>
      <c r="K27" s="185"/>
      <c r="L27" s="186">
        <f>B27</f>
        <v>115</v>
      </c>
      <c r="M27" s="187"/>
      <c r="N27" s="188">
        <v>0</v>
      </c>
      <c r="O27" s="189">
        <f>IF(N27&gt;=2%,M27,0)</f>
        <v>0</v>
      </c>
      <c r="P27" s="190"/>
      <c r="Q27" s="191"/>
      <c r="R27" s="192">
        <f>INT(Q27)</f>
        <v>0</v>
      </c>
      <c r="S27" s="191"/>
      <c r="T27" s="193">
        <f>SUM(R27:S27)</f>
        <v>0</v>
      </c>
    </row>
    <row r="28" spans="1:20" x14ac:dyDescent="0.2">
      <c r="A28" s="45"/>
      <c r="B28" s="43"/>
      <c r="C28" s="43"/>
      <c r="D28" s="43"/>
      <c r="E28" s="45"/>
      <c r="F28" s="43"/>
      <c r="G28" s="43"/>
      <c r="H28" s="43"/>
      <c r="I28" s="46"/>
      <c r="J28" s="194"/>
      <c r="K28" s="48"/>
      <c r="L28" s="195"/>
      <c r="M28" s="50"/>
      <c r="N28" s="51"/>
      <c r="O28" s="52"/>
      <c r="P28" s="196"/>
      <c r="Q28" s="118"/>
      <c r="R28" s="197">
        <f>INT(Q28)</f>
        <v>0</v>
      </c>
      <c r="S28" s="118"/>
      <c r="T28" s="120">
        <f>SUM(R28:S28)</f>
        <v>0</v>
      </c>
    </row>
    <row r="29" spans="1:20" x14ac:dyDescent="0.2">
      <c r="A29" s="45" t="s">
        <v>54</v>
      </c>
      <c r="B29" s="43">
        <f>SUM(B6:B28)-B13</f>
        <v>3719</v>
      </c>
      <c r="C29" s="43"/>
      <c r="D29" s="43"/>
      <c r="E29" s="198"/>
      <c r="F29" s="43"/>
      <c r="G29" s="43">
        <f t="shared" ref="G29:S29" si="2">SUM(G6:G28)</f>
        <v>0</v>
      </c>
      <c r="H29" s="43">
        <f t="shared" si="2"/>
        <v>980</v>
      </c>
      <c r="I29" s="199">
        <f t="shared" si="2"/>
        <v>1</v>
      </c>
      <c r="J29" s="200">
        <f t="shared" si="2"/>
        <v>344</v>
      </c>
      <c r="K29" s="48">
        <f t="shared" si="2"/>
        <v>1</v>
      </c>
      <c r="L29" s="48">
        <f t="shared" si="2"/>
        <v>3719</v>
      </c>
      <c r="M29" s="48">
        <f t="shared" si="2"/>
        <v>3604</v>
      </c>
      <c r="N29" s="199">
        <f t="shared" si="2"/>
        <v>1</v>
      </c>
      <c r="O29" s="52">
        <f t="shared" si="2"/>
        <v>3601</v>
      </c>
      <c r="P29" s="196">
        <f t="shared" si="2"/>
        <v>6481.7999999999993</v>
      </c>
      <c r="Q29" s="196">
        <f t="shared" si="2"/>
        <v>5</v>
      </c>
      <c r="R29" s="201">
        <f t="shared" si="2"/>
        <v>2</v>
      </c>
      <c r="S29" s="202">
        <f t="shared" si="2"/>
        <v>3</v>
      </c>
      <c r="T29" s="203">
        <f>SUM(R29:S29)</f>
        <v>5</v>
      </c>
    </row>
    <row r="30" spans="1:20" x14ac:dyDescent="0.2">
      <c r="K30" s="204"/>
      <c r="L30" s="10"/>
      <c r="M30" s="205"/>
      <c r="N30" s="206"/>
      <c r="O30" s="207"/>
      <c r="P30" s="208"/>
    </row>
    <row r="31" spans="1:20" x14ac:dyDescent="0.2">
      <c r="B31" s="209"/>
    </row>
    <row r="32" spans="1:20" x14ac:dyDescent="0.2">
      <c r="A32" s="210"/>
      <c r="B32" s="210"/>
      <c r="C32" s="210"/>
      <c r="D32" s="210"/>
      <c r="E32" s="210"/>
      <c r="F32" s="210"/>
      <c r="G32" s="210"/>
      <c r="H32" s="3"/>
      <c r="K32" s="3"/>
    </row>
  </sheetData>
  <mergeCells count="5">
    <mergeCell ref="R5:T5"/>
    <mergeCell ref="A1:T1"/>
    <mergeCell ref="B2:E2"/>
    <mergeCell ref="G2:J2"/>
    <mergeCell ref="L2:O2"/>
  </mergeCells>
  <printOptions horizontalCentered="1" verticalCentered="1"/>
  <pageMargins left="0.23622047244094491" right="0.23622047244094491" top="0.51181102362204722" bottom="0.51181102362204722" header="0" footer="0.23622047244094491"/>
  <pageSetup paperSize="190" scale="74" fitToHeight="0" pageOrder="overThenDown" orientation="landscape" r:id="rId1"/>
  <headerFooter alignWithMargins="0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V36"/>
  <sheetViews>
    <sheetView zoomScale="64" zoomScaleNormal="64" workbookViewId="0">
      <selection activeCell="L18" sqref="L18"/>
    </sheetView>
  </sheetViews>
  <sheetFormatPr baseColWidth="10" defaultRowHeight="12.75" x14ac:dyDescent="0.2"/>
  <cols>
    <col min="1" max="1" width="38.85546875" style="211" bestFit="1" customWidth="1"/>
    <col min="2" max="8" width="15.7109375" style="211" customWidth="1"/>
    <col min="9" max="9" width="15.7109375" style="212" customWidth="1"/>
    <col min="10" max="10" width="15.7109375" style="213" customWidth="1"/>
    <col min="11" max="12" width="15.7109375" style="211" customWidth="1"/>
    <col min="13" max="13" width="15.7109375" style="214" customWidth="1"/>
    <col min="14" max="14" width="15.7109375" style="212" customWidth="1"/>
    <col min="15" max="17" width="15.7109375" style="211" customWidth="1"/>
    <col min="18" max="18" width="7.140625" style="215" customWidth="1"/>
    <col min="19" max="19" width="6.5703125" style="211" customWidth="1"/>
    <col min="20" max="20" width="7.140625" style="211" customWidth="1"/>
    <col min="21" max="16384" width="11.42578125" style="211"/>
  </cols>
  <sheetData>
    <row r="1" spans="1:22" ht="20.25" x14ac:dyDescent="0.3">
      <c r="A1" s="981" t="s">
        <v>0</v>
      </c>
      <c r="B1" s="981"/>
      <c r="C1" s="981"/>
      <c r="D1" s="981"/>
      <c r="E1" s="981"/>
      <c r="F1" s="981"/>
      <c r="G1" s="981"/>
      <c r="H1" s="981"/>
      <c r="I1" s="981"/>
      <c r="J1" s="981"/>
      <c r="K1" s="981"/>
      <c r="L1" s="981"/>
      <c r="M1" s="981"/>
      <c r="N1" s="981"/>
      <c r="O1" s="981"/>
      <c r="P1" s="981"/>
      <c r="Q1" s="981"/>
      <c r="R1" s="981"/>
      <c r="S1" s="981"/>
      <c r="T1" s="981"/>
    </row>
    <row r="2" spans="1:22" ht="20.25" x14ac:dyDescent="0.3">
      <c r="A2" s="937" t="s">
        <v>1</v>
      </c>
      <c r="B2" s="983" t="s">
        <v>93</v>
      </c>
      <c r="C2" s="983"/>
      <c r="D2" s="983"/>
      <c r="E2" s="928"/>
      <c r="F2" s="929"/>
      <c r="G2" s="982" t="str">
        <f>B2</f>
        <v>VENADO</v>
      </c>
      <c r="H2" s="982"/>
      <c r="I2" s="982"/>
      <c r="J2" s="982"/>
      <c r="K2" s="946"/>
      <c r="L2" s="984" t="s">
        <v>3</v>
      </c>
      <c r="M2" s="984"/>
      <c r="N2" s="984"/>
      <c r="O2" s="984"/>
      <c r="P2" s="929">
        <v>5</v>
      </c>
      <c r="Q2" s="946"/>
      <c r="R2" s="947"/>
      <c r="S2" s="946"/>
      <c r="T2" s="946"/>
    </row>
    <row r="3" spans="1:22" ht="20.25" x14ac:dyDescent="0.3">
      <c r="A3" s="929">
        <v>2018</v>
      </c>
      <c r="B3" s="929"/>
      <c r="C3" s="929"/>
      <c r="D3" s="929"/>
      <c r="E3" s="929"/>
      <c r="F3" s="929"/>
      <c r="G3" s="929"/>
      <c r="H3" s="928"/>
      <c r="I3" s="948"/>
      <c r="J3" s="949"/>
      <c r="K3" s="929"/>
      <c r="L3" s="950"/>
      <c r="M3" s="951"/>
      <c r="N3" s="952"/>
      <c r="O3" s="937"/>
      <c r="P3" s="929"/>
      <c r="Q3" s="946"/>
      <c r="R3" s="947"/>
      <c r="S3" s="946"/>
      <c r="T3" s="946"/>
    </row>
    <row r="4" spans="1:22" ht="20.25" x14ac:dyDescent="0.3">
      <c r="A4" s="929"/>
      <c r="B4" s="929"/>
      <c r="C4" s="929"/>
      <c r="D4" s="929"/>
      <c r="E4" s="929"/>
      <c r="F4" s="929"/>
      <c r="G4" s="929"/>
      <c r="H4" s="928"/>
      <c r="I4" s="948"/>
      <c r="J4" s="949"/>
      <c r="K4" s="929"/>
      <c r="L4" s="950"/>
      <c r="M4" s="951"/>
      <c r="N4" s="952"/>
      <c r="O4" s="937"/>
      <c r="P4" s="929"/>
      <c r="Q4" s="946"/>
      <c r="R4" s="947"/>
      <c r="S4" s="946"/>
      <c r="T4" s="946"/>
    </row>
    <row r="5" spans="1:22" ht="89.25" x14ac:dyDescent="0.2">
      <c r="A5" s="936" t="s">
        <v>4</v>
      </c>
      <c r="B5" s="936" t="s">
        <v>5</v>
      </c>
      <c r="C5" s="936" t="s">
        <v>6</v>
      </c>
      <c r="D5" s="936" t="s">
        <v>7</v>
      </c>
      <c r="E5" s="936" t="s">
        <v>8</v>
      </c>
      <c r="F5" s="936" t="s">
        <v>9</v>
      </c>
      <c r="G5" s="936" t="s">
        <v>124</v>
      </c>
      <c r="H5" s="936" t="s">
        <v>11</v>
      </c>
      <c r="I5" s="931" t="s">
        <v>12</v>
      </c>
      <c r="J5" s="932" t="s">
        <v>13</v>
      </c>
      <c r="K5" s="936" t="s">
        <v>126</v>
      </c>
      <c r="L5" s="936" t="s">
        <v>15</v>
      </c>
      <c r="M5" s="933" t="s">
        <v>16</v>
      </c>
      <c r="N5" s="231" t="s">
        <v>17</v>
      </c>
      <c r="O5" s="936" t="s">
        <v>18</v>
      </c>
      <c r="P5" s="934" t="s">
        <v>19</v>
      </c>
      <c r="Q5" s="935" t="s">
        <v>20</v>
      </c>
      <c r="R5" s="980" t="s">
        <v>21</v>
      </c>
      <c r="S5" s="980"/>
      <c r="T5" s="980"/>
    </row>
    <row r="6" spans="1:22" x14ac:dyDescent="0.2">
      <c r="A6" s="467" t="s">
        <v>38</v>
      </c>
      <c r="B6" s="464">
        <v>1421</v>
      </c>
      <c r="C6" s="464"/>
      <c r="D6" s="466"/>
      <c r="E6" s="465"/>
      <c r="F6" s="347"/>
      <c r="G6" s="464"/>
      <c r="H6" s="347"/>
      <c r="I6" s="349"/>
      <c r="J6" s="350"/>
      <c r="K6" s="351"/>
      <c r="L6" s="352">
        <f>B6</f>
        <v>1421</v>
      </c>
      <c r="M6" s="463">
        <f>L6</f>
        <v>1421</v>
      </c>
      <c r="N6" s="354">
        <f>M6/M$33</f>
        <v>0.18903818012504989</v>
      </c>
      <c r="O6" s="355">
        <f>IF(N6&gt;=2%,M6,0)</f>
        <v>1421</v>
      </c>
      <c r="P6" s="356">
        <f>O$33/P$2</f>
        <v>1481.6</v>
      </c>
      <c r="Q6" s="357">
        <f>O6/P6</f>
        <v>0.95909827213822896</v>
      </c>
      <c r="R6" s="358">
        <f>INT(Q6)</f>
        <v>0</v>
      </c>
      <c r="S6" s="357">
        <v>1</v>
      </c>
      <c r="T6" s="359">
        <f>SUM(R6:S6)</f>
        <v>1</v>
      </c>
      <c r="U6" s="327"/>
      <c r="V6" s="357">
        <v>0.95909827213822896</v>
      </c>
    </row>
    <row r="7" spans="1:22" x14ac:dyDescent="0.2">
      <c r="A7" s="256"/>
      <c r="B7" s="257"/>
      <c r="C7" s="257"/>
      <c r="D7" s="258"/>
      <c r="E7" s="227"/>
      <c r="F7" s="259"/>
      <c r="G7" s="257"/>
      <c r="H7" s="259"/>
      <c r="I7" s="260"/>
      <c r="J7" s="261"/>
      <c r="K7" s="262"/>
      <c r="L7" s="263"/>
      <c r="M7" s="264"/>
      <c r="N7" s="265"/>
      <c r="O7" s="266"/>
      <c r="P7" s="662">
        <f>SUM(N7:O7)</f>
        <v>0</v>
      </c>
      <c r="Q7" s="698"/>
      <c r="R7" s="325">
        <f>INT(Q7)</f>
        <v>0</v>
      </c>
      <c r="S7" s="324">
        <v>0</v>
      </c>
      <c r="T7" s="326">
        <f>SUM(R7:S7)</f>
        <v>0</v>
      </c>
      <c r="V7" s="341">
        <v>0.68034557235421167</v>
      </c>
    </row>
    <row r="8" spans="1:22" x14ac:dyDescent="0.2">
      <c r="A8" s="271" t="s">
        <v>33</v>
      </c>
      <c r="B8" s="272"/>
      <c r="C8" s="272"/>
      <c r="D8" s="272"/>
      <c r="E8" s="273"/>
      <c r="F8" s="272"/>
      <c r="G8" s="274"/>
      <c r="H8" s="272"/>
      <c r="I8" s="275">
        <v>0.9</v>
      </c>
      <c r="J8" s="276">
        <f>$B$10*I8</f>
        <v>399.6</v>
      </c>
      <c r="K8" s="277">
        <v>1</v>
      </c>
      <c r="L8" s="278">
        <f>INT(J8)+K8</f>
        <v>400</v>
      </c>
      <c r="M8" s="279">
        <f>L8</f>
        <v>400</v>
      </c>
      <c r="N8" s="280">
        <f>M8/M$33</f>
        <v>5.3212717839563654E-2</v>
      </c>
      <c r="O8" s="281">
        <f>IF(N8&gt;=2%,M8,0)</f>
        <v>400</v>
      </c>
      <c r="P8" s="282">
        <f>O$33/P$2</f>
        <v>1481.6</v>
      </c>
      <c r="Q8" s="283">
        <f>O8/P8</f>
        <v>0.26997840172786181</v>
      </c>
      <c r="R8" s="284">
        <f>INT(Q8)</f>
        <v>0</v>
      </c>
      <c r="S8" s="285">
        <v>0</v>
      </c>
      <c r="T8" s="286">
        <f>SUM(R8:S8)</f>
        <v>0</v>
      </c>
      <c r="V8" s="541">
        <v>0.57734881209502997</v>
      </c>
    </row>
    <row r="9" spans="1:22" x14ac:dyDescent="0.2">
      <c r="A9" s="271" t="s">
        <v>36</v>
      </c>
      <c r="B9" s="272"/>
      <c r="C9" s="272"/>
      <c r="D9" s="390"/>
      <c r="E9" s="273"/>
      <c r="F9" s="272"/>
      <c r="G9" s="272"/>
      <c r="H9" s="272"/>
      <c r="I9" s="275">
        <v>0.1</v>
      </c>
      <c r="J9" s="276">
        <f>$B$10*I9</f>
        <v>44.400000000000006</v>
      </c>
      <c r="K9" s="277">
        <v>0</v>
      </c>
      <c r="L9" s="278">
        <f>INT(J9)+K9</f>
        <v>44</v>
      </c>
      <c r="M9" s="279">
        <f>L9</f>
        <v>44</v>
      </c>
      <c r="N9" s="280">
        <f>M9/M$33</f>
        <v>5.853398962352002E-3</v>
      </c>
      <c r="O9" s="281">
        <f>IF(N9&gt;=2%,M9,0)</f>
        <v>0</v>
      </c>
      <c r="P9" s="282">
        <f>O$33/P$2</f>
        <v>1481.6</v>
      </c>
      <c r="Q9" s="283">
        <f>O9/P9</f>
        <v>0</v>
      </c>
      <c r="R9" s="284">
        <f>INT(Q9)</f>
        <v>0</v>
      </c>
      <c r="S9" s="285">
        <v>0</v>
      </c>
      <c r="T9" s="286">
        <f>SUM(R9:S9)</f>
        <v>0</v>
      </c>
      <c r="V9" s="706">
        <v>0.5014848812095033</v>
      </c>
    </row>
    <row r="10" spans="1:22" x14ac:dyDescent="0.2">
      <c r="A10" s="287" t="s">
        <v>62</v>
      </c>
      <c r="B10" s="272">
        <v>444</v>
      </c>
      <c r="C10" s="288"/>
      <c r="D10" s="272"/>
      <c r="E10" s="271"/>
      <c r="F10" s="272"/>
      <c r="G10" s="272"/>
      <c r="H10" s="289"/>
      <c r="I10" s="275"/>
      <c r="J10" s="276"/>
      <c r="K10" s="277"/>
      <c r="L10" s="290"/>
      <c r="M10" s="291"/>
      <c r="N10" s="280"/>
      <c r="O10" s="281"/>
      <c r="P10" s="282"/>
      <c r="Q10" s="285"/>
      <c r="R10" s="284">
        <f>INT(Q10)</f>
        <v>0</v>
      </c>
      <c r="S10" s="285">
        <v>0</v>
      </c>
      <c r="T10" s="286">
        <f>SUM(R10:S10)</f>
        <v>0</v>
      </c>
      <c r="V10" s="285">
        <v>0.50013498920086397</v>
      </c>
    </row>
    <row r="11" spans="1:22" x14ac:dyDescent="0.2">
      <c r="A11" s="256"/>
      <c r="B11" s="257"/>
      <c r="C11" s="257"/>
      <c r="D11" s="258"/>
      <c r="E11" s="227"/>
      <c r="F11" s="259"/>
      <c r="G11" s="257"/>
      <c r="H11" s="259"/>
      <c r="I11" s="260"/>
      <c r="J11" s="261"/>
      <c r="K11" s="262"/>
      <c r="L11" s="263"/>
      <c r="M11" s="264"/>
      <c r="N11" s="265"/>
      <c r="O11" s="266"/>
      <c r="P11" s="267"/>
      <c r="R11" s="268">
        <f t="shared" ref="R11:R21" si="0">INT(Q11)</f>
        <v>0</v>
      </c>
      <c r="S11" s="269">
        <v>0</v>
      </c>
      <c r="T11" s="270">
        <f t="shared" ref="T11:T24" si="1">SUM(R11:S11)</f>
        <v>0</v>
      </c>
      <c r="V11" s="304">
        <v>0.27942764578833695</v>
      </c>
    </row>
    <row r="12" spans="1:22" x14ac:dyDescent="0.2">
      <c r="A12" s="292" t="s">
        <v>41</v>
      </c>
      <c r="B12" s="293">
        <v>312</v>
      </c>
      <c r="C12" s="293">
        <f>$B$15/3</f>
        <v>18.333333333333332</v>
      </c>
      <c r="D12" s="293">
        <f>B$16/2</f>
        <v>12</v>
      </c>
      <c r="E12" s="294">
        <f>B$17/2</f>
        <v>1.5</v>
      </c>
      <c r="F12" s="293"/>
      <c r="G12" s="295">
        <v>1</v>
      </c>
      <c r="H12" s="293">
        <f>B12+INT(C12)+INT(D12)+INT(E12)+INT(F12)+G12</f>
        <v>344</v>
      </c>
      <c r="I12" s="296"/>
      <c r="J12" s="297"/>
      <c r="K12" s="298"/>
      <c r="L12" s="299">
        <f>H12</f>
        <v>344</v>
      </c>
      <c r="M12" s="300">
        <f>L12</f>
        <v>344</v>
      </c>
      <c r="N12" s="301">
        <f>M12/M$33</f>
        <v>4.5762937342024745E-2</v>
      </c>
      <c r="O12" s="302">
        <f>IF(N12&gt;=2%,M12,0)</f>
        <v>344</v>
      </c>
      <c r="P12" s="303">
        <f>O$33/P$2</f>
        <v>1481.6</v>
      </c>
      <c r="Q12" s="304">
        <f>O12/P12</f>
        <v>0.23218142548596113</v>
      </c>
      <c r="R12" s="305">
        <f t="shared" si="0"/>
        <v>0</v>
      </c>
      <c r="S12" s="304">
        <v>0</v>
      </c>
      <c r="T12" s="306">
        <f t="shared" si="1"/>
        <v>0</v>
      </c>
      <c r="V12" s="283">
        <v>0.26997840172786181</v>
      </c>
    </row>
    <row r="13" spans="1:22" x14ac:dyDescent="0.2">
      <c r="A13" s="292" t="s">
        <v>42</v>
      </c>
      <c r="B13" s="293">
        <v>377</v>
      </c>
      <c r="C13" s="293">
        <f>$B$15/3</f>
        <v>18.333333333333332</v>
      </c>
      <c r="D13" s="293">
        <f>B$16/2</f>
        <v>12</v>
      </c>
      <c r="E13" s="292"/>
      <c r="F13" s="293">
        <f>B$18/2</f>
        <v>5.5</v>
      </c>
      <c r="G13" s="293">
        <v>2</v>
      </c>
      <c r="H13" s="293">
        <f>B13+INT(C13)+INT(D13)+INT(E13)+INT(F13)+G13</f>
        <v>414</v>
      </c>
      <c r="I13" s="296"/>
      <c r="J13" s="297"/>
      <c r="K13" s="298"/>
      <c r="L13" s="299">
        <f>H13</f>
        <v>414</v>
      </c>
      <c r="M13" s="300">
        <f>L13</f>
        <v>414</v>
      </c>
      <c r="N13" s="301">
        <f>M13/M$33</f>
        <v>5.5075162963948383E-2</v>
      </c>
      <c r="O13" s="302">
        <f>IF(N13&gt;=2%,M13,0)</f>
        <v>414</v>
      </c>
      <c r="P13" s="303">
        <f>O$33/P$2</f>
        <v>1481.6</v>
      </c>
      <c r="Q13" s="304">
        <f>O13/P13</f>
        <v>0.27942764578833695</v>
      </c>
      <c r="R13" s="305">
        <f t="shared" si="0"/>
        <v>0</v>
      </c>
      <c r="S13" s="304">
        <v>0</v>
      </c>
      <c r="T13" s="306">
        <f t="shared" si="1"/>
        <v>0</v>
      </c>
      <c r="V13" s="304">
        <v>0.23218142548596113</v>
      </c>
    </row>
    <row r="14" spans="1:22" x14ac:dyDescent="0.2">
      <c r="A14" s="292" t="s">
        <v>43</v>
      </c>
      <c r="B14" s="293">
        <v>38</v>
      </c>
      <c r="C14" s="293">
        <f>$B$15/3</f>
        <v>18.333333333333332</v>
      </c>
      <c r="D14" s="293"/>
      <c r="E14" s="294">
        <f>B$17/2</f>
        <v>1.5</v>
      </c>
      <c r="F14" s="293">
        <f>B$18/2</f>
        <v>5.5</v>
      </c>
      <c r="G14" s="293">
        <v>0</v>
      </c>
      <c r="H14" s="293">
        <f>B14+INT(C14)+INT(D14)+INT(E14)+INT(F14)+G14</f>
        <v>62</v>
      </c>
      <c r="I14" s="296"/>
      <c r="J14" s="297"/>
      <c r="K14" s="298"/>
      <c r="L14" s="299">
        <f>H14</f>
        <v>62</v>
      </c>
      <c r="M14" s="300">
        <f>L14</f>
        <v>62</v>
      </c>
      <c r="N14" s="301">
        <f>M14/M$33</f>
        <v>8.2479712651323672E-3</v>
      </c>
      <c r="O14" s="302">
        <f>IF(N14&gt;=2%,M14,0)</f>
        <v>0</v>
      </c>
      <c r="P14" s="303">
        <f>O$33/P$2</f>
        <v>1481.6</v>
      </c>
      <c r="Q14" s="304">
        <f>O14/P14</f>
        <v>0</v>
      </c>
      <c r="R14" s="305">
        <f t="shared" si="0"/>
        <v>0</v>
      </c>
      <c r="S14" s="304">
        <v>0</v>
      </c>
      <c r="T14" s="306">
        <f t="shared" si="1"/>
        <v>0</v>
      </c>
    </row>
    <row r="15" spans="1:22" x14ac:dyDescent="0.2">
      <c r="A15" s="307" t="s">
        <v>44</v>
      </c>
      <c r="B15" s="293">
        <v>55</v>
      </c>
      <c r="C15" s="293"/>
      <c r="D15" s="293"/>
      <c r="E15" s="292"/>
      <c r="F15" s="293"/>
      <c r="G15" s="293"/>
      <c r="H15" s="293"/>
      <c r="I15" s="296"/>
      <c r="J15" s="297"/>
      <c r="K15" s="298"/>
      <c r="L15" s="299"/>
      <c r="M15" s="308"/>
      <c r="N15" s="301"/>
      <c r="O15" s="302"/>
      <c r="P15" s="303"/>
      <c r="Q15" s="304"/>
      <c r="R15" s="305">
        <f t="shared" si="0"/>
        <v>0</v>
      </c>
      <c r="S15" s="304">
        <v>0</v>
      </c>
      <c r="T15" s="306">
        <f t="shared" si="1"/>
        <v>0</v>
      </c>
    </row>
    <row r="16" spans="1:22" x14ac:dyDescent="0.2">
      <c r="A16" s="307" t="s">
        <v>45</v>
      </c>
      <c r="B16" s="293">
        <v>24</v>
      </c>
      <c r="C16" s="293"/>
      <c r="D16" s="293"/>
      <c r="E16" s="292"/>
      <c r="F16" s="293"/>
      <c r="G16" s="293"/>
      <c r="H16" s="293"/>
      <c r="I16" s="296"/>
      <c r="J16" s="297"/>
      <c r="K16" s="298"/>
      <c r="L16" s="299"/>
      <c r="M16" s="308"/>
      <c r="N16" s="301"/>
      <c r="O16" s="302"/>
      <c r="P16" s="303">
        <f>SUM(N16:O16)</f>
        <v>0</v>
      </c>
      <c r="Q16" s="304"/>
      <c r="R16" s="305">
        <f t="shared" si="0"/>
        <v>0</v>
      </c>
      <c r="S16" s="304"/>
      <c r="T16" s="306">
        <f t="shared" si="1"/>
        <v>0</v>
      </c>
    </row>
    <row r="17" spans="1:22" x14ac:dyDescent="0.2">
      <c r="A17" s="307" t="s">
        <v>46</v>
      </c>
      <c r="B17" s="293">
        <v>3</v>
      </c>
      <c r="C17" s="293"/>
      <c r="D17" s="309"/>
      <c r="E17" s="292"/>
      <c r="F17" s="293"/>
      <c r="G17" s="293"/>
      <c r="H17" s="310"/>
      <c r="I17" s="296"/>
      <c r="J17" s="297"/>
      <c r="K17" s="298"/>
      <c r="L17" s="299"/>
      <c r="M17" s="308"/>
      <c r="N17" s="301"/>
      <c r="O17" s="302"/>
      <c r="P17" s="303">
        <f>SUM(N17:O17)</f>
        <v>0</v>
      </c>
      <c r="Q17" s="304"/>
      <c r="R17" s="305">
        <f t="shared" si="0"/>
        <v>0</v>
      </c>
      <c r="S17" s="304"/>
      <c r="T17" s="306">
        <f t="shared" si="1"/>
        <v>0</v>
      </c>
    </row>
    <row r="18" spans="1:22" x14ac:dyDescent="0.2">
      <c r="A18" s="307" t="s">
        <v>47</v>
      </c>
      <c r="B18" s="293">
        <v>11</v>
      </c>
      <c r="C18" s="293"/>
      <c r="D18" s="293"/>
      <c r="E18" s="292"/>
      <c r="F18" s="293"/>
      <c r="G18" s="293"/>
      <c r="H18" s="293"/>
      <c r="I18" s="296"/>
      <c r="J18" s="297"/>
      <c r="K18" s="298"/>
      <c r="L18" s="299"/>
      <c r="M18" s="308"/>
      <c r="N18" s="301"/>
      <c r="O18" s="302"/>
      <c r="P18" s="303">
        <f>SUM(N18:O18)</f>
        <v>0</v>
      </c>
      <c r="Q18" s="304"/>
      <c r="R18" s="305">
        <f t="shared" si="0"/>
        <v>0</v>
      </c>
      <c r="S18" s="304"/>
      <c r="T18" s="306">
        <f t="shared" si="1"/>
        <v>0</v>
      </c>
    </row>
    <row r="19" spans="1:22" x14ac:dyDescent="0.2">
      <c r="A19" s="311" t="s">
        <v>48</v>
      </c>
      <c r="B19" s="293">
        <f>SUM(B12:B18)</f>
        <v>820</v>
      </c>
      <c r="C19" s="293"/>
      <c r="D19" s="293"/>
      <c r="E19" s="292"/>
      <c r="F19" s="293"/>
      <c r="G19" s="293"/>
      <c r="H19" s="293"/>
      <c r="I19" s="296"/>
      <c r="J19" s="297"/>
      <c r="K19" s="298"/>
      <c r="L19" s="299"/>
      <c r="M19" s="308"/>
      <c r="N19" s="301"/>
      <c r="O19" s="302"/>
      <c r="P19" s="303"/>
      <c r="Q19" s="304"/>
      <c r="R19" s="305">
        <f t="shared" si="0"/>
        <v>0</v>
      </c>
      <c r="S19" s="304"/>
      <c r="T19" s="306">
        <f t="shared" si="1"/>
        <v>0</v>
      </c>
      <c r="V19" s="327"/>
    </row>
    <row r="20" spans="1:22" x14ac:dyDescent="0.2">
      <c r="A20" s="256"/>
      <c r="B20" s="313"/>
      <c r="C20" s="259"/>
      <c r="D20" s="259"/>
      <c r="E20" s="344"/>
      <c r="F20" s="259"/>
      <c r="G20" s="259"/>
      <c r="H20" s="259"/>
      <c r="I20" s="260"/>
      <c r="J20" s="261"/>
      <c r="K20" s="262"/>
      <c r="L20" s="263"/>
      <c r="M20" s="264"/>
      <c r="N20" s="265"/>
      <c r="O20" s="266"/>
      <c r="P20" s="662"/>
      <c r="Q20" s="324"/>
      <c r="R20" s="325">
        <f t="shared" si="0"/>
        <v>0</v>
      </c>
      <c r="S20" s="324"/>
      <c r="T20" s="326">
        <f t="shared" si="1"/>
        <v>0</v>
      </c>
    </row>
    <row r="21" spans="1:22" x14ac:dyDescent="0.2">
      <c r="A21" s="271" t="s">
        <v>34</v>
      </c>
      <c r="B21" s="272">
        <v>741</v>
      </c>
      <c r="C21" s="272"/>
      <c r="D21" s="272"/>
      <c r="E21" s="271"/>
      <c r="F21" s="272"/>
      <c r="G21" s="272"/>
      <c r="H21" s="272"/>
      <c r="I21" s="275"/>
      <c r="J21" s="276"/>
      <c r="K21" s="277"/>
      <c r="L21" s="290">
        <f>B21</f>
        <v>741</v>
      </c>
      <c r="M21" s="291">
        <f>L21</f>
        <v>741</v>
      </c>
      <c r="N21" s="280">
        <f>M21/M$33</f>
        <v>9.8576559797791674E-2</v>
      </c>
      <c r="O21" s="281">
        <f>IF(N21&gt;=2%,M21,0)</f>
        <v>741</v>
      </c>
      <c r="P21" s="282">
        <f>O$33/P$2</f>
        <v>1481.6</v>
      </c>
      <c r="Q21" s="285">
        <f>O21/P21</f>
        <v>0.50013498920086397</v>
      </c>
      <c r="R21" s="284">
        <f t="shared" si="0"/>
        <v>0</v>
      </c>
      <c r="S21" s="285">
        <v>0</v>
      </c>
      <c r="T21" s="286">
        <f t="shared" si="1"/>
        <v>0</v>
      </c>
      <c r="V21" s="327"/>
    </row>
    <row r="22" spans="1:22" s="327" customFormat="1" x14ac:dyDescent="0.2">
      <c r="A22" s="315"/>
      <c r="B22" s="313"/>
      <c r="C22" s="313"/>
      <c r="D22" s="313"/>
      <c r="E22" s="315"/>
      <c r="F22" s="313"/>
      <c r="G22" s="313"/>
      <c r="H22" s="313"/>
      <c r="I22" s="317"/>
      <c r="J22" s="261"/>
      <c r="K22" s="318"/>
      <c r="L22" s="319"/>
      <c r="M22" s="412"/>
      <c r="N22" s="321"/>
      <c r="O22" s="322"/>
      <c r="P22" s="323"/>
      <c r="Q22" s="324"/>
      <c r="R22" s="325"/>
      <c r="S22" s="324"/>
      <c r="T22" s="326">
        <f t="shared" si="1"/>
        <v>0</v>
      </c>
    </row>
    <row r="23" spans="1:22" x14ac:dyDescent="0.2">
      <c r="A23" s="414" t="s">
        <v>35</v>
      </c>
      <c r="B23" s="415">
        <v>743</v>
      </c>
      <c r="C23" s="415"/>
      <c r="D23" s="415"/>
      <c r="E23" s="414"/>
      <c r="F23" s="415"/>
      <c r="G23" s="415"/>
      <c r="H23" s="415"/>
      <c r="I23" s="416"/>
      <c r="J23" s="417"/>
      <c r="K23" s="418"/>
      <c r="L23" s="419">
        <f>B23</f>
        <v>743</v>
      </c>
      <c r="M23" s="420">
        <f>L23</f>
        <v>743</v>
      </c>
      <c r="N23" s="421">
        <f>M23/M$33</f>
        <v>9.8842623386989487E-2</v>
      </c>
      <c r="O23" s="422">
        <f>IF(N23&gt;=2%,M23,0)</f>
        <v>743</v>
      </c>
      <c r="P23" s="705">
        <f>O$33/P$2</f>
        <v>1481.6</v>
      </c>
      <c r="Q23" s="706">
        <f>O23/P23</f>
        <v>0.5014848812095033</v>
      </c>
      <c r="R23" s="709">
        <f>INT(Q23)</f>
        <v>0</v>
      </c>
      <c r="S23" s="706">
        <v>1</v>
      </c>
      <c r="T23" s="710">
        <f t="shared" si="1"/>
        <v>1</v>
      </c>
      <c r="V23" s="327"/>
    </row>
    <row r="24" spans="1:22" s="327" customFormat="1" x14ac:dyDescent="0.2">
      <c r="A24" s="312"/>
      <c r="B24" s="313" t="s">
        <v>51</v>
      </c>
      <c r="C24" s="313"/>
      <c r="D24" s="314"/>
      <c r="E24" s="315"/>
      <c r="F24" s="313"/>
      <c r="G24" s="313"/>
      <c r="H24" s="316"/>
      <c r="I24" s="317"/>
      <c r="J24" s="261"/>
      <c r="K24" s="318"/>
      <c r="L24" s="319"/>
      <c r="M24" s="320"/>
      <c r="N24" s="321"/>
      <c r="O24" s="322"/>
      <c r="P24" s="323"/>
      <c r="Q24" s="324"/>
      <c r="R24" s="325">
        <f>INT(Q24)</f>
        <v>0</v>
      </c>
      <c r="S24" s="324"/>
      <c r="T24" s="326">
        <f t="shared" si="1"/>
        <v>0</v>
      </c>
    </row>
    <row r="25" spans="1:22" s="327" customFormat="1" x14ac:dyDescent="0.2">
      <c r="A25" s="555" t="s">
        <v>24</v>
      </c>
      <c r="B25" s="552">
        <v>2337</v>
      </c>
      <c r="C25" s="552"/>
      <c r="D25" s="554"/>
      <c r="E25" s="553"/>
      <c r="F25" s="552"/>
      <c r="G25" s="552"/>
      <c r="H25" s="551"/>
      <c r="I25" s="550"/>
      <c r="J25" s="549"/>
      <c r="K25" s="548"/>
      <c r="L25" s="547">
        <f>B25</f>
        <v>2337</v>
      </c>
      <c r="M25" s="546">
        <f>L25</f>
        <v>2337</v>
      </c>
      <c r="N25" s="545">
        <f>M25/M$33</f>
        <v>0.31089530397765064</v>
      </c>
      <c r="O25" s="544">
        <f>IF(N25&gt;=2%,M25,0)</f>
        <v>2337</v>
      </c>
      <c r="P25" s="543">
        <f>O$33/P$2</f>
        <v>1481.6</v>
      </c>
      <c r="Q25" s="541">
        <f>O25/P25</f>
        <v>1.5773488120950325</v>
      </c>
      <c r="R25" s="542">
        <f>INT(Q25)</f>
        <v>1</v>
      </c>
      <c r="S25" s="541">
        <v>1</v>
      </c>
      <c r="T25" s="540"/>
      <c r="V25" s="211"/>
    </row>
    <row r="26" spans="1:22" s="327" customFormat="1" x14ac:dyDescent="0.2">
      <c r="A26" s="312"/>
      <c r="B26" s="313"/>
      <c r="C26" s="313"/>
      <c r="D26" s="314"/>
      <c r="E26" s="315"/>
      <c r="F26" s="313"/>
      <c r="G26" s="313"/>
      <c r="H26" s="316"/>
      <c r="I26" s="317"/>
      <c r="J26" s="261"/>
      <c r="K26" s="318"/>
      <c r="L26" s="319"/>
      <c r="M26" s="320"/>
      <c r="N26" s="321"/>
      <c r="O26" s="322"/>
      <c r="P26" s="323"/>
      <c r="Q26" s="324"/>
      <c r="R26" s="325"/>
      <c r="S26" s="324"/>
      <c r="T26" s="326"/>
      <c r="V26" s="211"/>
    </row>
    <row r="27" spans="1:22" s="327" customFormat="1" x14ac:dyDescent="0.2">
      <c r="A27" s="328" t="s">
        <v>50</v>
      </c>
      <c r="B27" s="329">
        <v>1008</v>
      </c>
      <c r="C27" s="329"/>
      <c r="D27" s="330"/>
      <c r="E27" s="331"/>
      <c r="F27" s="329"/>
      <c r="G27" s="329"/>
      <c r="H27" s="332"/>
      <c r="I27" s="333"/>
      <c r="J27" s="334"/>
      <c r="K27" s="335"/>
      <c r="L27" s="336">
        <f>B27</f>
        <v>1008</v>
      </c>
      <c r="M27" s="337">
        <f>L27</f>
        <v>1008</v>
      </c>
      <c r="N27" s="338">
        <f>M27/M$33</f>
        <v>0.1340960489557004</v>
      </c>
      <c r="O27" s="339">
        <f>IF(N27&gt;=2%,M27,0)</f>
        <v>1008</v>
      </c>
      <c r="P27" s="340">
        <f>O$33/P$2</f>
        <v>1481.6</v>
      </c>
      <c r="Q27" s="341">
        <f>O27/P27</f>
        <v>0.68034557235421167</v>
      </c>
      <c r="R27" s="342">
        <f>INT(Q27)</f>
        <v>0</v>
      </c>
      <c r="S27" s="341">
        <v>1</v>
      </c>
      <c r="T27" s="343">
        <f>SUM(R27:S27)</f>
        <v>1</v>
      </c>
      <c r="V27" s="211"/>
    </row>
    <row r="28" spans="1:22" x14ac:dyDescent="0.2">
      <c r="A28" s="344"/>
      <c r="B28" s="259"/>
      <c r="C28" s="259"/>
      <c r="D28" s="258"/>
      <c r="E28" s="344"/>
      <c r="F28" s="259"/>
      <c r="G28" s="259"/>
      <c r="H28" s="345" t="s">
        <v>51</v>
      </c>
      <c r="I28" s="260"/>
      <c r="J28" s="261"/>
      <c r="K28" s="262"/>
      <c r="L28" s="319"/>
      <c r="M28" s="320"/>
      <c r="N28" s="265"/>
      <c r="O28" s="266"/>
      <c r="P28" s="323"/>
      <c r="Q28" s="324"/>
      <c r="R28" s="325">
        <f>INT(Q28)</f>
        <v>0</v>
      </c>
      <c r="S28" s="324"/>
      <c r="T28" s="326">
        <f>SUM(R28:S28)</f>
        <v>0</v>
      </c>
    </row>
    <row r="29" spans="1:22" x14ac:dyDescent="0.2">
      <c r="A29" s="346" t="s">
        <v>52</v>
      </c>
      <c r="B29" s="347">
        <v>3</v>
      </c>
      <c r="C29" s="347"/>
      <c r="D29" s="347"/>
      <c r="E29" s="346"/>
      <c r="F29" s="347"/>
      <c r="G29" s="347"/>
      <c r="H29" s="348"/>
      <c r="I29" s="349"/>
      <c r="J29" s="350"/>
      <c r="K29" s="351"/>
      <c r="L29" s="352">
        <f>B29</f>
        <v>3</v>
      </c>
      <c r="M29" s="353">
        <f>L29</f>
        <v>3</v>
      </c>
      <c r="N29" s="354">
        <f>M29/M$33</f>
        <v>3.9909538379672744E-4</v>
      </c>
      <c r="O29" s="355">
        <f>IF(N29&gt;=2%,M29,0)</f>
        <v>0</v>
      </c>
      <c r="P29" s="356">
        <f>O$33/P$2</f>
        <v>1481.6</v>
      </c>
      <c r="Q29" s="357">
        <f>O29/P29</f>
        <v>0</v>
      </c>
      <c r="R29" s="358">
        <f>INT(Q29)</f>
        <v>0</v>
      </c>
      <c r="S29" s="357">
        <v>0</v>
      </c>
      <c r="T29" s="359">
        <f>SUM(R29:S29)</f>
        <v>0</v>
      </c>
    </row>
    <row r="30" spans="1:22" x14ac:dyDescent="0.2">
      <c r="A30" s="344"/>
      <c r="B30" s="259"/>
      <c r="C30" s="259"/>
      <c r="D30" s="259"/>
      <c r="E30" s="344"/>
      <c r="F30" s="259"/>
      <c r="G30" s="259"/>
      <c r="H30" s="345"/>
      <c r="I30" s="260"/>
      <c r="J30" s="261"/>
      <c r="K30" s="262"/>
      <c r="L30" s="319"/>
      <c r="M30" s="320"/>
      <c r="N30" s="265"/>
      <c r="O30" s="266"/>
      <c r="P30" s="323"/>
      <c r="Q30" s="324"/>
      <c r="R30" s="325"/>
      <c r="S30" s="324"/>
      <c r="T30" s="326"/>
    </row>
    <row r="31" spans="1:22" x14ac:dyDescent="0.2">
      <c r="A31" s="360" t="s">
        <v>53</v>
      </c>
      <c r="B31" s="361">
        <v>316</v>
      </c>
      <c r="C31" s="361"/>
      <c r="D31" s="361"/>
      <c r="E31" s="360"/>
      <c r="F31" s="361"/>
      <c r="G31" s="361"/>
      <c r="H31" s="362"/>
      <c r="I31" s="363"/>
      <c r="J31" s="364"/>
      <c r="K31" s="365"/>
      <c r="L31" s="366">
        <f>B31</f>
        <v>316</v>
      </c>
      <c r="M31" s="367"/>
      <c r="N31" s="368">
        <v>0</v>
      </c>
      <c r="O31" s="369">
        <f>IF(N31&gt;=2%,M31,0)</f>
        <v>0</v>
      </c>
      <c r="P31" s="370"/>
      <c r="Q31" s="371"/>
      <c r="R31" s="372">
        <f>INT(Q31)</f>
        <v>0</v>
      </c>
      <c r="S31" s="371"/>
      <c r="T31" s="373">
        <f>SUM(R31:S31)</f>
        <v>0</v>
      </c>
    </row>
    <row r="32" spans="1:22" x14ac:dyDescent="0.2">
      <c r="A32" s="344"/>
      <c r="B32" s="259"/>
      <c r="C32" s="259"/>
      <c r="D32" s="259"/>
      <c r="E32" s="344"/>
      <c r="F32" s="259"/>
      <c r="G32" s="259"/>
      <c r="H32" s="259"/>
      <c r="I32" s="260"/>
      <c r="J32" s="374"/>
      <c r="K32" s="262"/>
      <c r="L32" s="375"/>
      <c r="M32" s="264"/>
      <c r="N32" s="265"/>
      <c r="O32" s="266"/>
      <c r="P32" s="376"/>
      <c r="Q32" s="324"/>
      <c r="R32" s="377">
        <f>INT(Q32)</f>
        <v>0</v>
      </c>
      <c r="S32" s="324"/>
      <c r="T32" s="326">
        <f>SUM(R32:S32)</f>
        <v>0</v>
      </c>
    </row>
    <row r="33" spans="1:20" x14ac:dyDescent="0.2">
      <c r="A33" s="344" t="s">
        <v>54</v>
      </c>
      <c r="B33" s="259">
        <f>SUM(B6:B32)-B19</f>
        <v>7833</v>
      </c>
      <c r="C33" s="259"/>
      <c r="D33" s="259"/>
      <c r="E33" s="378"/>
      <c r="F33" s="259"/>
      <c r="G33" s="259">
        <f t="shared" ref="G33:S33" si="2">SUM(G6:G32)</f>
        <v>3</v>
      </c>
      <c r="H33" s="259">
        <f t="shared" si="2"/>
        <v>820</v>
      </c>
      <c r="I33" s="379">
        <f t="shared" si="2"/>
        <v>1</v>
      </c>
      <c r="J33" s="380">
        <f t="shared" si="2"/>
        <v>444</v>
      </c>
      <c r="K33" s="262">
        <f t="shared" si="2"/>
        <v>1</v>
      </c>
      <c r="L33" s="262">
        <f t="shared" si="2"/>
        <v>7833</v>
      </c>
      <c r="M33" s="262">
        <f t="shared" si="2"/>
        <v>7517</v>
      </c>
      <c r="N33" s="379">
        <f t="shared" si="2"/>
        <v>0.99999999999999989</v>
      </c>
      <c r="O33" s="266">
        <f t="shared" si="2"/>
        <v>7408</v>
      </c>
      <c r="P33" s="376">
        <f t="shared" si="2"/>
        <v>16297.600000000002</v>
      </c>
      <c r="Q33" s="376">
        <f t="shared" si="2"/>
        <v>5.0000000000000009</v>
      </c>
      <c r="R33" s="381">
        <f t="shared" si="2"/>
        <v>1</v>
      </c>
      <c r="S33" s="382">
        <f t="shared" si="2"/>
        <v>4</v>
      </c>
      <c r="T33" s="383">
        <f>SUM(R33:S33)</f>
        <v>5</v>
      </c>
    </row>
    <row r="34" spans="1:20" x14ac:dyDescent="0.2">
      <c r="B34" s="327"/>
      <c r="K34" s="384"/>
      <c r="L34" s="223"/>
      <c r="M34" s="385"/>
      <c r="N34" s="386"/>
      <c r="O34" s="387"/>
      <c r="P34" s="388"/>
    </row>
    <row r="35" spans="1:20" x14ac:dyDescent="0.2">
      <c r="B35" s="327"/>
    </row>
    <row r="36" spans="1:20" x14ac:dyDescent="0.2">
      <c r="A36" s="389"/>
      <c r="B36" s="389"/>
      <c r="C36" s="389"/>
      <c r="D36" s="389"/>
      <c r="E36" s="389"/>
      <c r="F36" s="389"/>
      <c r="G36" s="389"/>
      <c r="H36" s="214"/>
      <c r="K36" s="214"/>
    </row>
  </sheetData>
  <sortState ref="V6:V13">
    <sortCondition descending="1" ref="V6:V13"/>
  </sortState>
  <mergeCells count="5">
    <mergeCell ref="R5:T5"/>
    <mergeCell ref="A1:T1"/>
    <mergeCell ref="B2:D2"/>
    <mergeCell ref="G2:J2"/>
    <mergeCell ref="L2:O2"/>
  </mergeCells>
  <printOptions horizontalCentered="1" verticalCentered="1"/>
  <pageMargins left="0.23622047244094491" right="0.23622047244094491" top="0.51181102362204722" bottom="0.51181102362204722" header="0" footer="0.23622047244094491"/>
  <pageSetup paperSize="190" scale="72" fitToHeight="0" pageOrder="overThenDown" orientation="landscape" r:id="rId1"/>
  <headerFooter alignWithMargins="0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32"/>
  <sheetViews>
    <sheetView zoomScale="70" zoomScaleNormal="70" workbookViewId="0">
      <selection activeCell="L20" sqref="L20"/>
    </sheetView>
  </sheetViews>
  <sheetFormatPr baseColWidth="10" defaultRowHeight="12.75" x14ac:dyDescent="0.2"/>
  <cols>
    <col min="1" max="1" width="38.42578125" style="211" bestFit="1" customWidth="1"/>
    <col min="2" max="8" width="15.7109375" style="211" customWidth="1"/>
    <col min="9" max="9" width="15.7109375" style="212" customWidth="1"/>
    <col min="10" max="10" width="15.7109375" style="213" customWidth="1"/>
    <col min="11" max="12" width="15.7109375" style="211" customWidth="1"/>
    <col min="13" max="13" width="15.7109375" style="214" customWidth="1"/>
    <col min="14" max="14" width="15.7109375" style="212" customWidth="1"/>
    <col min="15" max="17" width="15.7109375" style="211" customWidth="1"/>
    <col min="18" max="18" width="7.140625" style="215" customWidth="1"/>
    <col min="19" max="19" width="6.5703125" style="211" customWidth="1"/>
    <col min="20" max="20" width="7.140625" style="211" customWidth="1"/>
    <col min="21" max="16384" width="11.42578125" style="211"/>
  </cols>
  <sheetData>
    <row r="1" spans="1:20" ht="20.25" x14ac:dyDescent="0.3">
      <c r="A1" s="981" t="s">
        <v>0</v>
      </c>
      <c r="B1" s="981"/>
      <c r="C1" s="981"/>
      <c r="D1" s="981"/>
      <c r="E1" s="981"/>
      <c r="F1" s="981"/>
      <c r="G1" s="981"/>
      <c r="H1" s="981"/>
      <c r="I1" s="981"/>
      <c r="J1" s="981"/>
      <c r="K1" s="981"/>
      <c r="L1" s="981"/>
      <c r="M1" s="981"/>
      <c r="N1" s="981"/>
      <c r="O1" s="981"/>
      <c r="P1" s="981"/>
      <c r="Q1" s="981"/>
      <c r="R1" s="981"/>
      <c r="S1" s="981"/>
      <c r="T1" s="981"/>
    </row>
    <row r="2" spans="1:20" ht="20.25" x14ac:dyDescent="0.3">
      <c r="A2" s="937" t="s">
        <v>1</v>
      </c>
      <c r="B2" s="983" t="s">
        <v>94</v>
      </c>
      <c r="C2" s="983"/>
      <c r="D2" s="983"/>
      <c r="E2" s="928"/>
      <c r="F2" s="929"/>
      <c r="G2" s="982" t="str">
        <f>B2</f>
        <v>VILLA DE ARISTA</v>
      </c>
      <c r="H2" s="982"/>
      <c r="I2" s="982"/>
      <c r="J2" s="982"/>
      <c r="K2" s="946"/>
      <c r="L2" s="946"/>
      <c r="M2" s="984" t="s">
        <v>3</v>
      </c>
      <c r="N2" s="984"/>
      <c r="O2" s="984"/>
      <c r="P2" s="929">
        <v>5</v>
      </c>
      <c r="Q2" s="946"/>
      <c r="R2" s="947"/>
      <c r="S2" s="946"/>
      <c r="T2" s="946"/>
    </row>
    <row r="3" spans="1:20" ht="20.25" x14ac:dyDescent="0.3">
      <c r="A3" s="929">
        <v>2018</v>
      </c>
      <c r="B3" s="929"/>
      <c r="C3" s="929"/>
      <c r="D3" s="929"/>
      <c r="E3" s="929"/>
      <c r="F3" s="929"/>
      <c r="G3" s="929"/>
      <c r="H3" s="928"/>
      <c r="I3" s="948"/>
      <c r="J3" s="949"/>
      <c r="K3" s="929"/>
      <c r="L3" s="950"/>
      <c r="M3" s="951"/>
      <c r="N3" s="952"/>
      <c r="O3" s="937"/>
      <c r="P3" s="929"/>
      <c r="Q3" s="946"/>
      <c r="R3" s="947"/>
      <c r="S3" s="946"/>
      <c r="T3" s="946"/>
    </row>
    <row r="4" spans="1:20" ht="20.25" x14ac:dyDescent="0.3">
      <c r="A4" s="929"/>
      <c r="B4" s="929"/>
      <c r="C4" s="929"/>
      <c r="D4" s="929"/>
      <c r="E4" s="929"/>
      <c r="F4" s="929"/>
      <c r="G4" s="929"/>
      <c r="H4" s="928"/>
      <c r="I4" s="948"/>
      <c r="J4" s="949"/>
      <c r="K4" s="929"/>
      <c r="L4" s="950"/>
      <c r="M4" s="951"/>
      <c r="N4" s="952"/>
      <c r="O4" s="937"/>
      <c r="P4" s="929"/>
      <c r="Q4" s="946"/>
      <c r="R4" s="947"/>
      <c r="S4" s="946"/>
      <c r="T4" s="946"/>
    </row>
    <row r="5" spans="1:20" ht="89.25" x14ac:dyDescent="0.2">
      <c r="A5" s="936" t="s">
        <v>4</v>
      </c>
      <c r="B5" s="936" t="s">
        <v>5</v>
      </c>
      <c r="C5" s="936" t="s">
        <v>6</v>
      </c>
      <c r="D5" s="936" t="s">
        <v>7</v>
      </c>
      <c r="E5" s="936" t="s">
        <v>8</v>
      </c>
      <c r="F5" s="936" t="s">
        <v>9</v>
      </c>
      <c r="G5" s="936" t="s">
        <v>124</v>
      </c>
      <c r="H5" s="936" t="s">
        <v>11</v>
      </c>
      <c r="I5" s="931" t="s">
        <v>12</v>
      </c>
      <c r="J5" s="932" t="s">
        <v>13</v>
      </c>
      <c r="K5" s="936" t="s">
        <v>126</v>
      </c>
      <c r="L5" s="936" t="s">
        <v>15</v>
      </c>
      <c r="M5" s="933" t="s">
        <v>16</v>
      </c>
      <c r="N5" s="231" t="s">
        <v>17</v>
      </c>
      <c r="O5" s="936" t="s">
        <v>18</v>
      </c>
      <c r="P5" s="934" t="s">
        <v>19</v>
      </c>
      <c r="Q5" s="935" t="s">
        <v>20</v>
      </c>
      <c r="R5" s="980" t="s">
        <v>21</v>
      </c>
      <c r="S5" s="980"/>
      <c r="T5" s="980"/>
    </row>
    <row r="6" spans="1:20" s="468" customFormat="1" x14ac:dyDescent="0.2">
      <c r="A6" s="235" t="s">
        <v>38</v>
      </c>
      <c r="B6" s="236"/>
      <c r="C6" s="236"/>
      <c r="D6" s="236"/>
      <c r="E6" s="249"/>
      <c r="F6" s="236"/>
      <c r="G6" s="474"/>
      <c r="H6" s="236"/>
      <c r="I6" s="238">
        <v>0.48</v>
      </c>
      <c r="J6" s="239">
        <f>$B$8*I6</f>
        <v>1390.08</v>
      </c>
      <c r="K6" s="252">
        <v>0</v>
      </c>
      <c r="L6" s="473">
        <f>INT(J6)+K6</f>
        <v>1390</v>
      </c>
      <c r="M6" s="242">
        <f>L6</f>
        <v>1390</v>
      </c>
      <c r="N6" s="469">
        <f>M6/M$29</f>
        <v>0.18901278215936906</v>
      </c>
      <c r="O6" s="255">
        <f>IF(N6&gt;=2%,M6,0)</f>
        <v>1390</v>
      </c>
      <c r="P6" s="245">
        <f>O$29/P$2</f>
        <v>1451.4</v>
      </c>
      <c r="Q6" s="472">
        <f>O6/P6</f>
        <v>0.95769601763814238</v>
      </c>
      <c r="R6" s="247">
        <f t="shared" ref="R6:R21" si="0">INT(Q6)</f>
        <v>0</v>
      </c>
      <c r="S6" s="248">
        <v>1</v>
      </c>
      <c r="T6" s="246">
        <f t="shared" ref="T6:T21" si="1">SUM(R6:S6)</f>
        <v>1</v>
      </c>
    </row>
    <row r="7" spans="1:20" s="468" customFormat="1" x14ac:dyDescent="0.2">
      <c r="A7" s="235" t="s">
        <v>24</v>
      </c>
      <c r="B7" s="236"/>
      <c r="C7" s="236"/>
      <c r="D7" s="237"/>
      <c r="E7" s="249"/>
      <c r="F7" s="236"/>
      <c r="G7" s="236"/>
      <c r="H7" s="236"/>
      <c r="I7" s="238">
        <v>0.52</v>
      </c>
      <c r="J7" s="239">
        <f>$B$8*I7</f>
        <v>1505.92</v>
      </c>
      <c r="K7" s="252">
        <v>1</v>
      </c>
      <c r="L7" s="473">
        <f>INT(J7)+K7</f>
        <v>1506</v>
      </c>
      <c r="M7" s="242">
        <f>L7</f>
        <v>1506</v>
      </c>
      <c r="N7" s="469">
        <f>M7/M$29</f>
        <v>0.20478651074245308</v>
      </c>
      <c r="O7" s="255">
        <f>IF(N7&gt;=2%,M7,0)</f>
        <v>1506</v>
      </c>
      <c r="P7" s="245">
        <f>O$29/P$2</f>
        <v>1451.4</v>
      </c>
      <c r="Q7" s="472">
        <f>O7/P7</f>
        <v>1.0376188507647788</v>
      </c>
      <c r="R7" s="247">
        <f t="shared" si="0"/>
        <v>1</v>
      </c>
      <c r="S7" s="248">
        <v>0</v>
      </c>
      <c r="T7" s="246">
        <f t="shared" si="1"/>
        <v>1</v>
      </c>
    </row>
    <row r="8" spans="1:20" s="468" customFormat="1" x14ac:dyDescent="0.2">
      <c r="A8" s="471" t="s">
        <v>59</v>
      </c>
      <c r="B8" s="236">
        <v>2896</v>
      </c>
      <c r="C8" s="470"/>
      <c r="D8" s="236"/>
      <c r="E8" s="235"/>
      <c r="F8" s="236"/>
      <c r="G8" s="236"/>
      <c r="H8" s="251"/>
      <c r="I8" s="238"/>
      <c r="J8" s="239"/>
      <c r="K8" s="252"/>
      <c r="L8" s="253"/>
      <c r="M8" s="254"/>
      <c r="N8" s="469"/>
      <c r="O8" s="255"/>
      <c r="P8" s="245">
        <f>SUM(N8:O8)</f>
        <v>0</v>
      </c>
      <c r="Q8" s="248"/>
      <c r="R8" s="247">
        <f t="shared" si="0"/>
        <v>0</v>
      </c>
      <c r="S8" s="248">
        <v>0</v>
      </c>
      <c r="T8" s="246">
        <f t="shared" si="1"/>
        <v>0</v>
      </c>
    </row>
    <row r="9" spans="1:20" x14ac:dyDescent="0.2">
      <c r="A9" s="256"/>
      <c r="B9" s="257"/>
      <c r="C9" s="257"/>
      <c r="D9" s="258"/>
      <c r="E9" s="227"/>
      <c r="F9" s="259"/>
      <c r="G9" s="257"/>
      <c r="H9" s="259"/>
      <c r="I9" s="260"/>
      <c r="J9" s="261"/>
      <c r="K9" s="262"/>
      <c r="L9" s="263"/>
      <c r="M9" s="264"/>
      <c r="N9" s="265"/>
      <c r="O9" s="266"/>
      <c r="P9" s="267">
        <f>SUM(N9:O9)</f>
        <v>0</v>
      </c>
      <c r="R9" s="268">
        <f t="shared" si="0"/>
        <v>0</v>
      </c>
      <c r="S9" s="269">
        <v>0</v>
      </c>
      <c r="T9" s="270">
        <f t="shared" si="1"/>
        <v>0</v>
      </c>
    </row>
    <row r="10" spans="1:20" x14ac:dyDescent="0.2">
      <c r="A10" s="271" t="s">
        <v>33</v>
      </c>
      <c r="B10" s="272"/>
      <c r="C10" s="272"/>
      <c r="D10" s="272"/>
      <c r="E10" s="273"/>
      <c r="F10" s="272"/>
      <c r="G10" s="274"/>
      <c r="H10" s="272"/>
      <c r="I10" s="275">
        <v>0.95</v>
      </c>
      <c r="J10" s="276">
        <f>$B$12*I10</f>
        <v>2842.4</v>
      </c>
      <c r="K10" s="277">
        <v>0</v>
      </c>
      <c r="L10" s="278">
        <f>INT(J10)+K10</f>
        <v>2842</v>
      </c>
      <c r="M10" s="279">
        <f>L10</f>
        <v>2842</v>
      </c>
      <c r="N10" s="280">
        <f>M10/M$29</f>
        <v>0.38645635028555886</v>
      </c>
      <c r="O10" s="281">
        <f>IF(N10&gt;=2%,M10,0)</f>
        <v>2842</v>
      </c>
      <c r="P10" s="282">
        <f>O$29/P$2</f>
        <v>1451.4</v>
      </c>
      <c r="Q10" s="283">
        <f>O10/P10</f>
        <v>1.9581094116025906</v>
      </c>
      <c r="R10" s="284">
        <f t="shared" si="0"/>
        <v>1</v>
      </c>
      <c r="S10" s="285">
        <v>1</v>
      </c>
      <c r="T10" s="286">
        <f t="shared" si="1"/>
        <v>2</v>
      </c>
    </row>
    <row r="11" spans="1:20" x14ac:dyDescent="0.2">
      <c r="A11" s="271" t="s">
        <v>34</v>
      </c>
      <c r="B11" s="272"/>
      <c r="C11" s="272"/>
      <c r="D11" s="272"/>
      <c r="E11" s="273"/>
      <c r="F11" s="272"/>
      <c r="G11" s="274"/>
      <c r="H11" s="272"/>
      <c r="I11" s="275">
        <v>0.05</v>
      </c>
      <c r="J11" s="276">
        <f>$B$12*I11</f>
        <v>149.6</v>
      </c>
      <c r="K11" s="277">
        <v>1</v>
      </c>
      <c r="L11" s="278">
        <f>INT(J11)+K11</f>
        <v>150</v>
      </c>
      <c r="M11" s="279">
        <f>L11</f>
        <v>150</v>
      </c>
      <c r="N11" s="280">
        <f>M11/M$29</f>
        <v>2.0397062822953494E-2</v>
      </c>
      <c r="O11" s="281">
        <f>IF(N11&gt;=2%,M11,0)</f>
        <v>150</v>
      </c>
      <c r="P11" s="282">
        <f>O$29/P$2</f>
        <v>1451.4</v>
      </c>
      <c r="Q11" s="283">
        <f>O11/P11</f>
        <v>0.10334849111202976</v>
      </c>
      <c r="R11" s="284">
        <f t="shared" si="0"/>
        <v>0</v>
      </c>
      <c r="S11" s="285">
        <v>0</v>
      </c>
      <c r="T11" s="286">
        <f t="shared" si="1"/>
        <v>0</v>
      </c>
    </row>
    <row r="12" spans="1:20" x14ac:dyDescent="0.2">
      <c r="A12" s="287" t="s">
        <v>86</v>
      </c>
      <c r="B12" s="272">
        <v>2992</v>
      </c>
      <c r="C12" s="288"/>
      <c r="D12" s="272"/>
      <c r="E12" s="271"/>
      <c r="F12" s="272"/>
      <c r="G12" s="272"/>
      <c r="H12" s="289"/>
      <c r="I12" s="275"/>
      <c r="J12" s="276"/>
      <c r="K12" s="277"/>
      <c r="L12" s="290"/>
      <c r="M12" s="291"/>
      <c r="N12" s="280"/>
      <c r="O12" s="281"/>
      <c r="P12" s="282"/>
      <c r="Q12" s="285"/>
      <c r="R12" s="284">
        <f t="shared" si="0"/>
        <v>0</v>
      </c>
      <c r="S12" s="285">
        <v>0</v>
      </c>
      <c r="T12" s="286">
        <f t="shared" si="1"/>
        <v>0</v>
      </c>
    </row>
    <row r="13" spans="1:20" x14ac:dyDescent="0.2">
      <c r="A13" s="256"/>
      <c r="B13" s="257"/>
      <c r="C13" s="257"/>
      <c r="D13" s="258"/>
      <c r="E13" s="227"/>
      <c r="F13" s="259"/>
      <c r="G13" s="257"/>
      <c r="H13" s="259"/>
      <c r="I13" s="260"/>
      <c r="J13" s="261"/>
      <c r="K13" s="262"/>
      <c r="L13" s="263"/>
      <c r="M13" s="264"/>
      <c r="N13" s="265"/>
      <c r="O13" s="266"/>
      <c r="P13" s="267"/>
      <c r="R13" s="268">
        <f t="shared" si="0"/>
        <v>0</v>
      </c>
      <c r="S13" s="269">
        <v>0</v>
      </c>
      <c r="T13" s="270">
        <f t="shared" si="1"/>
        <v>0</v>
      </c>
    </row>
    <row r="14" spans="1:20" x14ac:dyDescent="0.2">
      <c r="A14" s="292" t="s">
        <v>41</v>
      </c>
      <c r="B14" s="293">
        <v>691</v>
      </c>
      <c r="C14" s="293">
        <f>$B$17/3</f>
        <v>37.666666666666664</v>
      </c>
      <c r="D14" s="293">
        <f>B$18/2</f>
        <v>28</v>
      </c>
      <c r="E14" s="294">
        <f>B$19/2</f>
        <v>5.5</v>
      </c>
      <c r="F14" s="293"/>
      <c r="G14" s="295">
        <v>2</v>
      </c>
      <c r="H14" s="293">
        <f>B14+INT(C14)+INT(D14)+INT(E14)+INT(F14)+G14</f>
        <v>763</v>
      </c>
      <c r="I14" s="296"/>
      <c r="J14" s="297"/>
      <c r="K14" s="298"/>
      <c r="L14" s="299">
        <f>H14</f>
        <v>763</v>
      </c>
      <c r="M14" s="300">
        <f>L14</f>
        <v>763</v>
      </c>
      <c r="N14" s="301">
        <f>M14/M$29</f>
        <v>0.10375305955942345</v>
      </c>
      <c r="O14" s="302">
        <f>IF(N14&gt;=2%,M14,0)</f>
        <v>763</v>
      </c>
      <c r="P14" s="303">
        <f>O$29/P$2</f>
        <v>1451.4</v>
      </c>
      <c r="Q14" s="304">
        <f>O14/P14</f>
        <v>0.52569932478985804</v>
      </c>
      <c r="R14" s="305">
        <f t="shared" si="0"/>
        <v>0</v>
      </c>
      <c r="S14" s="304">
        <v>1</v>
      </c>
      <c r="T14" s="306">
        <f t="shared" si="1"/>
        <v>1</v>
      </c>
    </row>
    <row r="15" spans="1:20" x14ac:dyDescent="0.2">
      <c r="A15" s="292" t="s">
        <v>42</v>
      </c>
      <c r="B15" s="293">
        <v>530</v>
      </c>
      <c r="C15" s="293">
        <f>$B$17/3</f>
        <v>37.666666666666664</v>
      </c>
      <c r="D15" s="293">
        <f>B$18/2</f>
        <v>28</v>
      </c>
      <c r="E15" s="292"/>
      <c r="F15" s="293">
        <f>B$20/2</f>
        <v>9.5</v>
      </c>
      <c r="G15" s="293">
        <v>2</v>
      </c>
      <c r="H15" s="293">
        <f>B15+INT(C15)+INT(D15)+INT(E15)+INT(F15)+G15</f>
        <v>606</v>
      </c>
      <c r="I15" s="296"/>
      <c r="J15" s="297"/>
      <c r="K15" s="298"/>
      <c r="L15" s="299">
        <f>H15</f>
        <v>606</v>
      </c>
      <c r="M15" s="300">
        <f>L15</f>
        <v>606</v>
      </c>
      <c r="N15" s="301">
        <f>M15/M$29</f>
        <v>8.2404133804732119E-2</v>
      </c>
      <c r="O15" s="302">
        <f>IF(N15&gt;=2%,M15,0)</f>
        <v>606</v>
      </c>
      <c r="P15" s="303">
        <f>O$29/P$2</f>
        <v>1451.4</v>
      </c>
      <c r="Q15" s="304">
        <f>O15/P15</f>
        <v>0.41752790409260021</v>
      </c>
      <c r="R15" s="305">
        <f t="shared" si="0"/>
        <v>0</v>
      </c>
      <c r="S15" s="304">
        <v>0</v>
      </c>
      <c r="T15" s="306">
        <f t="shared" si="1"/>
        <v>0</v>
      </c>
    </row>
    <row r="16" spans="1:20" x14ac:dyDescent="0.2">
      <c r="A16" s="292" t="s">
        <v>43</v>
      </c>
      <c r="B16" s="293">
        <v>44</v>
      </c>
      <c r="C16" s="293">
        <f>$B$17/3</f>
        <v>37.666666666666664</v>
      </c>
      <c r="D16" s="293"/>
      <c r="E16" s="294">
        <f>B$19/2</f>
        <v>5.5</v>
      </c>
      <c r="F16" s="293">
        <f>B$20/2</f>
        <v>9.5</v>
      </c>
      <c r="G16" s="293">
        <v>0</v>
      </c>
      <c r="H16" s="293">
        <f>B16+INT(C16)+INT(D16)+INT(E16)+INT(F16)+G16</f>
        <v>95</v>
      </c>
      <c r="I16" s="296"/>
      <c r="J16" s="297"/>
      <c r="K16" s="298"/>
      <c r="L16" s="299">
        <f>H16</f>
        <v>95</v>
      </c>
      <c r="M16" s="300">
        <f>L16</f>
        <v>95</v>
      </c>
      <c r="N16" s="301">
        <f>M16/M$29</f>
        <v>1.2918139787870547E-2</v>
      </c>
      <c r="O16" s="302">
        <f>IF(N16&gt;=2%,M16,0)</f>
        <v>0</v>
      </c>
      <c r="P16" s="303">
        <f>O$29/P$2</f>
        <v>1451.4</v>
      </c>
      <c r="Q16" s="304">
        <f>O16/P16</f>
        <v>0</v>
      </c>
      <c r="R16" s="305">
        <f t="shared" si="0"/>
        <v>0</v>
      </c>
      <c r="S16" s="304">
        <v>0</v>
      </c>
      <c r="T16" s="306">
        <f t="shared" si="1"/>
        <v>0</v>
      </c>
    </row>
    <row r="17" spans="1:20" x14ac:dyDescent="0.2">
      <c r="A17" s="307" t="s">
        <v>44</v>
      </c>
      <c r="B17" s="293">
        <v>113</v>
      </c>
      <c r="C17" s="293"/>
      <c r="D17" s="293"/>
      <c r="E17" s="292"/>
      <c r="F17" s="293"/>
      <c r="G17" s="293"/>
      <c r="H17" s="293"/>
      <c r="I17" s="296"/>
      <c r="J17" s="297"/>
      <c r="K17" s="298"/>
      <c r="L17" s="299"/>
      <c r="M17" s="308"/>
      <c r="N17" s="301"/>
      <c r="O17" s="302"/>
      <c r="P17" s="303"/>
      <c r="Q17" s="304"/>
      <c r="R17" s="305">
        <f t="shared" si="0"/>
        <v>0</v>
      </c>
      <c r="S17" s="304">
        <v>0</v>
      </c>
      <c r="T17" s="306">
        <f t="shared" si="1"/>
        <v>0</v>
      </c>
    </row>
    <row r="18" spans="1:20" x14ac:dyDescent="0.2">
      <c r="A18" s="307" t="s">
        <v>45</v>
      </c>
      <c r="B18" s="293">
        <v>56</v>
      </c>
      <c r="C18" s="293"/>
      <c r="D18" s="293"/>
      <c r="E18" s="292"/>
      <c r="F18" s="293"/>
      <c r="G18" s="293"/>
      <c r="H18" s="293"/>
      <c r="I18" s="296"/>
      <c r="J18" s="297"/>
      <c r="K18" s="298"/>
      <c r="L18" s="299"/>
      <c r="M18" s="308"/>
      <c r="N18" s="301"/>
      <c r="O18" s="302"/>
      <c r="P18" s="303">
        <f>SUM(N18:O18)</f>
        <v>0</v>
      </c>
      <c r="Q18" s="304"/>
      <c r="R18" s="305">
        <f t="shared" si="0"/>
        <v>0</v>
      </c>
      <c r="S18" s="304"/>
      <c r="T18" s="306">
        <f t="shared" si="1"/>
        <v>0</v>
      </c>
    </row>
    <row r="19" spans="1:20" x14ac:dyDescent="0.2">
      <c r="A19" s="307" t="s">
        <v>46</v>
      </c>
      <c r="B19" s="293">
        <v>11</v>
      </c>
      <c r="C19" s="293"/>
      <c r="D19" s="309"/>
      <c r="E19" s="292"/>
      <c r="F19" s="293"/>
      <c r="G19" s="293"/>
      <c r="H19" s="310"/>
      <c r="I19" s="296"/>
      <c r="J19" s="297"/>
      <c r="K19" s="298"/>
      <c r="L19" s="299"/>
      <c r="M19" s="308"/>
      <c r="N19" s="301"/>
      <c r="O19" s="302"/>
      <c r="P19" s="303">
        <f>SUM(N19:O19)</f>
        <v>0</v>
      </c>
      <c r="Q19" s="304"/>
      <c r="R19" s="305">
        <f t="shared" si="0"/>
        <v>0</v>
      </c>
      <c r="S19" s="304"/>
      <c r="T19" s="306">
        <f t="shared" si="1"/>
        <v>0</v>
      </c>
    </row>
    <row r="20" spans="1:20" x14ac:dyDescent="0.2">
      <c r="A20" s="307" t="s">
        <v>47</v>
      </c>
      <c r="B20" s="293">
        <v>19</v>
      </c>
      <c r="C20" s="293"/>
      <c r="D20" s="293"/>
      <c r="E20" s="292"/>
      <c r="F20" s="293"/>
      <c r="G20" s="293"/>
      <c r="H20" s="293"/>
      <c r="I20" s="296"/>
      <c r="J20" s="297"/>
      <c r="K20" s="298"/>
      <c r="L20" s="299"/>
      <c r="M20" s="308"/>
      <c r="N20" s="301"/>
      <c r="O20" s="302"/>
      <c r="P20" s="303">
        <f>SUM(N20:O20)</f>
        <v>0</v>
      </c>
      <c r="Q20" s="304"/>
      <c r="R20" s="305">
        <f t="shared" si="0"/>
        <v>0</v>
      </c>
      <c r="S20" s="304"/>
      <c r="T20" s="306">
        <f t="shared" si="1"/>
        <v>0</v>
      </c>
    </row>
    <row r="21" spans="1:20" x14ac:dyDescent="0.2">
      <c r="A21" s="311" t="s">
        <v>48</v>
      </c>
      <c r="B21" s="293">
        <f>SUM(B14:B20)</f>
        <v>1464</v>
      </c>
      <c r="C21" s="293"/>
      <c r="D21" s="293"/>
      <c r="E21" s="292"/>
      <c r="F21" s="293"/>
      <c r="G21" s="293"/>
      <c r="H21" s="293"/>
      <c r="I21" s="296"/>
      <c r="J21" s="297"/>
      <c r="K21" s="298"/>
      <c r="L21" s="299"/>
      <c r="M21" s="308"/>
      <c r="N21" s="301"/>
      <c r="O21" s="302"/>
      <c r="P21" s="303"/>
      <c r="Q21" s="304"/>
      <c r="R21" s="305">
        <f t="shared" si="0"/>
        <v>0</v>
      </c>
      <c r="S21" s="304"/>
      <c r="T21" s="306">
        <f t="shared" si="1"/>
        <v>0</v>
      </c>
    </row>
    <row r="22" spans="1:20" s="327" customFormat="1" x14ac:dyDescent="0.2">
      <c r="A22" s="312"/>
      <c r="B22" s="313"/>
      <c r="C22" s="313"/>
      <c r="D22" s="314"/>
      <c r="E22" s="315"/>
      <c r="F22" s="313"/>
      <c r="G22" s="313"/>
      <c r="H22" s="316"/>
      <c r="I22" s="317"/>
      <c r="J22" s="261"/>
      <c r="K22" s="318"/>
      <c r="L22" s="319"/>
      <c r="M22" s="320"/>
      <c r="N22" s="321"/>
      <c r="O22" s="322"/>
      <c r="P22" s="323"/>
      <c r="Q22" s="324"/>
      <c r="R22" s="325"/>
      <c r="S22" s="324"/>
      <c r="T22" s="326"/>
    </row>
    <row r="23" spans="1:20" s="327" customFormat="1" x14ac:dyDescent="0.2">
      <c r="A23" s="328" t="s">
        <v>50</v>
      </c>
      <c r="B23" s="329">
        <v>0</v>
      </c>
      <c r="C23" s="329"/>
      <c r="D23" s="330"/>
      <c r="E23" s="331"/>
      <c r="F23" s="329"/>
      <c r="G23" s="329"/>
      <c r="H23" s="332"/>
      <c r="I23" s="333"/>
      <c r="J23" s="334"/>
      <c r="K23" s="335"/>
      <c r="L23" s="336">
        <f>B23</f>
        <v>0</v>
      </c>
      <c r="M23" s="337">
        <f>L23</f>
        <v>0</v>
      </c>
      <c r="N23" s="338">
        <f>M23/M$29</f>
        <v>0</v>
      </c>
      <c r="O23" s="339">
        <f>IF(N23&gt;=2%,M23,0)</f>
        <v>0</v>
      </c>
      <c r="P23" s="340">
        <f>O$29/P$2</f>
        <v>1451.4</v>
      </c>
      <c r="Q23" s="341">
        <f>O23/P23</f>
        <v>0</v>
      </c>
      <c r="R23" s="342">
        <f>INT(Q23)</f>
        <v>0</v>
      </c>
      <c r="S23" s="341">
        <v>0</v>
      </c>
      <c r="T23" s="343">
        <f>SUM(R23:S23)</f>
        <v>0</v>
      </c>
    </row>
    <row r="24" spans="1:20" x14ac:dyDescent="0.2">
      <c r="A24" s="344"/>
      <c r="B24" s="259"/>
      <c r="C24" s="259"/>
      <c r="D24" s="258"/>
      <c r="E24" s="344"/>
      <c r="F24" s="259"/>
      <c r="G24" s="259"/>
      <c r="H24" s="345" t="s">
        <v>51</v>
      </c>
      <c r="I24" s="260"/>
      <c r="J24" s="261"/>
      <c r="K24" s="262"/>
      <c r="L24" s="319"/>
      <c r="M24" s="320"/>
      <c r="N24" s="265"/>
      <c r="O24" s="266"/>
      <c r="P24" s="323"/>
      <c r="Q24" s="324"/>
      <c r="R24" s="325">
        <f>INT(Q24)</f>
        <v>0</v>
      </c>
      <c r="S24" s="324"/>
      <c r="T24" s="326">
        <f>SUM(R24:S24)</f>
        <v>0</v>
      </c>
    </row>
    <row r="25" spans="1:20" x14ac:dyDescent="0.2">
      <c r="A25" s="346" t="s">
        <v>52</v>
      </c>
      <c r="B25" s="347">
        <v>2</v>
      </c>
      <c r="C25" s="347"/>
      <c r="D25" s="347"/>
      <c r="E25" s="346"/>
      <c r="F25" s="347"/>
      <c r="G25" s="347"/>
      <c r="H25" s="348"/>
      <c r="I25" s="349"/>
      <c r="J25" s="350"/>
      <c r="K25" s="351"/>
      <c r="L25" s="352">
        <f>B25</f>
        <v>2</v>
      </c>
      <c r="M25" s="353">
        <f>L25</f>
        <v>2</v>
      </c>
      <c r="N25" s="354">
        <f>M25/M$29</f>
        <v>2.7196083763937991E-4</v>
      </c>
      <c r="O25" s="355">
        <f>IF(N25&gt;=2%,M25,0)</f>
        <v>0</v>
      </c>
      <c r="P25" s="356">
        <f>O$29/P$2</f>
        <v>1451.4</v>
      </c>
      <c r="Q25" s="357">
        <f>O25/P25</f>
        <v>0</v>
      </c>
      <c r="R25" s="358">
        <f>INT(Q25)</f>
        <v>0</v>
      </c>
      <c r="S25" s="357">
        <v>0</v>
      </c>
      <c r="T25" s="359">
        <f>SUM(R25:S25)</f>
        <v>0</v>
      </c>
    </row>
    <row r="26" spans="1:20" x14ac:dyDescent="0.2">
      <c r="A26" s="344"/>
      <c r="B26" s="259"/>
      <c r="C26" s="259"/>
      <c r="D26" s="259"/>
      <c r="E26" s="344"/>
      <c r="F26" s="259"/>
      <c r="G26" s="259"/>
      <c r="H26" s="345"/>
      <c r="I26" s="260"/>
      <c r="J26" s="261"/>
      <c r="K26" s="262"/>
      <c r="L26" s="319"/>
      <c r="M26" s="320"/>
      <c r="N26" s="265"/>
      <c r="O26" s="266"/>
      <c r="P26" s="323"/>
      <c r="Q26" s="324"/>
      <c r="R26" s="325"/>
      <c r="S26" s="324"/>
      <c r="T26" s="326"/>
    </row>
    <row r="27" spans="1:20" x14ac:dyDescent="0.2">
      <c r="A27" s="360" t="s">
        <v>53</v>
      </c>
      <c r="B27" s="361">
        <v>315</v>
      </c>
      <c r="C27" s="361"/>
      <c r="D27" s="361"/>
      <c r="E27" s="360"/>
      <c r="F27" s="361"/>
      <c r="G27" s="361"/>
      <c r="H27" s="362"/>
      <c r="I27" s="363"/>
      <c r="J27" s="364"/>
      <c r="K27" s="365"/>
      <c r="L27" s="366">
        <f>B27</f>
        <v>315</v>
      </c>
      <c r="M27" s="367"/>
      <c r="N27" s="368">
        <v>0</v>
      </c>
      <c r="O27" s="369">
        <f>IF(N27&gt;=2%,M27,0)</f>
        <v>0</v>
      </c>
      <c r="P27" s="370"/>
      <c r="Q27" s="371"/>
      <c r="R27" s="372">
        <f>INT(Q27)</f>
        <v>0</v>
      </c>
      <c r="S27" s="371"/>
      <c r="T27" s="373">
        <f>SUM(R27:S27)</f>
        <v>0</v>
      </c>
    </row>
    <row r="28" spans="1:20" x14ac:dyDescent="0.2">
      <c r="A28" s="344"/>
      <c r="B28" s="259"/>
      <c r="C28" s="259"/>
      <c r="D28" s="259"/>
      <c r="E28" s="344"/>
      <c r="F28" s="259"/>
      <c r="G28" s="259"/>
      <c r="H28" s="259"/>
      <c r="I28" s="260"/>
      <c r="J28" s="374"/>
      <c r="K28" s="262"/>
      <c r="L28" s="375"/>
      <c r="M28" s="264"/>
      <c r="N28" s="265"/>
      <c r="O28" s="266"/>
      <c r="P28" s="376"/>
      <c r="Q28" s="324"/>
      <c r="R28" s="377">
        <f>INT(Q28)</f>
        <v>0</v>
      </c>
      <c r="S28" s="324"/>
      <c r="T28" s="326">
        <f>SUM(R28:S28)</f>
        <v>0</v>
      </c>
    </row>
    <row r="29" spans="1:20" x14ac:dyDescent="0.2">
      <c r="A29" s="344" t="s">
        <v>54</v>
      </c>
      <c r="B29" s="259">
        <f>SUM(B6:B28)-B21</f>
        <v>7669</v>
      </c>
      <c r="C29" s="259"/>
      <c r="D29" s="259"/>
      <c r="E29" s="378"/>
      <c r="F29" s="259"/>
      <c r="G29" s="259">
        <f t="shared" ref="G29:S29" si="2">SUM(G6:G28)</f>
        <v>4</v>
      </c>
      <c r="H29" s="259">
        <f t="shared" si="2"/>
        <v>1464</v>
      </c>
      <c r="I29" s="379">
        <f t="shared" si="2"/>
        <v>2</v>
      </c>
      <c r="J29" s="380">
        <f t="shared" si="2"/>
        <v>5888</v>
      </c>
      <c r="K29" s="262">
        <f t="shared" si="2"/>
        <v>2</v>
      </c>
      <c r="L29" s="262">
        <f t="shared" si="2"/>
        <v>7669</v>
      </c>
      <c r="M29" s="262">
        <f t="shared" si="2"/>
        <v>7354</v>
      </c>
      <c r="N29" s="379">
        <f t="shared" si="2"/>
        <v>1.0000000000000002</v>
      </c>
      <c r="O29" s="266">
        <f t="shared" si="2"/>
        <v>7257</v>
      </c>
      <c r="P29" s="376">
        <f t="shared" si="2"/>
        <v>13062.599999999999</v>
      </c>
      <c r="Q29" s="376">
        <f t="shared" si="2"/>
        <v>5.0000000000000009</v>
      </c>
      <c r="R29" s="381">
        <f t="shared" si="2"/>
        <v>2</v>
      </c>
      <c r="S29" s="382">
        <f t="shared" si="2"/>
        <v>3</v>
      </c>
      <c r="T29" s="383">
        <f>SUM(R29:S29)</f>
        <v>5</v>
      </c>
    </row>
    <row r="30" spans="1:20" x14ac:dyDescent="0.2">
      <c r="K30" s="384"/>
      <c r="L30" s="223"/>
      <c r="M30" s="385"/>
      <c r="N30" s="386"/>
      <c r="O30" s="387"/>
      <c r="P30" s="388"/>
    </row>
    <row r="32" spans="1:20" x14ac:dyDescent="0.2">
      <c r="A32" s="389"/>
      <c r="B32" s="389"/>
      <c r="C32" s="389"/>
      <c r="D32" s="389"/>
      <c r="E32" s="389"/>
      <c r="F32" s="389"/>
      <c r="G32" s="389"/>
      <c r="H32" s="214"/>
      <c r="K32" s="214"/>
    </row>
  </sheetData>
  <mergeCells count="5">
    <mergeCell ref="R5:T5"/>
    <mergeCell ref="A1:T1"/>
    <mergeCell ref="B2:D2"/>
    <mergeCell ref="G2:J2"/>
    <mergeCell ref="M2:O2"/>
  </mergeCells>
  <printOptions horizontalCentered="1" verticalCentered="1"/>
  <pageMargins left="0.23622047244094491" right="0.23622047244094491" top="0.51181102362204722" bottom="0.51181102362204722" header="0" footer="0.23622047244094491"/>
  <pageSetup paperSize="190" scale="72" fitToHeight="0" pageOrder="overThenDown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V34"/>
  <sheetViews>
    <sheetView zoomScale="70" zoomScaleNormal="70" workbookViewId="0">
      <selection activeCell="P2" sqref="P2"/>
    </sheetView>
  </sheetViews>
  <sheetFormatPr baseColWidth="10" defaultRowHeight="12.75" x14ac:dyDescent="0.2"/>
  <cols>
    <col min="1" max="1" width="38.85546875" style="211" bestFit="1" customWidth="1"/>
    <col min="2" max="2" width="12.42578125" style="211" bestFit="1" customWidth="1"/>
    <col min="3" max="3" width="15.85546875" style="211" bestFit="1" customWidth="1"/>
    <col min="4" max="4" width="14" style="211" bestFit="1" customWidth="1"/>
    <col min="5" max="5" width="15.85546875" style="211" bestFit="1" customWidth="1"/>
    <col min="6" max="6" width="16.28515625" style="211" bestFit="1" customWidth="1"/>
    <col min="7" max="7" width="22" style="211" bestFit="1" customWidth="1"/>
    <col min="8" max="8" width="18.85546875" style="211" bestFit="1" customWidth="1"/>
    <col min="9" max="9" width="14.42578125" style="212" bestFit="1" customWidth="1"/>
    <col min="10" max="10" width="17.7109375" style="213" bestFit="1" customWidth="1"/>
    <col min="11" max="11" width="15.85546875" style="211" bestFit="1" customWidth="1"/>
    <col min="12" max="12" width="16.28515625" style="211" bestFit="1" customWidth="1"/>
    <col min="13" max="13" width="11" style="214" bestFit="1" customWidth="1"/>
    <col min="14" max="14" width="8.7109375" style="212" bestFit="1" customWidth="1"/>
    <col min="15" max="15" width="16" style="211" customWidth="1"/>
    <col min="16" max="16" width="11.7109375" style="211" bestFit="1" customWidth="1"/>
    <col min="17" max="17" width="12.5703125" style="211" bestFit="1" customWidth="1"/>
    <col min="18" max="18" width="7.140625" style="215" customWidth="1"/>
    <col min="19" max="19" width="6.5703125" style="211" customWidth="1"/>
    <col min="20" max="20" width="7.140625" style="211" customWidth="1"/>
    <col min="21" max="16384" width="11.42578125" style="211"/>
  </cols>
  <sheetData>
    <row r="1" spans="1:22" ht="20.25" x14ac:dyDescent="0.3">
      <c r="A1" s="981" t="s">
        <v>0</v>
      </c>
      <c r="B1" s="981"/>
      <c r="C1" s="981"/>
      <c r="D1" s="981"/>
      <c r="E1" s="981"/>
      <c r="F1" s="981"/>
      <c r="G1" s="981"/>
      <c r="H1" s="981"/>
      <c r="I1" s="981"/>
      <c r="J1" s="981"/>
      <c r="K1" s="981"/>
      <c r="L1" s="981"/>
      <c r="M1" s="981"/>
      <c r="N1" s="981"/>
      <c r="O1" s="981"/>
      <c r="P1" s="981"/>
      <c r="Q1" s="981"/>
      <c r="R1" s="981"/>
      <c r="S1" s="981"/>
      <c r="T1" s="981"/>
    </row>
    <row r="2" spans="1:22" ht="20.25" x14ac:dyDescent="0.3">
      <c r="A2" s="927" t="s">
        <v>1</v>
      </c>
      <c r="B2" s="983" t="s">
        <v>58</v>
      </c>
      <c r="C2" s="983"/>
      <c r="D2" s="983"/>
      <c r="E2" s="983"/>
      <c r="F2" s="929"/>
      <c r="G2" s="982" t="str">
        <f>B2</f>
        <v>AXTLA DE TERRAZAS</v>
      </c>
      <c r="H2" s="982"/>
      <c r="I2" s="982"/>
      <c r="J2" s="982"/>
      <c r="K2" s="982"/>
      <c r="L2" s="946"/>
      <c r="M2" s="984" t="s">
        <v>3</v>
      </c>
      <c r="N2" s="984"/>
      <c r="O2" s="984"/>
      <c r="P2" s="929">
        <v>5</v>
      </c>
      <c r="Q2" s="946"/>
      <c r="R2" s="947"/>
      <c r="S2" s="946"/>
      <c r="T2" s="946"/>
    </row>
    <row r="3" spans="1:22" ht="20.25" x14ac:dyDescent="0.3">
      <c r="A3" s="929">
        <v>2018</v>
      </c>
      <c r="B3" s="929"/>
      <c r="C3" s="929"/>
      <c r="D3" s="929"/>
      <c r="E3" s="929"/>
      <c r="F3" s="929"/>
      <c r="G3" s="929"/>
      <c r="H3" s="928"/>
      <c r="I3" s="948"/>
      <c r="J3" s="949"/>
      <c r="K3" s="929"/>
      <c r="L3" s="950"/>
      <c r="M3" s="951"/>
      <c r="N3" s="952"/>
      <c r="O3" s="927"/>
      <c r="P3" s="929"/>
      <c r="Q3" s="946"/>
      <c r="R3" s="947"/>
      <c r="S3" s="946"/>
      <c r="T3" s="946"/>
    </row>
    <row r="4" spans="1:22" x14ac:dyDescent="0.2">
      <c r="A4" s="219"/>
      <c r="B4" s="219"/>
      <c r="C4" s="219"/>
      <c r="D4" s="219"/>
      <c r="E4" s="219"/>
      <c r="F4" s="219"/>
      <c r="G4" s="219"/>
      <c r="H4" s="220"/>
      <c r="I4" s="221"/>
      <c r="J4" s="222"/>
      <c r="K4" s="219"/>
      <c r="L4" s="223"/>
      <c r="M4" s="224"/>
      <c r="N4" s="225"/>
      <c r="O4" s="218"/>
      <c r="P4" s="219"/>
    </row>
    <row r="5" spans="1:22" ht="89.25" x14ac:dyDescent="0.2">
      <c r="A5" s="232" t="s">
        <v>4</v>
      </c>
      <c r="B5" s="232" t="s">
        <v>5</v>
      </c>
      <c r="C5" s="232" t="s">
        <v>6</v>
      </c>
      <c r="D5" s="232" t="s">
        <v>7</v>
      </c>
      <c r="E5" s="232" t="s">
        <v>8</v>
      </c>
      <c r="F5" s="232" t="s">
        <v>9</v>
      </c>
      <c r="G5" s="232" t="s">
        <v>124</v>
      </c>
      <c r="H5" s="232" t="s">
        <v>11</v>
      </c>
      <c r="I5" s="931" t="s">
        <v>12</v>
      </c>
      <c r="J5" s="932" t="s">
        <v>13</v>
      </c>
      <c r="K5" s="232" t="s">
        <v>126</v>
      </c>
      <c r="L5" s="232" t="s">
        <v>15</v>
      </c>
      <c r="M5" s="933" t="s">
        <v>16</v>
      </c>
      <c r="N5" s="231" t="s">
        <v>17</v>
      </c>
      <c r="O5" s="232" t="s">
        <v>18</v>
      </c>
      <c r="P5" s="934" t="s">
        <v>19</v>
      </c>
      <c r="Q5" s="935" t="s">
        <v>20</v>
      </c>
      <c r="R5" s="980" t="s">
        <v>21</v>
      </c>
      <c r="S5" s="980"/>
      <c r="T5" s="980"/>
    </row>
    <row r="6" spans="1:22" x14ac:dyDescent="0.2">
      <c r="A6" s="467" t="s">
        <v>38</v>
      </c>
      <c r="B6" s="464">
        <v>3616</v>
      </c>
      <c r="C6" s="464"/>
      <c r="D6" s="466"/>
      <c r="E6" s="465"/>
      <c r="F6" s="347"/>
      <c r="G6" s="464"/>
      <c r="H6" s="347"/>
      <c r="I6" s="349"/>
      <c r="J6" s="350"/>
      <c r="K6" s="351"/>
      <c r="L6" s="352">
        <f>B6</f>
        <v>3616</v>
      </c>
      <c r="M6" s="463">
        <f>L6</f>
        <v>3616</v>
      </c>
      <c r="N6" s="354">
        <f>M6/M$31</f>
        <v>0.22285221249845927</v>
      </c>
      <c r="O6" s="355">
        <f>IF(N6&gt;=2%,M6,0)</f>
        <v>3616</v>
      </c>
      <c r="P6" s="356">
        <f>O$31/P$2</f>
        <v>3174.2</v>
      </c>
      <c r="Q6" s="357">
        <f>O6/P6</f>
        <v>1.1391846764539098</v>
      </c>
      <c r="R6" s="358">
        <f t="shared" ref="R6:R19" si="0">INT(Q6)</f>
        <v>1</v>
      </c>
      <c r="S6" s="357">
        <v>0</v>
      </c>
      <c r="T6" s="359">
        <f t="shared" ref="T6:T22" si="1">SUM(R6:S6)</f>
        <v>1</v>
      </c>
      <c r="V6" s="700">
        <v>0.78816709722135003</v>
      </c>
    </row>
    <row r="7" spans="1:22" x14ac:dyDescent="0.2">
      <c r="A7" s="256"/>
      <c r="B7" s="257"/>
      <c r="C7" s="257"/>
      <c r="D7" s="258"/>
      <c r="E7" s="227"/>
      <c r="F7" s="259"/>
      <c r="G7" s="257"/>
      <c r="H7" s="259"/>
      <c r="I7" s="260"/>
      <c r="J7" s="261"/>
      <c r="K7" s="262"/>
      <c r="L7" s="263"/>
      <c r="M7" s="264"/>
      <c r="N7" s="265"/>
      <c r="O7" s="266"/>
      <c r="P7" s="662"/>
      <c r="Q7" s="698"/>
      <c r="R7" s="325">
        <f t="shared" si="0"/>
        <v>0</v>
      </c>
      <c r="S7" s="324">
        <v>0</v>
      </c>
      <c r="T7" s="326">
        <f t="shared" si="1"/>
        <v>0</v>
      </c>
      <c r="V7" s="285">
        <v>0.69806565433809997</v>
      </c>
    </row>
    <row r="8" spans="1:22" x14ac:dyDescent="0.2">
      <c r="A8" s="287" t="s">
        <v>39</v>
      </c>
      <c r="B8" s="288">
        <v>5390</v>
      </c>
      <c r="C8" s="288"/>
      <c r="D8" s="390"/>
      <c r="E8" s="391"/>
      <c r="F8" s="272"/>
      <c r="G8" s="288"/>
      <c r="H8" s="272"/>
      <c r="I8" s="275"/>
      <c r="J8" s="276"/>
      <c r="K8" s="277"/>
      <c r="L8" s="290">
        <f>B8</f>
        <v>5390</v>
      </c>
      <c r="M8" s="291">
        <f>L8</f>
        <v>5390</v>
      </c>
      <c r="N8" s="280">
        <f>M8/M$31</f>
        <v>0.33218291630716135</v>
      </c>
      <c r="O8" s="281">
        <f>IF(N8&gt;=2%,M8,0)</f>
        <v>5390</v>
      </c>
      <c r="P8" s="282">
        <f>O$31/P$2</f>
        <v>3174.2</v>
      </c>
      <c r="Q8" s="285">
        <f>O8/P8</f>
        <v>1.698065654338101</v>
      </c>
      <c r="R8" s="284">
        <f t="shared" si="0"/>
        <v>1</v>
      </c>
      <c r="S8" s="285">
        <v>1</v>
      </c>
      <c r="T8" s="286">
        <f t="shared" si="1"/>
        <v>2</v>
      </c>
      <c r="V8" s="304">
        <v>0.25140192804486172</v>
      </c>
    </row>
    <row r="9" spans="1:22" x14ac:dyDescent="0.2">
      <c r="A9" s="256"/>
      <c r="B9" s="257"/>
      <c r="C9" s="257"/>
      <c r="D9" s="258"/>
      <c r="E9" s="227"/>
      <c r="F9" s="259"/>
      <c r="G9" s="257"/>
      <c r="H9" s="259"/>
      <c r="I9" s="260"/>
      <c r="J9" s="261"/>
      <c r="K9" s="262"/>
      <c r="L9" s="263"/>
      <c r="M9" s="264"/>
      <c r="N9" s="265"/>
      <c r="O9" s="266"/>
      <c r="P9" s="662"/>
      <c r="Q9" s="698"/>
      <c r="R9" s="325">
        <f t="shared" si="0"/>
        <v>0</v>
      </c>
      <c r="S9" s="324">
        <v>0</v>
      </c>
      <c r="T9" s="326">
        <f t="shared" si="1"/>
        <v>0</v>
      </c>
      <c r="V9" s="357">
        <v>0.13918467645391</v>
      </c>
    </row>
    <row r="10" spans="1:22" x14ac:dyDescent="0.2">
      <c r="A10" s="457" t="s">
        <v>23</v>
      </c>
      <c r="B10" s="454">
        <v>5676</v>
      </c>
      <c r="C10" s="454"/>
      <c r="D10" s="456"/>
      <c r="E10" s="455"/>
      <c r="F10" s="453"/>
      <c r="G10" s="454"/>
      <c r="H10" s="453"/>
      <c r="I10" s="452"/>
      <c r="J10" s="451"/>
      <c r="K10" s="450"/>
      <c r="L10" s="449">
        <f>B10</f>
        <v>5676</v>
      </c>
      <c r="M10" s="448">
        <f>L10</f>
        <v>5676</v>
      </c>
      <c r="N10" s="447">
        <f>M10/M$31</f>
        <v>0.34980894860101075</v>
      </c>
      <c r="O10" s="446">
        <f>IF(N10&gt;=2%,M10,0)</f>
        <v>5676</v>
      </c>
      <c r="P10" s="699">
        <f>O$31/P$2</f>
        <v>3174.2</v>
      </c>
      <c r="Q10" s="700">
        <f>O10/P10</f>
        <v>1.7881670972213473</v>
      </c>
      <c r="R10" s="701">
        <f t="shared" si="0"/>
        <v>1</v>
      </c>
      <c r="S10" s="700">
        <v>1</v>
      </c>
      <c r="T10" s="702">
        <f t="shared" si="1"/>
        <v>2</v>
      </c>
      <c r="V10" s="429">
        <v>0.12318064394178062</v>
      </c>
    </row>
    <row r="11" spans="1:22" x14ac:dyDescent="0.2">
      <c r="A11" s="256"/>
      <c r="B11" s="257"/>
      <c r="C11" s="257"/>
      <c r="D11" s="258"/>
      <c r="E11" s="227"/>
      <c r="F11" s="259"/>
      <c r="G11" s="257"/>
      <c r="H11" s="259"/>
      <c r="I11" s="260"/>
      <c r="J11" s="261"/>
      <c r="K11" s="262"/>
      <c r="L11" s="263"/>
      <c r="M11" s="264"/>
      <c r="N11" s="265"/>
      <c r="O11" s="266"/>
      <c r="P11" s="662"/>
      <c r="Q11" s="698"/>
      <c r="R11" s="325">
        <f t="shared" si="0"/>
        <v>0</v>
      </c>
      <c r="S11" s="324">
        <v>0</v>
      </c>
      <c r="T11" s="326">
        <f t="shared" si="1"/>
        <v>0</v>
      </c>
      <c r="V11" s="327"/>
    </row>
    <row r="12" spans="1:22" x14ac:dyDescent="0.2">
      <c r="A12" s="292" t="s">
        <v>41</v>
      </c>
      <c r="B12" s="293">
        <v>183</v>
      </c>
      <c r="C12" s="293">
        <f>$B$15/3</f>
        <v>12</v>
      </c>
      <c r="D12" s="293">
        <f>B$16/2</f>
        <v>6</v>
      </c>
      <c r="E12" s="294">
        <f>B$17/2</f>
        <v>0.5</v>
      </c>
      <c r="F12" s="293"/>
      <c r="G12" s="295">
        <v>1</v>
      </c>
      <c r="H12" s="293">
        <f>B12+INT(C12)+INT(D12)+INT(E12)+INT(F12)+G12</f>
        <v>202</v>
      </c>
      <c r="I12" s="296"/>
      <c r="J12" s="297"/>
      <c r="K12" s="298"/>
      <c r="L12" s="299">
        <f>H12</f>
        <v>202</v>
      </c>
      <c r="M12" s="300">
        <f>L12</f>
        <v>202</v>
      </c>
      <c r="N12" s="301">
        <f>M12/M$31</f>
        <v>1.2449155676075435E-2</v>
      </c>
      <c r="O12" s="302">
        <f>IF(N12&gt;=2%,M12,0)</f>
        <v>0</v>
      </c>
      <c r="P12" s="303">
        <f>O$31/P$2</f>
        <v>3174.2</v>
      </c>
      <c r="Q12" s="304">
        <f>O12/P12</f>
        <v>0</v>
      </c>
      <c r="R12" s="305">
        <f t="shared" si="0"/>
        <v>0</v>
      </c>
      <c r="S12" s="304">
        <v>0</v>
      </c>
      <c r="T12" s="306">
        <f t="shared" si="1"/>
        <v>0</v>
      </c>
      <c r="V12" s="327"/>
    </row>
    <row r="13" spans="1:22" x14ac:dyDescent="0.2">
      <c r="A13" s="292" t="s">
        <v>42</v>
      </c>
      <c r="B13" s="293">
        <v>775</v>
      </c>
      <c r="C13" s="293">
        <f>$B$15/3</f>
        <v>12</v>
      </c>
      <c r="D13" s="293">
        <f>B$16/2</f>
        <v>6</v>
      </c>
      <c r="E13" s="292"/>
      <c r="F13" s="293">
        <f>B$18/2</f>
        <v>5</v>
      </c>
      <c r="G13" s="293">
        <v>0</v>
      </c>
      <c r="H13" s="293">
        <f>B13+INT(C13)+INT(D13)+INT(E13)+INT(F13)+G13</f>
        <v>798</v>
      </c>
      <c r="I13" s="296"/>
      <c r="J13" s="297"/>
      <c r="K13" s="298"/>
      <c r="L13" s="299">
        <f>H13</f>
        <v>798</v>
      </c>
      <c r="M13" s="300">
        <f>L13</f>
        <v>798</v>
      </c>
      <c r="N13" s="301">
        <f>M13/M$31</f>
        <v>4.9180327868852458E-2</v>
      </c>
      <c r="O13" s="302">
        <f>IF(N13&gt;=2%,M13,0)</f>
        <v>798</v>
      </c>
      <c r="P13" s="303">
        <f>O$31/P$2</f>
        <v>3174.2</v>
      </c>
      <c r="Q13" s="304">
        <f>O13/P13</f>
        <v>0.25140192804486172</v>
      </c>
      <c r="R13" s="305">
        <f t="shared" si="0"/>
        <v>0</v>
      </c>
      <c r="S13" s="304">
        <v>0</v>
      </c>
      <c r="T13" s="306">
        <f t="shared" si="1"/>
        <v>0</v>
      </c>
    </row>
    <row r="14" spans="1:22" x14ac:dyDescent="0.2">
      <c r="A14" s="292" t="s">
        <v>43</v>
      </c>
      <c r="B14" s="293">
        <v>64</v>
      </c>
      <c r="C14" s="293">
        <f>$B$15/3</f>
        <v>12</v>
      </c>
      <c r="D14" s="293"/>
      <c r="E14" s="294">
        <f>B$17/2</f>
        <v>0.5</v>
      </c>
      <c r="F14" s="293">
        <f>B$18/2</f>
        <v>5</v>
      </c>
      <c r="G14" s="293">
        <v>0</v>
      </c>
      <c r="H14" s="293">
        <f>B14+INT(C14)+INT(D14)+INT(E14)+INT(F14)+G14</f>
        <v>81</v>
      </c>
      <c r="I14" s="296"/>
      <c r="J14" s="297"/>
      <c r="K14" s="298"/>
      <c r="L14" s="299">
        <f>H14</f>
        <v>81</v>
      </c>
      <c r="M14" s="300">
        <f>L14</f>
        <v>81</v>
      </c>
      <c r="N14" s="301">
        <f>M14/M$31</f>
        <v>4.9919881671391594E-3</v>
      </c>
      <c r="O14" s="302">
        <f>IF(N14&gt;=2%,M14,0)</f>
        <v>0</v>
      </c>
      <c r="P14" s="303">
        <f>O$31/P$2</f>
        <v>3174.2</v>
      </c>
      <c r="Q14" s="304">
        <f>O14/P14</f>
        <v>0</v>
      </c>
      <c r="R14" s="305">
        <f t="shared" si="0"/>
        <v>0</v>
      </c>
      <c r="S14" s="304">
        <v>0</v>
      </c>
      <c r="T14" s="306">
        <f t="shared" si="1"/>
        <v>0</v>
      </c>
    </row>
    <row r="15" spans="1:22" x14ac:dyDescent="0.2">
      <c r="A15" s="307" t="s">
        <v>44</v>
      </c>
      <c r="B15" s="293">
        <v>36</v>
      </c>
      <c r="C15" s="293"/>
      <c r="D15" s="293"/>
      <c r="E15" s="292"/>
      <c r="F15" s="293"/>
      <c r="G15" s="293"/>
      <c r="H15" s="293"/>
      <c r="I15" s="296"/>
      <c r="J15" s="297"/>
      <c r="K15" s="298"/>
      <c r="L15" s="299"/>
      <c r="M15" s="308"/>
      <c r="N15" s="301"/>
      <c r="O15" s="302"/>
      <c r="P15" s="303"/>
      <c r="Q15" s="304"/>
      <c r="R15" s="305">
        <f t="shared" si="0"/>
        <v>0</v>
      </c>
      <c r="S15" s="304">
        <v>0</v>
      </c>
      <c r="T15" s="306">
        <f t="shared" si="1"/>
        <v>0</v>
      </c>
    </row>
    <row r="16" spans="1:22" x14ac:dyDescent="0.2">
      <c r="A16" s="307" t="s">
        <v>45</v>
      </c>
      <c r="B16" s="293">
        <v>12</v>
      </c>
      <c r="C16" s="293"/>
      <c r="D16" s="293"/>
      <c r="E16" s="292"/>
      <c r="F16" s="293"/>
      <c r="G16" s="293"/>
      <c r="H16" s="293"/>
      <c r="I16" s="296"/>
      <c r="J16" s="297"/>
      <c r="K16" s="298"/>
      <c r="L16" s="299"/>
      <c r="M16" s="308"/>
      <c r="N16" s="301"/>
      <c r="O16" s="302"/>
      <c r="P16" s="303">
        <f>SUM(N16:O16)</f>
        <v>0</v>
      </c>
      <c r="Q16" s="304"/>
      <c r="R16" s="305">
        <f t="shared" si="0"/>
        <v>0</v>
      </c>
      <c r="S16" s="304"/>
      <c r="T16" s="306">
        <f t="shared" si="1"/>
        <v>0</v>
      </c>
    </row>
    <row r="17" spans="1:22" x14ac:dyDescent="0.2">
      <c r="A17" s="307" t="s">
        <v>46</v>
      </c>
      <c r="B17" s="293">
        <v>1</v>
      </c>
      <c r="C17" s="293"/>
      <c r="D17" s="309"/>
      <c r="E17" s="292"/>
      <c r="F17" s="293"/>
      <c r="G17" s="293"/>
      <c r="H17" s="310"/>
      <c r="I17" s="296"/>
      <c r="J17" s="297"/>
      <c r="K17" s="298"/>
      <c r="L17" s="299"/>
      <c r="M17" s="308"/>
      <c r="N17" s="301"/>
      <c r="O17" s="302"/>
      <c r="P17" s="303">
        <f>SUM(N17:O17)</f>
        <v>0</v>
      </c>
      <c r="Q17" s="304"/>
      <c r="R17" s="305">
        <f t="shared" si="0"/>
        <v>0</v>
      </c>
      <c r="S17" s="304"/>
      <c r="T17" s="306">
        <f t="shared" si="1"/>
        <v>0</v>
      </c>
    </row>
    <row r="18" spans="1:22" x14ac:dyDescent="0.2">
      <c r="A18" s="307" t="s">
        <v>47</v>
      </c>
      <c r="B18" s="293">
        <v>10</v>
      </c>
      <c r="C18" s="293"/>
      <c r="D18" s="293"/>
      <c r="E18" s="292"/>
      <c r="F18" s="293"/>
      <c r="G18" s="293"/>
      <c r="H18" s="293"/>
      <c r="I18" s="296"/>
      <c r="J18" s="297"/>
      <c r="K18" s="298"/>
      <c r="L18" s="299"/>
      <c r="M18" s="308"/>
      <c r="N18" s="301"/>
      <c r="O18" s="302"/>
      <c r="P18" s="303">
        <f>SUM(N18:O18)</f>
        <v>0</v>
      </c>
      <c r="Q18" s="304"/>
      <c r="R18" s="305">
        <f t="shared" si="0"/>
        <v>0</v>
      </c>
      <c r="S18" s="304"/>
      <c r="T18" s="306">
        <f t="shared" si="1"/>
        <v>0</v>
      </c>
    </row>
    <row r="19" spans="1:22" x14ac:dyDescent="0.2">
      <c r="A19" s="311" t="s">
        <v>48</v>
      </c>
      <c r="B19" s="293">
        <f>SUM(B12:B18)</f>
        <v>1081</v>
      </c>
      <c r="C19" s="293"/>
      <c r="D19" s="293"/>
      <c r="E19" s="292"/>
      <c r="F19" s="293"/>
      <c r="G19" s="293"/>
      <c r="H19" s="293"/>
      <c r="I19" s="296"/>
      <c r="J19" s="297"/>
      <c r="K19" s="298"/>
      <c r="L19" s="299"/>
      <c r="M19" s="308"/>
      <c r="N19" s="301"/>
      <c r="O19" s="302"/>
      <c r="P19" s="303"/>
      <c r="Q19" s="304"/>
      <c r="R19" s="305">
        <f t="shared" si="0"/>
        <v>0</v>
      </c>
      <c r="S19" s="304"/>
      <c r="T19" s="306">
        <f t="shared" si="1"/>
        <v>0</v>
      </c>
    </row>
    <row r="20" spans="1:22" s="327" customFormat="1" x14ac:dyDescent="0.2">
      <c r="A20" s="315"/>
      <c r="B20" s="313"/>
      <c r="C20" s="313"/>
      <c r="D20" s="313"/>
      <c r="E20" s="315"/>
      <c r="F20" s="313"/>
      <c r="G20" s="313"/>
      <c r="H20" s="313"/>
      <c r="I20" s="317"/>
      <c r="J20" s="261"/>
      <c r="K20" s="318"/>
      <c r="L20" s="319"/>
      <c r="M20" s="412"/>
      <c r="N20" s="321"/>
      <c r="O20" s="322"/>
      <c r="P20" s="413"/>
      <c r="R20" s="268"/>
      <c r="S20" s="269"/>
      <c r="T20" s="270">
        <f t="shared" si="1"/>
        <v>0</v>
      </c>
      <c r="V20" s="211"/>
    </row>
    <row r="21" spans="1:22" x14ac:dyDescent="0.2">
      <c r="A21" s="414" t="s">
        <v>35</v>
      </c>
      <c r="B21" s="415">
        <v>70</v>
      </c>
      <c r="C21" s="415"/>
      <c r="D21" s="415"/>
      <c r="E21" s="414"/>
      <c r="F21" s="415"/>
      <c r="G21" s="415"/>
      <c r="H21" s="415"/>
      <c r="I21" s="416"/>
      <c r="J21" s="417"/>
      <c r="K21" s="418"/>
      <c r="L21" s="419">
        <f>B21</f>
        <v>70</v>
      </c>
      <c r="M21" s="420">
        <f>L21</f>
        <v>70</v>
      </c>
      <c r="N21" s="421">
        <f>M21/M$31</f>
        <v>4.3140638481449526E-3</v>
      </c>
      <c r="O21" s="422">
        <f>IF(N21&gt;=2%,M21,0)</f>
        <v>0</v>
      </c>
      <c r="P21" s="423">
        <f>O$31/P$2</f>
        <v>3174.2</v>
      </c>
      <c r="Q21" s="424">
        <f>O21/P21</f>
        <v>0</v>
      </c>
      <c r="R21" s="425">
        <f>INT(Q21)</f>
        <v>0</v>
      </c>
      <c r="S21" s="426">
        <v>0</v>
      </c>
      <c r="T21" s="427">
        <f t="shared" si="1"/>
        <v>0</v>
      </c>
    </row>
    <row r="22" spans="1:22" s="327" customFormat="1" x14ac:dyDescent="0.2">
      <c r="A22" s="312"/>
      <c r="B22" s="313" t="s">
        <v>51</v>
      </c>
      <c r="C22" s="313"/>
      <c r="D22" s="314"/>
      <c r="E22" s="315"/>
      <c r="F22" s="313"/>
      <c r="G22" s="313"/>
      <c r="H22" s="316"/>
      <c r="I22" s="317"/>
      <c r="J22" s="261"/>
      <c r="K22" s="318"/>
      <c r="L22" s="319"/>
      <c r="M22" s="320"/>
      <c r="N22" s="321"/>
      <c r="O22" s="322"/>
      <c r="P22" s="323"/>
      <c r="Q22" s="324"/>
      <c r="R22" s="325">
        <f>INT(Q22)</f>
        <v>0</v>
      </c>
      <c r="S22" s="324"/>
      <c r="T22" s="326">
        <f t="shared" si="1"/>
        <v>0</v>
      </c>
      <c r="V22" s="211"/>
    </row>
    <row r="23" spans="1:22" s="327" customFormat="1" x14ac:dyDescent="0.2">
      <c r="A23" s="443" t="s">
        <v>36</v>
      </c>
      <c r="B23" s="440">
        <v>391</v>
      </c>
      <c r="C23" s="440"/>
      <c r="D23" s="442"/>
      <c r="E23" s="441"/>
      <c r="F23" s="440"/>
      <c r="G23" s="440"/>
      <c r="H23" s="439"/>
      <c r="I23" s="438"/>
      <c r="J23" s="437"/>
      <c r="K23" s="436"/>
      <c r="L23" s="435">
        <f>B23</f>
        <v>391</v>
      </c>
      <c r="M23" s="434">
        <f>L23</f>
        <v>391</v>
      </c>
      <c r="N23" s="433">
        <f>M23/M$31</f>
        <v>2.4097128066066807E-2</v>
      </c>
      <c r="O23" s="432">
        <f>IF(N23&gt;=2%,M23,0)</f>
        <v>391</v>
      </c>
      <c r="P23" s="431">
        <f>O$31/P$2</f>
        <v>3174.2</v>
      </c>
      <c r="Q23" s="429">
        <f>O23/P23</f>
        <v>0.12318064394178062</v>
      </c>
      <c r="R23" s="430">
        <f>INT(Q23)</f>
        <v>0</v>
      </c>
      <c r="S23" s="429">
        <v>0</v>
      </c>
      <c r="T23" s="428"/>
      <c r="V23" s="211"/>
    </row>
    <row r="24" spans="1:22" s="327" customFormat="1" x14ac:dyDescent="0.2">
      <c r="A24" s="312"/>
      <c r="B24" s="313"/>
      <c r="C24" s="313"/>
      <c r="D24" s="314"/>
      <c r="E24" s="315"/>
      <c r="F24" s="313"/>
      <c r="G24" s="313"/>
      <c r="H24" s="316"/>
      <c r="I24" s="317"/>
      <c r="J24" s="261"/>
      <c r="K24" s="318"/>
      <c r="L24" s="319"/>
      <c r="M24" s="320"/>
      <c r="N24" s="321"/>
      <c r="O24" s="322"/>
      <c r="P24" s="323"/>
      <c r="Q24" s="324"/>
      <c r="R24" s="325"/>
      <c r="S24" s="324"/>
      <c r="T24" s="326"/>
      <c r="V24" s="211"/>
    </row>
    <row r="25" spans="1:22" s="327" customFormat="1" x14ac:dyDescent="0.2">
      <c r="A25" s="328" t="s">
        <v>50</v>
      </c>
      <c r="B25" s="329">
        <v>0</v>
      </c>
      <c r="C25" s="329"/>
      <c r="D25" s="330"/>
      <c r="E25" s="331"/>
      <c r="F25" s="329"/>
      <c r="G25" s="329"/>
      <c r="H25" s="332"/>
      <c r="I25" s="333"/>
      <c r="J25" s="334"/>
      <c r="K25" s="335"/>
      <c r="L25" s="336">
        <f>B25</f>
        <v>0</v>
      </c>
      <c r="M25" s="337">
        <f>L25</f>
        <v>0</v>
      </c>
      <c r="N25" s="338">
        <f>M25/M$31</f>
        <v>0</v>
      </c>
      <c r="O25" s="339">
        <f>IF(N25&gt;=2%,M25,0)</f>
        <v>0</v>
      </c>
      <c r="P25" s="340">
        <f>O$31/P$2</f>
        <v>3174.2</v>
      </c>
      <c r="Q25" s="341">
        <f>O25/P25</f>
        <v>0</v>
      </c>
      <c r="R25" s="342">
        <f>INT(Q25)</f>
        <v>0</v>
      </c>
      <c r="S25" s="341">
        <v>0</v>
      </c>
      <c r="T25" s="343">
        <f>SUM(R25:S25)</f>
        <v>0</v>
      </c>
      <c r="V25" s="211"/>
    </row>
    <row r="26" spans="1:22" x14ac:dyDescent="0.2">
      <c r="A26" s="344"/>
      <c r="B26" s="259"/>
      <c r="C26" s="259"/>
      <c r="D26" s="258"/>
      <c r="E26" s="344"/>
      <c r="F26" s="259"/>
      <c r="G26" s="259"/>
      <c r="H26" s="345" t="s">
        <v>51</v>
      </c>
      <c r="I26" s="260"/>
      <c r="J26" s="261"/>
      <c r="K26" s="262"/>
      <c r="L26" s="319"/>
      <c r="M26" s="320"/>
      <c r="N26" s="265"/>
      <c r="O26" s="266"/>
      <c r="P26" s="323"/>
      <c r="Q26" s="324"/>
      <c r="R26" s="325">
        <f>INT(Q26)</f>
        <v>0</v>
      </c>
      <c r="S26" s="324"/>
      <c r="T26" s="326">
        <f>SUM(R26:S26)</f>
        <v>0</v>
      </c>
    </row>
    <row r="27" spans="1:22" x14ac:dyDescent="0.2">
      <c r="A27" s="346" t="s">
        <v>52</v>
      </c>
      <c r="B27" s="347">
        <v>2</v>
      </c>
      <c r="C27" s="347"/>
      <c r="D27" s="347"/>
      <c r="E27" s="346"/>
      <c r="F27" s="347"/>
      <c r="G27" s="347"/>
      <c r="H27" s="348"/>
      <c r="I27" s="349"/>
      <c r="J27" s="350"/>
      <c r="K27" s="351"/>
      <c r="L27" s="352">
        <f>B27</f>
        <v>2</v>
      </c>
      <c r="M27" s="353">
        <f>L27</f>
        <v>2</v>
      </c>
      <c r="N27" s="354">
        <f>M27/M$31</f>
        <v>1.2325896708985579E-4</v>
      </c>
      <c r="O27" s="355">
        <f>IF(N27&gt;=2%,M27,0)</f>
        <v>0</v>
      </c>
      <c r="P27" s="356">
        <f>O$31/P$2</f>
        <v>3174.2</v>
      </c>
      <c r="Q27" s="357">
        <f>O27/P27</f>
        <v>0</v>
      </c>
      <c r="R27" s="358">
        <f>INT(Q27)</f>
        <v>0</v>
      </c>
      <c r="S27" s="357">
        <v>0</v>
      </c>
      <c r="T27" s="359">
        <f>SUM(R27:S27)</f>
        <v>0</v>
      </c>
    </row>
    <row r="28" spans="1:22" x14ac:dyDescent="0.2">
      <c r="A28" s="344"/>
      <c r="B28" s="259"/>
      <c r="C28" s="259"/>
      <c r="D28" s="259"/>
      <c r="E28" s="344"/>
      <c r="F28" s="259"/>
      <c r="G28" s="259"/>
      <c r="H28" s="345"/>
      <c r="I28" s="260"/>
      <c r="J28" s="261"/>
      <c r="K28" s="262"/>
      <c r="L28" s="319"/>
      <c r="M28" s="320"/>
      <c r="N28" s="265"/>
      <c r="O28" s="266"/>
      <c r="P28" s="323"/>
      <c r="Q28" s="324"/>
      <c r="R28" s="325"/>
      <c r="S28" s="324"/>
      <c r="T28" s="326"/>
    </row>
    <row r="29" spans="1:22" x14ac:dyDescent="0.2">
      <c r="A29" s="360" t="s">
        <v>53</v>
      </c>
      <c r="B29" s="361">
        <v>917</v>
      </c>
      <c r="C29" s="361"/>
      <c r="D29" s="361"/>
      <c r="E29" s="360"/>
      <c r="F29" s="361"/>
      <c r="G29" s="361"/>
      <c r="H29" s="362"/>
      <c r="I29" s="363"/>
      <c r="J29" s="364"/>
      <c r="K29" s="365"/>
      <c r="L29" s="366">
        <f>B29</f>
        <v>917</v>
      </c>
      <c r="M29" s="367"/>
      <c r="N29" s="368">
        <v>0</v>
      </c>
      <c r="O29" s="369">
        <f>IF(N29&gt;=2%,M29,0)</f>
        <v>0</v>
      </c>
      <c r="P29" s="370"/>
      <c r="Q29" s="371"/>
      <c r="R29" s="372">
        <f>INT(Q29)</f>
        <v>0</v>
      </c>
      <c r="S29" s="371"/>
      <c r="T29" s="373">
        <f>SUM(R29:S29)</f>
        <v>0</v>
      </c>
    </row>
    <row r="30" spans="1:22" x14ac:dyDescent="0.2">
      <c r="A30" s="344"/>
      <c r="B30" s="259"/>
      <c r="C30" s="259"/>
      <c r="D30" s="259"/>
      <c r="E30" s="344"/>
      <c r="F30" s="259"/>
      <c r="G30" s="259"/>
      <c r="H30" s="259"/>
      <c r="I30" s="260"/>
      <c r="J30" s="374"/>
      <c r="K30" s="262"/>
      <c r="L30" s="375"/>
      <c r="M30" s="264"/>
      <c r="N30" s="265"/>
      <c r="O30" s="266"/>
      <c r="P30" s="376"/>
      <c r="Q30" s="324"/>
      <c r="R30" s="377">
        <f>INT(Q30)</f>
        <v>0</v>
      </c>
      <c r="S30" s="324"/>
      <c r="T30" s="326">
        <f>SUM(R30:S30)</f>
        <v>0</v>
      </c>
    </row>
    <row r="31" spans="1:22" x14ac:dyDescent="0.2">
      <c r="A31" s="344" t="s">
        <v>54</v>
      </c>
      <c r="B31" s="259">
        <f>SUM(B6:B30)-B19</f>
        <v>17143</v>
      </c>
      <c r="C31" s="259"/>
      <c r="D31" s="259"/>
      <c r="E31" s="378"/>
      <c r="F31" s="259"/>
      <c r="G31" s="259">
        <f t="shared" ref="G31:S31" si="2">SUM(G6:G30)</f>
        <v>1</v>
      </c>
      <c r="H31" s="259">
        <f t="shared" si="2"/>
        <v>1081</v>
      </c>
      <c r="I31" s="379">
        <f t="shared" si="2"/>
        <v>0</v>
      </c>
      <c r="J31" s="380">
        <f t="shared" si="2"/>
        <v>0</v>
      </c>
      <c r="K31" s="262">
        <f t="shared" si="2"/>
        <v>0</v>
      </c>
      <c r="L31" s="262">
        <f t="shared" si="2"/>
        <v>17143</v>
      </c>
      <c r="M31" s="262">
        <f t="shared" si="2"/>
        <v>16226</v>
      </c>
      <c r="N31" s="379">
        <f t="shared" si="2"/>
        <v>0.99999999999999989</v>
      </c>
      <c r="O31" s="266">
        <f t="shared" si="2"/>
        <v>15871</v>
      </c>
      <c r="P31" s="376">
        <f t="shared" si="2"/>
        <v>31742.000000000004</v>
      </c>
      <c r="Q31" s="376">
        <f t="shared" si="2"/>
        <v>5</v>
      </c>
      <c r="R31" s="381">
        <f t="shared" si="2"/>
        <v>3</v>
      </c>
      <c r="S31" s="382">
        <f t="shared" si="2"/>
        <v>2</v>
      </c>
      <c r="T31" s="383">
        <f>SUM(R31:S31)</f>
        <v>5</v>
      </c>
    </row>
    <row r="32" spans="1:22" x14ac:dyDescent="0.2">
      <c r="K32" s="384"/>
      <c r="L32" s="223"/>
      <c r="M32" s="385"/>
      <c r="N32" s="386"/>
      <c r="O32" s="387"/>
      <c r="P32" s="388"/>
    </row>
    <row r="34" spans="1:11" x14ac:dyDescent="0.2">
      <c r="A34" s="389"/>
      <c r="B34" s="389"/>
      <c r="C34" s="389"/>
      <c r="D34" s="389"/>
      <c r="E34" s="389"/>
      <c r="F34" s="389"/>
      <c r="G34" s="389"/>
      <c r="H34" s="214"/>
      <c r="K34" s="214"/>
    </row>
  </sheetData>
  <sortState ref="V6:V10">
    <sortCondition descending="1" ref="V6:V10"/>
  </sortState>
  <mergeCells count="5">
    <mergeCell ref="R5:T5"/>
    <mergeCell ref="A1:T1"/>
    <mergeCell ref="B2:E2"/>
    <mergeCell ref="G2:K2"/>
    <mergeCell ref="M2:O2"/>
  </mergeCells>
  <printOptions horizontalCentered="1" verticalCentered="1"/>
  <pageMargins left="0.23622047244094491" right="0.23622047244094491" top="0.51181102362204722" bottom="0.51181102362204722" header="0" footer="0.23622047244094491"/>
  <pageSetup paperSize="226" scale="58" fitToHeight="0" pageOrder="overThenDown" orientation="landscape" r:id="rId1"/>
  <headerFooter alignWithMargins="0">
    <oddFooter>&amp;L&amp;"Calibri,Cursiva"&amp;9Aprobado en Sesión de Cómputo, dom 14-jun-2015.</oddFooter>
  </headerFooter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W42"/>
  <sheetViews>
    <sheetView zoomScale="60" zoomScaleNormal="60" workbookViewId="0">
      <selection activeCell="K39" sqref="K39"/>
    </sheetView>
  </sheetViews>
  <sheetFormatPr baseColWidth="10" defaultRowHeight="12.75" x14ac:dyDescent="0.2"/>
  <cols>
    <col min="1" max="1" width="38.42578125" style="211" bestFit="1" customWidth="1"/>
    <col min="2" max="8" width="15.7109375" style="211" customWidth="1"/>
    <col min="9" max="9" width="15.7109375" style="212" customWidth="1"/>
    <col min="10" max="10" width="15.7109375" style="213" customWidth="1"/>
    <col min="11" max="12" width="15.7109375" style="211" customWidth="1"/>
    <col min="13" max="13" width="15.7109375" style="214" customWidth="1"/>
    <col min="14" max="14" width="15.7109375" style="212" customWidth="1"/>
    <col min="15" max="17" width="15.7109375" style="211" customWidth="1"/>
    <col min="18" max="18" width="7.140625" style="215" customWidth="1"/>
    <col min="19" max="19" width="6.5703125" style="211" customWidth="1"/>
    <col min="20" max="20" width="7.140625" style="211" customWidth="1"/>
    <col min="21" max="256" width="11.42578125" style="211"/>
    <col min="257" max="257" width="33.140625" style="211" customWidth="1"/>
    <col min="258" max="258" width="10.28515625" style="211" customWidth="1"/>
    <col min="259" max="259" width="10" style="211" customWidth="1"/>
    <col min="260" max="260" width="9" style="211" customWidth="1"/>
    <col min="261" max="261" width="10.28515625" style="211" customWidth="1"/>
    <col min="262" max="262" width="12.7109375" style="211" bestFit="1" customWidth="1"/>
    <col min="263" max="263" width="15" style="211" customWidth="1"/>
    <col min="264" max="264" width="13.28515625" style="211" customWidth="1"/>
    <col min="265" max="265" width="10.5703125" style="211" customWidth="1"/>
    <col min="266" max="266" width="12.28515625" style="211" bestFit="1" customWidth="1"/>
    <col min="267" max="267" width="9.85546875" style="211" customWidth="1"/>
    <col min="268" max="268" width="11.7109375" style="211" customWidth="1"/>
    <col min="269" max="269" width="9.5703125" style="211" bestFit="1" customWidth="1"/>
    <col min="270" max="270" width="9" style="211" customWidth="1"/>
    <col min="271" max="271" width="10" style="211" customWidth="1"/>
    <col min="272" max="272" width="10.28515625" style="211" customWidth="1"/>
    <col min="273" max="273" width="10.7109375" style="211" customWidth="1"/>
    <col min="274" max="274" width="7.140625" style="211" customWidth="1"/>
    <col min="275" max="275" width="6.5703125" style="211" customWidth="1"/>
    <col min="276" max="276" width="7.140625" style="211" customWidth="1"/>
    <col min="277" max="512" width="11.42578125" style="211"/>
    <col min="513" max="513" width="33.140625" style="211" customWidth="1"/>
    <col min="514" max="514" width="10.28515625" style="211" customWidth="1"/>
    <col min="515" max="515" width="10" style="211" customWidth="1"/>
    <col min="516" max="516" width="9" style="211" customWidth="1"/>
    <col min="517" max="517" width="10.28515625" style="211" customWidth="1"/>
    <col min="518" max="518" width="12.7109375" style="211" bestFit="1" customWidth="1"/>
    <col min="519" max="519" width="15" style="211" customWidth="1"/>
    <col min="520" max="520" width="13.28515625" style="211" customWidth="1"/>
    <col min="521" max="521" width="10.5703125" style="211" customWidth="1"/>
    <col min="522" max="522" width="12.28515625" style="211" bestFit="1" customWidth="1"/>
    <col min="523" max="523" width="9.85546875" style="211" customWidth="1"/>
    <col min="524" max="524" width="11.7109375" style="211" customWidth="1"/>
    <col min="525" max="525" width="9.5703125" style="211" bestFit="1" customWidth="1"/>
    <col min="526" max="526" width="9" style="211" customWidth="1"/>
    <col min="527" max="527" width="10" style="211" customWidth="1"/>
    <col min="528" max="528" width="10.28515625" style="211" customWidth="1"/>
    <col min="529" max="529" width="10.7109375" style="211" customWidth="1"/>
    <col min="530" max="530" width="7.140625" style="211" customWidth="1"/>
    <col min="531" max="531" width="6.5703125" style="211" customWidth="1"/>
    <col min="532" max="532" width="7.140625" style="211" customWidth="1"/>
    <col min="533" max="768" width="11.42578125" style="211"/>
    <col min="769" max="769" width="33.140625" style="211" customWidth="1"/>
    <col min="770" max="770" width="10.28515625" style="211" customWidth="1"/>
    <col min="771" max="771" width="10" style="211" customWidth="1"/>
    <col min="772" max="772" width="9" style="211" customWidth="1"/>
    <col min="773" max="773" width="10.28515625" style="211" customWidth="1"/>
    <col min="774" max="774" width="12.7109375" style="211" bestFit="1" customWidth="1"/>
    <col min="775" max="775" width="15" style="211" customWidth="1"/>
    <col min="776" max="776" width="13.28515625" style="211" customWidth="1"/>
    <col min="777" max="777" width="10.5703125" style="211" customWidth="1"/>
    <col min="778" max="778" width="12.28515625" style="211" bestFit="1" customWidth="1"/>
    <col min="779" max="779" width="9.85546875" style="211" customWidth="1"/>
    <col min="780" max="780" width="11.7109375" style="211" customWidth="1"/>
    <col min="781" max="781" width="9.5703125" style="211" bestFit="1" customWidth="1"/>
    <col min="782" max="782" width="9" style="211" customWidth="1"/>
    <col min="783" max="783" width="10" style="211" customWidth="1"/>
    <col min="784" max="784" width="10.28515625" style="211" customWidth="1"/>
    <col min="785" max="785" width="10.7109375" style="211" customWidth="1"/>
    <col min="786" max="786" width="7.140625" style="211" customWidth="1"/>
    <col min="787" max="787" width="6.5703125" style="211" customWidth="1"/>
    <col min="788" max="788" width="7.140625" style="211" customWidth="1"/>
    <col min="789" max="1024" width="11.42578125" style="211"/>
    <col min="1025" max="1025" width="33.140625" style="211" customWidth="1"/>
    <col min="1026" max="1026" width="10.28515625" style="211" customWidth="1"/>
    <col min="1027" max="1027" width="10" style="211" customWidth="1"/>
    <col min="1028" max="1028" width="9" style="211" customWidth="1"/>
    <col min="1029" max="1029" width="10.28515625" style="211" customWidth="1"/>
    <col min="1030" max="1030" width="12.7109375" style="211" bestFit="1" customWidth="1"/>
    <col min="1031" max="1031" width="15" style="211" customWidth="1"/>
    <col min="1032" max="1032" width="13.28515625" style="211" customWidth="1"/>
    <col min="1033" max="1033" width="10.5703125" style="211" customWidth="1"/>
    <col min="1034" max="1034" width="12.28515625" style="211" bestFit="1" customWidth="1"/>
    <col min="1035" max="1035" width="9.85546875" style="211" customWidth="1"/>
    <col min="1036" max="1036" width="11.7109375" style="211" customWidth="1"/>
    <col min="1037" max="1037" width="9.5703125" style="211" bestFit="1" customWidth="1"/>
    <col min="1038" max="1038" width="9" style="211" customWidth="1"/>
    <col min="1039" max="1039" width="10" style="211" customWidth="1"/>
    <col min="1040" max="1040" width="10.28515625" style="211" customWidth="1"/>
    <col min="1041" max="1041" width="10.7109375" style="211" customWidth="1"/>
    <col min="1042" max="1042" width="7.140625" style="211" customWidth="1"/>
    <col min="1043" max="1043" width="6.5703125" style="211" customWidth="1"/>
    <col min="1044" max="1044" width="7.140625" style="211" customWidth="1"/>
    <col min="1045" max="1280" width="11.42578125" style="211"/>
    <col min="1281" max="1281" width="33.140625" style="211" customWidth="1"/>
    <col min="1282" max="1282" width="10.28515625" style="211" customWidth="1"/>
    <col min="1283" max="1283" width="10" style="211" customWidth="1"/>
    <col min="1284" max="1284" width="9" style="211" customWidth="1"/>
    <col min="1285" max="1285" width="10.28515625" style="211" customWidth="1"/>
    <col min="1286" max="1286" width="12.7109375" style="211" bestFit="1" customWidth="1"/>
    <col min="1287" max="1287" width="15" style="211" customWidth="1"/>
    <col min="1288" max="1288" width="13.28515625" style="211" customWidth="1"/>
    <col min="1289" max="1289" width="10.5703125" style="211" customWidth="1"/>
    <col min="1290" max="1290" width="12.28515625" style="211" bestFit="1" customWidth="1"/>
    <col min="1291" max="1291" width="9.85546875" style="211" customWidth="1"/>
    <col min="1292" max="1292" width="11.7109375" style="211" customWidth="1"/>
    <col min="1293" max="1293" width="9.5703125" style="211" bestFit="1" customWidth="1"/>
    <col min="1294" max="1294" width="9" style="211" customWidth="1"/>
    <col min="1295" max="1295" width="10" style="211" customWidth="1"/>
    <col min="1296" max="1296" width="10.28515625" style="211" customWidth="1"/>
    <col min="1297" max="1297" width="10.7109375" style="211" customWidth="1"/>
    <col min="1298" max="1298" width="7.140625" style="211" customWidth="1"/>
    <col min="1299" max="1299" width="6.5703125" style="211" customWidth="1"/>
    <col min="1300" max="1300" width="7.140625" style="211" customWidth="1"/>
    <col min="1301" max="1536" width="11.42578125" style="211"/>
    <col min="1537" max="1537" width="33.140625" style="211" customWidth="1"/>
    <col min="1538" max="1538" width="10.28515625" style="211" customWidth="1"/>
    <col min="1539" max="1539" width="10" style="211" customWidth="1"/>
    <col min="1540" max="1540" width="9" style="211" customWidth="1"/>
    <col min="1541" max="1541" width="10.28515625" style="211" customWidth="1"/>
    <col min="1542" max="1542" width="12.7109375" style="211" bestFit="1" customWidth="1"/>
    <col min="1543" max="1543" width="15" style="211" customWidth="1"/>
    <col min="1544" max="1544" width="13.28515625" style="211" customWidth="1"/>
    <col min="1545" max="1545" width="10.5703125" style="211" customWidth="1"/>
    <col min="1546" max="1546" width="12.28515625" style="211" bestFit="1" customWidth="1"/>
    <col min="1547" max="1547" width="9.85546875" style="211" customWidth="1"/>
    <col min="1548" max="1548" width="11.7109375" style="211" customWidth="1"/>
    <col min="1549" max="1549" width="9.5703125" style="211" bestFit="1" customWidth="1"/>
    <col min="1550" max="1550" width="9" style="211" customWidth="1"/>
    <col min="1551" max="1551" width="10" style="211" customWidth="1"/>
    <col min="1552" max="1552" width="10.28515625" style="211" customWidth="1"/>
    <col min="1553" max="1553" width="10.7109375" style="211" customWidth="1"/>
    <col min="1554" max="1554" width="7.140625" style="211" customWidth="1"/>
    <col min="1555" max="1555" width="6.5703125" style="211" customWidth="1"/>
    <col min="1556" max="1556" width="7.140625" style="211" customWidth="1"/>
    <col min="1557" max="1792" width="11.42578125" style="211"/>
    <col min="1793" max="1793" width="33.140625" style="211" customWidth="1"/>
    <col min="1794" max="1794" width="10.28515625" style="211" customWidth="1"/>
    <col min="1795" max="1795" width="10" style="211" customWidth="1"/>
    <col min="1796" max="1796" width="9" style="211" customWidth="1"/>
    <col min="1797" max="1797" width="10.28515625" style="211" customWidth="1"/>
    <col min="1798" max="1798" width="12.7109375" style="211" bestFit="1" customWidth="1"/>
    <col min="1799" max="1799" width="15" style="211" customWidth="1"/>
    <col min="1800" max="1800" width="13.28515625" style="211" customWidth="1"/>
    <col min="1801" max="1801" width="10.5703125" style="211" customWidth="1"/>
    <col min="1802" max="1802" width="12.28515625" style="211" bestFit="1" customWidth="1"/>
    <col min="1803" max="1803" width="9.85546875" style="211" customWidth="1"/>
    <col min="1804" max="1804" width="11.7109375" style="211" customWidth="1"/>
    <col min="1805" max="1805" width="9.5703125" style="211" bestFit="1" customWidth="1"/>
    <col min="1806" max="1806" width="9" style="211" customWidth="1"/>
    <col min="1807" max="1807" width="10" style="211" customWidth="1"/>
    <col min="1808" max="1808" width="10.28515625" style="211" customWidth="1"/>
    <col min="1809" max="1809" width="10.7109375" style="211" customWidth="1"/>
    <col min="1810" max="1810" width="7.140625" style="211" customWidth="1"/>
    <col min="1811" max="1811" width="6.5703125" style="211" customWidth="1"/>
    <col min="1812" max="1812" width="7.140625" style="211" customWidth="1"/>
    <col min="1813" max="2048" width="11.42578125" style="211"/>
    <col min="2049" max="2049" width="33.140625" style="211" customWidth="1"/>
    <col min="2050" max="2050" width="10.28515625" style="211" customWidth="1"/>
    <col min="2051" max="2051" width="10" style="211" customWidth="1"/>
    <col min="2052" max="2052" width="9" style="211" customWidth="1"/>
    <col min="2053" max="2053" width="10.28515625" style="211" customWidth="1"/>
    <col min="2054" max="2054" width="12.7109375" style="211" bestFit="1" customWidth="1"/>
    <col min="2055" max="2055" width="15" style="211" customWidth="1"/>
    <col min="2056" max="2056" width="13.28515625" style="211" customWidth="1"/>
    <col min="2057" max="2057" width="10.5703125" style="211" customWidth="1"/>
    <col min="2058" max="2058" width="12.28515625" style="211" bestFit="1" customWidth="1"/>
    <col min="2059" max="2059" width="9.85546875" style="211" customWidth="1"/>
    <col min="2060" max="2060" width="11.7109375" style="211" customWidth="1"/>
    <col min="2061" max="2061" width="9.5703125" style="211" bestFit="1" customWidth="1"/>
    <col min="2062" max="2062" width="9" style="211" customWidth="1"/>
    <col min="2063" max="2063" width="10" style="211" customWidth="1"/>
    <col min="2064" max="2064" width="10.28515625" style="211" customWidth="1"/>
    <col min="2065" max="2065" width="10.7109375" style="211" customWidth="1"/>
    <col min="2066" max="2066" width="7.140625" style="211" customWidth="1"/>
    <col min="2067" max="2067" width="6.5703125" style="211" customWidth="1"/>
    <col min="2068" max="2068" width="7.140625" style="211" customWidth="1"/>
    <col min="2069" max="2304" width="11.42578125" style="211"/>
    <col min="2305" max="2305" width="33.140625" style="211" customWidth="1"/>
    <col min="2306" max="2306" width="10.28515625" style="211" customWidth="1"/>
    <col min="2307" max="2307" width="10" style="211" customWidth="1"/>
    <col min="2308" max="2308" width="9" style="211" customWidth="1"/>
    <col min="2309" max="2309" width="10.28515625" style="211" customWidth="1"/>
    <col min="2310" max="2310" width="12.7109375" style="211" bestFit="1" customWidth="1"/>
    <col min="2311" max="2311" width="15" style="211" customWidth="1"/>
    <col min="2312" max="2312" width="13.28515625" style="211" customWidth="1"/>
    <col min="2313" max="2313" width="10.5703125" style="211" customWidth="1"/>
    <col min="2314" max="2314" width="12.28515625" style="211" bestFit="1" customWidth="1"/>
    <col min="2315" max="2315" width="9.85546875" style="211" customWidth="1"/>
    <col min="2316" max="2316" width="11.7109375" style="211" customWidth="1"/>
    <col min="2317" max="2317" width="9.5703125" style="211" bestFit="1" customWidth="1"/>
    <col min="2318" max="2318" width="9" style="211" customWidth="1"/>
    <col min="2319" max="2319" width="10" style="211" customWidth="1"/>
    <col min="2320" max="2320" width="10.28515625" style="211" customWidth="1"/>
    <col min="2321" max="2321" width="10.7109375" style="211" customWidth="1"/>
    <col min="2322" max="2322" width="7.140625" style="211" customWidth="1"/>
    <col min="2323" max="2323" width="6.5703125" style="211" customWidth="1"/>
    <col min="2324" max="2324" width="7.140625" style="211" customWidth="1"/>
    <col min="2325" max="2560" width="11.42578125" style="211"/>
    <col min="2561" max="2561" width="33.140625" style="211" customWidth="1"/>
    <col min="2562" max="2562" width="10.28515625" style="211" customWidth="1"/>
    <col min="2563" max="2563" width="10" style="211" customWidth="1"/>
    <col min="2564" max="2564" width="9" style="211" customWidth="1"/>
    <col min="2565" max="2565" width="10.28515625" style="211" customWidth="1"/>
    <col min="2566" max="2566" width="12.7109375" style="211" bestFit="1" customWidth="1"/>
    <col min="2567" max="2567" width="15" style="211" customWidth="1"/>
    <col min="2568" max="2568" width="13.28515625" style="211" customWidth="1"/>
    <col min="2569" max="2569" width="10.5703125" style="211" customWidth="1"/>
    <col min="2570" max="2570" width="12.28515625" style="211" bestFit="1" customWidth="1"/>
    <col min="2571" max="2571" width="9.85546875" style="211" customWidth="1"/>
    <col min="2572" max="2572" width="11.7109375" style="211" customWidth="1"/>
    <col min="2573" max="2573" width="9.5703125" style="211" bestFit="1" customWidth="1"/>
    <col min="2574" max="2574" width="9" style="211" customWidth="1"/>
    <col min="2575" max="2575" width="10" style="211" customWidth="1"/>
    <col min="2576" max="2576" width="10.28515625" style="211" customWidth="1"/>
    <col min="2577" max="2577" width="10.7109375" style="211" customWidth="1"/>
    <col min="2578" max="2578" width="7.140625" style="211" customWidth="1"/>
    <col min="2579" max="2579" width="6.5703125" style="211" customWidth="1"/>
    <col min="2580" max="2580" width="7.140625" style="211" customWidth="1"/>
    <col min="2581" max="2816" width="11.42578125" style="211"/>
    <col min="2817" max="2817" width="33.140625" style="211" customWidth="1"/>
    <col min="2818" max="2818" width="10.28515625" style="211" customWidth="1"/>
    <col min="2819" max="2819" width="10" style="211" customWidth="1"/>
    <col min="2820" max="2820" width="9" style="211" customWidth="1"/>
    <col min="2821" max="2821" width="10.28515625" style="211" customWidth="1"/>
    <col min="2822" max="2822" width="12.7109375" style="211" bestFit="1" customWidth="1"/>
    <col min="2823" max="2823" width="15" style="211" customWidth="1"/>
    <col min="2824" max="2824" width="13.28515625" style="211" customWidth="1"/>
    <col min="2825" max="2825" width="10.5703125" style="211" customWidth="1"/>
    <col min="2826" max="2826" width="12.28515625" style="211" bestFit="1" customWidth="1"/>
    <col min="2827" max="2827" width="9.85546875" style="211" customWidth="1"/>
    <col min="2828" max="2828" width="11.7109375" style="211" customWidth="1"/>
    <col min="2829" max="2829" width="9.5703125" style="211" bestFit="1" customWidth="1"/>
    <col min="2830" max="2830" width="9" style="211" customWidth="1"/>
    <col min="2831" max="2831" width="10" style="211" customWidth="1"/>
    <col min="2832" max="2832" width="10.28515625" style="211" customWidth="1"/>
    <col min="2833" max="2833" width="10.7109375" style="211" customWidth="1"/>
    <col min="2834" max="2834" width="7.140625" style="211" customWidth="1"/>
    <col min="2835" max="2835" width="6.5703125" style="211" customWidth="1"/>
    <col min="2836" max="2836" width="7.140625" style="211" customWidth="1"/>
    <col min="2837" max="3072" width="11.42578125" style="211"/>
    <col min="3073" max="3073" width="33.140625" style="211" customWidth="1"/>
    <col min="3074" max="3074" width="10.28515625" style="211" customWidth="1"/>
    <col min="3075" max="3075" width="10" style="211" customWidth="1"/>
    <col min="3076" max="3076" width="9" style="211" customWidth="1"/>
    <col min="3077" max="3077" width="10.28515625" style="211" customWidth="1"/>
    <col min="3078" max="3078" width="12.7109375" style="211" bestFit="1" customWidth="1"/>
    <col min="3079" max="3079" width="15" style="211" customWidth="1"/>
    <col min="3080" max="3080" width="13.28515625" style="211" customWidth="1"/>
    <col min="3081" max="3081" width="10.5703125" style="211" customWidth="1"/>
    <col min="3082" max="3082" width="12.28515625" style="211" bestFit="1" customWidth="1"/>
    <col min="3083" max="3083" width="9.85546875" style="211" customWidth="1"/>
    <col min="3084" max="3084" width="11.7109375" style="211" customWidth="1"/>
    <col min="3085" max="3085" width="9.5703125" style="211" bestFit="1" customWidth="1"/>
    <col min="3086" max="3086" width="9" style="211" customWidth="1"/>
    <col min="3087" max="3087" width="10" style="211" customWidth="1"/>
    <col min="3088" max="3088" width="10.28515625" style="211" customWidth="1"/>
    <col min="3089" max="3089" width="10.7109375" style="211" customWidth="1"/>
    <col min="3090" max="3090" width="7.140625" style="211" customWidth="1"/>
    <col min="3091" max="3091" width="6.5703125" style="211" customWidth="1"/>
    <col min="3092" max="3092" width="7.140625" style="211" customWidth="1"/>
    <col min="3093" max="3328" width="11.42578125" style="211"/>
    <col min="3329" max="3329" width="33.140625" style="211" customWidth="1"/>
    <col min="3330" max="3330" width="10.28515625" style="211" customWidth="1"/>
    <col min="3331" max="3331" width="10" style="211" customWidth="1"/>
    <col min="3332" max="3332" width="9" style="211" customWidth="1"/>
    <col min="3333" max="3333" width="10.28515625" style="211" customWidth="1"/>
    <col min="3334" max="3334" width="12.7109375" style="211" bestFit="1" customWidth="1"/>
    <col min="3335" max="3335" width="15" style="211" customWidth="1"/>
    <col min="3336" max="3336" width="13.28515625" style="211" customWidth="1"/>
    <col min="3337" max="3337" width="10.5703125" style="211" customWidth="1"/>
    <col min="3338" max="3338" width="12.28515625" style="211" bestFit="1" customWidth="1"/>
    <col min="3339" max="3339" width="9.85546875" style="211" customWidth="1"/>
    <col min="3340" max="3340" width="11.7109375" style="211" customWidth="1"/>
    <col min="3341" max="3341" width="9.5703125" style="211" bestFit="1" customWidth="1"/>
    <col min="3342" max="3342" width="9" style="211" customWidth="1"/>
    <col min="3343" max="3343" width="10" style="211" customWidth="1"/>
    <col min="3344" max="3344" width="10.28515625" style="211" customWidth="1"/>
    <col min="3345" max="3345" width="10.7109375" style="211" customWidth="1"/>
    <col min="3346" max="3346" width="7.140625" style="211" customWidth="1"/>
    <col min="3347" max="3347" width="6.5703125" style="211" customWidth="1"/>
    <col min="3348" max="3348" width="7.140625" style="211" customWidth="1"/>
    <col min="3349" max="3584" width="11.42578125" style="211"/>
    <col min="3585" max="3585" width="33.140625" style="211" customWidth="1"/>
    <col min="3586" max="3586" width="10.28515625" style="211" customWidth="1"/>
    <col min="3587" max="3587" width="10" style="211" customWidth="1"/>
    <col min="3588" max="3588" width="9" style="211" customWidth="1"/>
    <col min="3589" max="3589" width="10.28515625" style="211" customWidth="1"/>
    <col min="3590" max="3590" width="12.7109375" style="211" bestFit="1" customWidth="1"/>
    <col min="3591" max="3591" width="15" style="211" customWidth="1"/>
    <col min="3592" max="3592" width="13.28515625" style="211" customWidth="1"/>
    <col min="3593" max="3593" width="10.5703125" style="211" customWidth="1"/>
    <col min="3594" max="3594" width="12.28515625" style="211" bestFit="1" customWidth="1"/>
    <col min="3595" max="3595" width="9.85546875" style="211" customWidth="1"/>
    <col min="3596" max="3596" width="11.7109375" style="211" customWidth="1"/>
    <col min="3597" max="3597" width="9.5703125" style="211" bestFit="1" customWidth="1"/>
    <col min="3598" max="3598" width="9" style="211" customWidth="1"/>
    <col min="3599" max="3599" width="10" style="211" customWidth="1"/>
    <col min="3600" max="3600" width="10.28515625" style="211" customWidth="1"/>
    <col min="3601" max="3601" width="10.7109375" style="211" customWidth="1"/>
    <col min="3602" max="3602" width="7.140625" style="211" customWidth="1"/>
    <col min="3603" max="3603" width="6.5703125" style="211" customWidth="1"/>
    <col min="3604" max="3604" width="7.140625" style="211" customWidth="1"/>
    <col min="3605" max="3840" width="11.42578125" style="211"/>
    <col min="3841" max="3841" width="33.140625" style="211" customWidth="1"/>
    <col min="3842" max="3842" width="10.28515625" style="211" customWidth="1"/>
    <col min="3843" max="3843" width="10" style="211" customWidth="1"/>
    <col min="3844" max="3844" width="9" style="211" customWidth="1"/>
    <col min="3845" max="3845" width="10.28515625" style="211" customWidth="1"/>
    <col min="3846" max="3846" width="12.7109375" style="211" bestFit="1" customWidth="1"/>
    <col min="3847" max="3847" width="15" style="211" customWidth="1"/>
    <col min="3848" max="3848" width="13.28515625" style="211" customWidth="1"/>
    <col min="3849" max="3849" width="10.5703125" style="211" customWidth="1"/>
    <col min="3850" max="3850" width="12.28515625" style="211" bestFit="1" customWidth="1"/>
    <col min="3851" max="3851" width="9.85546875" style="211" customWidth="1"/>
    <col min="3852" max="3852" width="11.7109375" style="211" customWidth="1"/>
    <col min="3853" max="3853" width="9.5703125" style="211" bestFit="1" customWidth="1"/>
    <col min="3854" max="3854" width="9" style="211" customWidth="1"/>
    <col min="3855" max="3855" width="10" style="211" customWidth="1"/>
    <col min="3856" max="3856" width="10.28515625" style="211" customWidth="1"/>
    <col min="3857" max="3857" width="10.7109375" style="211" customWidth="1"/>
    <col min="3858" max="3858" width="7.140625" style="211" customWidth="1"/>
    <col min="3859" max="3859" width="6.5703125" style="211" customWidth="1"/>
    <col min="3860" max="3860" width="7.140625" style="211" customWidth="1"/>
    <col min="3861" max="4096" width="11.42578125" style="211"/>
    <col min="4097" max="4097" width="33.140625" style="211" customWidth="1"/>
    <col min="4098" max="4098" width="10.28515625" style="211" customWidth="1"/>
    <col min="4099" max="4099" width="10" style="211" customWidth="1"/>
    <col min="4100" max="4100" width="9" style="211" customWidth="1"/>
    <col min="4101" max="4101" width="10.28515625" style="211" customWidth="1"/>
    <col min="4102" max="4102" width="12.7109375" style="211" bestFit="1" customWidth="1"/>
    <col min="4103" max="4103" width="15" style="211" customWidth="1"/>
    <col min="4104" max="4104" width="13.28515625" style="211" customWidth="1"/>
    <col min="4105" max="4105" width="10.5703125" style="211" customWidth="1"/>
    <col min="4106" max="4106" width="12.28515625" style="211" bestFit="1" customWidth="1"/>
    <col min="4107" max="4107" width="9.85546875" style="211" customWidth="1"/>
    <col min="4108" max="4108" width="11.7109375" style="211" customWidth="1"/>
    <col min="4109" max="4109" width="9.5703125" style="211" bestFit="1" customWidth="1"/>
    <col min="4110" max="4110" width="9" style="211" customWidth="1"/>
    <col min="4111" max="4111" width="10" style="211" customWidth="1"/>
    <col min="4112" max="4112" width="10.28515625" style="211" customWidth="1"/>
    <col min="4113" max="4113" width="10.7109375" style="211" customWidth="1"/>
    <col min="4114" max="4114" width="7.140625" style="211" customWidth="1"/>
    <col min="4115" max="4115" width="6.5703125" style="211" customWidth="1"/>
    <col min="4116" max="4116" width="7.140625" style="211" customWidth="1"/>
    <col min="4117" max="4352" width="11.42578125" style="211"/>
    <col min="4353" max="4353" width="33.140625" style="211" customWidth="1"/>
    <col min="4354" max="4354" width="10.28515625" style="211" customWidth="1"/>
    <col min="4355" max="4355" width="10" style="211" customWidth="1"/>
    <col min="4356" max="4356" width="9" style="211" customWidth="1"/>
    <col min="4357" max="4357" width="10.28515625" style="211" customWidth="1"/>
    <col min="4358" max="4358" width="12.7109375" style="211" bestFit="1" customWidth="1"/>
    <col min="4359" max="4359" width="15" style="211" customWidth="1"/>
    <col min="4360" max="4360" width="13.28515625" style="211" customWidth="1"/>
    <col min="4361" max="4361" width="10.5703125" style="211" customWidth="1"/>
    <col min="4362" max="4362" width="12.28515625" style="211" bestFit="1" customWidth="1"/>
    <col min="4363" max="4363" width="9.85546875" style="211" customWidth="1"/>
    <col min="4364" max="4364" width="11.7109375" style="211" customWidth="1"/>
    <col min="4365" max="4365" width="9.5703125" style="211" bestFit="1" customWidth="1"/>
    <col min="4366" max="4366" width="9" style="211" customWidth="1"/>
    <col min="4367" max="4367" width="10" style="211" customWidth="1"/>
    <col min="4368" max="4368" width="10.28515625" style="211" customWidth="1"/>
    <col min="4369" max="4369" width="10.7109375" style="211" customWidth="1"/>
    <col min="4370" max="4370" width="7.140625" style="211" customWidth="1"/>
    <col min="4371" max="4371" width="6.5703125" style="211" customWidth="1"/>
    <col min="4372" max="4372" width="7.140625" style="211" customWidth="1"/>
    <col min="4373" max="4608" width="11.42578125" style="211"/>
    <col min="4609" max="4609" width="33.140625" style="211" customWidth="1"/>
    <col min="4610" max="4610" width="10.28515625" style="211" customWidth="1"/>
    <col min="4611" max="4611" width="10" style="211" customWidth="1"/>
    <col min="4612" max="4612" width="9" style="211" customWidth="1"/>
    <col min="4613" max="4613" width="10.28515625" style="211" customWidth="1"/>
    <col min="4614" max="4614" width="12.7109375" style="211" bestFit="1" customWidth="1"/>
    <col min="4615" max="4615" width="15" style="211" customWidth="1"/>
    <col min="4616" max="4616" width="13.28515625" style="211" customWidth="1"/>
    <col min="4617" max="4617" width="10.5703125" style="211" customWidth="1"/>
    <col min="4618" max="4618" width="12.28515625" style="211" bestFit="1" customWidth="1"/>
    <col min="4619" max="4619" width="9.85546875" style="211" customWidth="1"/>
    <col min="4620" max="4620" width="11.7109375" style="211" customWidth="1"/>
    <col min="4621" max="4621" width="9.5703125" style="211" bestFit="1" customWidth="1"/>
    <col min="4622" max="4622" width="9" style="211" customWidth="1"/>
    <col min="4623" max="4623" width="10" style="211" customWidth="1"/>
    <col min="4624" max="4624" width="10.28515625" style="211" customWidth="1"/>
    <col min="4625" max="4625" width="10.7109375" style="211" customWidth="1"/>
    <col min="4626" max="4626" width="7.140625" style="211" customWidth="1"/>
    <col min="4627" max="4627" width="6.5703125" style="211" customWidth="1"/>
    <col min="4628" max="4628" width="7.140625" style="211" customWidth="1"/>
    <col min="4629" max="4864" width="11.42578125" style="211"/>
    <col min="4865" max="4865" width="33.140625" style="211" customWidth="1"/>
    <col min="4866" max="4866" width="10.28515625" style="211" customWidth="1"/>
    <col min="4867" max="4867" width="10" style="211" customWidth="1"/>
    <col min="4868" max="4868" width="9" style="211" customWidth="1"/>
    <col min="4869" max="4869" width="10.28515625" style="211" customWidth="1"/>
    <col min="4870" max="4870" width="12.7109375" style="211" bestFit="1" customWidth="1"/>
    <col min="4871" max="4871" width="15" style="211" customWidth="1"/>
    <col min="4872" max="4872" width="13.28515625" style="211" customWidth="1"/>
    <col min="4873" max="4873" width="10.5703125" style="211" customWidth="1"/>
    <col min="4874" max="4874" width="12.28515625" style="211" bestFit="1" customWidth="1"/>
    <col min="4875" max="4875" width="9.85546875" style="211" customWidth="1"/>
    <col min="4876" max="4876" width="11.7109375" style="211" customWidth="1"/>
    <col min="4877" max="4877" width="9.5703125" style="211" bestFit="1" customWidth="1"/>
    <col min="4878" max="4878" width="9" style="211" customWidth="1"/>
    <col min="4879" max="4879" width="10" style="211" customWidth="1"/>
    <col min="4880" max="4880" width="10.28515625" style="211" customWidth="1"/>
    <col min="4881" max="4881" width="10.7109375" style="211" customWidth="1"/>
    <col min="4882" max="4882" width="7.140625" style="211" customWidth="1"/>
    <col min="4883" max="4883" width="6.5703125" style="211" customWidth="1"/>
    <col min="4884" max="4884" width="7.140625" style="211" customWidth="1"/>
    <col min="4885" max="5120" width="11.42578125" style="211"/>
    <col min="5121" max="5121" width="33.140625" style="211" customWidth="1"/>
    <col min="5122" max="5122" width="10.28515625" style="211" customWidth="1"/>
    <col min="5123" max="5123" width="10" style="211" customWidth="1"/>
    <col min="5124" max="5124" width="9" style="211" customWidth="1"/>
    <col min="5125" max="5125" width="10.28515625" style="211" customWidth="1"/>
    <col min="5126" max="5126" width="12.7109375" style="211" bestFit="1" customWidth="1"/>
    <col min="5127" max="5127" width="15" style="211" customWidth="1"/>
    <col min="5128" max="5128" width="13.28515625" style="211" customWidth="1"/>
    <col min="5129" max="5129" width="10.5703125" style="211" customWidth="1"/>
    <col min="5130" max="5130" width="12.28515625" style="211" bestFit="1" customWidth="1"/>
    <col min="5131" max="5131" width="9.85546875" style="211" customWidth="1"/>
    <col min="5132" max="5132" width="11.7109375" style="211" customWidth="1"/>
    <col min="5133" max="5133" width="9.5703125" style="211" bestFit="1" customWidth="1"/>
    <col min="5134" max="5134" width="9" style="211" customWidth="1"/>
    <col min="5135" max="5135" width="10" style="211" customWidth="1"/>
    <col min="5136" max="5136" width="10.28515625" style="211" customWidth="1"/>
    <col min="5137" max="5137" width="10.7109375" style="211" customWidth="1"/>
    <col min="5138" max="5138" width="7.140625" style="211" customWidth="1"/>
    <col min="5139" max="5139" width="6.5703125" style="211" customWidth="1"/>
    <col min="5140" max="5140" width="7.140625" style="211" customWidth="1"/>
    <col min="5141" max="5376" width="11.42578125" style="211"/>
    <col min="5377" max="5377" width="33.140625" style="211" customWidth="1"/>
    <col min="5378" max="5378" width="10.28515625" style="211" customWidth="1"/>
    <col min="5379" max="5379" width="10" style="211" customWidth="1"/>
    <col min="5380" max="5380" width="9" style="211" customWidth="1"/>
    <col min="5381" max="5381" width="10.28515625" style="211" customWidth="1"/>
    <col min="5382" max="5382" width="12.7109375" style="211" bestFit="1" customWidth="1"/>
    <col min="5383" max="5383" width="15" style="211" customWidth="1"/>
    <col min="5384" max="5384" width="13.28515625" style="211" customWidth="1"/>
    <col min="5385" max="5385" width="10.5703125" style="211" customWidth="1"/>
    <col min="5386" max="5386" width="12.28515625" style="211" bestFit="1" customWidth="1"/>
    <col min="5387" max="5387" width="9.85546875" style="211" customWidth="1"/>
    <col min="5388" max="5388" width="11.7109375" style="211" customWidth="1"/>
    <col min="5389" max="5389" width="9.5703125" style="211" bestFit="1" customWidth="1"/>
    <col min="5390" max="5390" width="9" style="211" customWidth="1"/>
    <col min="5391" max="5391" width="10" style="211" customWidth="1"/>
    <col min="5392" max="5392" width="10.28515625" style="211" customWidth="1"/>
    <col min="5393" max="5393" width="10.7109375" style="211" customWidth="1"/>
    <col min="5394" max="5394" width="7.140625" style="211" customWidth="1"/>
    <col min="5395" max="5395" width="6.5703125" style="211" customWidth="1"/>
    <col min="5396" max="5396" width="7.140625" style="211" customWidth="1"/>
    <col min="5397" max="5632" width="11.42578125" style="211"/>
    <col min="5633" max="5633" width="33.140625" style="211" customWidth="1"/>
    <col min="5634" max="5634" width="10.28515625" style="211" customWidth="1"/>
    <col min="5635" max="5635" width="10" style="211" customWidth="1"/>
    <col min="5636" max="5636" width="9" style="211" customWidth="1"/>
    <col min="5637" max="5637" width="10.28515625" style="211" customWidth="1"/>
    <col min="5638" max="5638" width="12.7109375" style="211" bestFit="1" customWidth="1"/>
    <col min="5639" max="5639" width="15" style="211" customWidth="1"/>
    <col min="5640" max="5640" width="13.28515625" style="211" customWidth="1"/>
    <col min="5641" max="5641" width="10.5703125" style="211" customWidth="1"/>
    <col min="5642" max="5642" width="12.28515625" style="211" bestFit="1" customWidth="1"/>
    <col min="5643" max="5643" width="9.85546875" style="211" customWidth="1"/>
    <col min="5644" max="5644" width="11.7109375" style="211" customWidth="1"/>
    <col min="5645" max="5645" width="9.5703125" style="211" bestFit="1" customWidth="1"/>
    <col min="5646" max="5646" width="9" style="211" customWidth="1"/>
    <col min="5647" max="5647" width="10" style="211" customWidth="1"/>
    <col min="5648" max="5648" width="10.28515625" style="211" customWidth="1"/>
    <col min="5649" max="5649" width="10.7109375" style="211" customWidth="1"/>
    <col min="5650" max="5650" width="7.140625" style="211" customWidth="1"/>
    <col min="5651" max="5651" width="6.5703125" style="211" customWidth="1"/>
    <col min="5652" max="5652" width="7.140625" style="211" customWidth="1"/>
    <col min="5653" max="5888" width="11.42578125" style="211"/>
    <col min="5889" max="5889" width="33.140625" style="211" customWidth="1"/>
    <col min="5890" max="5890" width="10.28515625" style="211" customWidth="1"/>
    <col min="5891" max="5891" width="10" style="211" customWidth="1"/>
    <col min="5892" max="5892" width="9" style="211" customWidth="1"/>
    <col min="5893" max="5893" width="10.28515625" style="211" customWidth="1"/>
    <col min="5894" max="5894" width="12.7109375" style="211" bestFit="1" customWidth="1"/>
    <col min="5895" max="5895" width="15" style="211" customWidth="1"/>
    <col min="5896" max="5896" width="13.28515625" style="211" customWidth="1"/>
    <col min="5897" max="5897" width="10.5703125" style="211" customWidth="1"/>
    <col min="5898" max="5898" width="12.28515625" style="211" bestFit="1" customWidth="1"/>
    <col min="5899" max="5899" width="9.85546875" style="211" customWidth="1"/>
    <col min="5900" max="5900" width="11.7109375" style="211" customWidth="1"/>
    <col min="5901" max="5901" width="9.5703125" style="211" bestFit="1" customWidth="1"/>
    <col min="5902" max="5902" width="9" style="211" customWidth="1"/>
    <col min="5903" max="5903" width="10" style="211" customWidth="1"/>
    <col min="5904" max="5904" width="10.28515625" style="211" customWidth="1"/>
    <col min="5905" max="5905" width="10.7109375" style="211" customWidth="1"/>
    <col min="5906" max="5906" width="7.140625" style="211" customWidth="1"/>
    <col min="5907" max="5907" width="6.5703125" style="211" customWidth="1"/>
    <col min="5908" max="5908" width="7.140625" style="211" customWidth="1"/>
    <col min="5909" max="6144" width="11.42578125" style="211"/>
    <col min="6145" max="6145" width="33.140625" style="211" customWidth="1"/>
    <col min="6146" max="6146" width="10.28515625" style="211" customWidth="1"/>
    <col min="6147" max="6147" width="10" style="211" customWidth="1"/>
    <col min="6148" max="6148" width="9" style="211" customWidth="1"/>
    <col min="6149" max="6149" width="10.28515625" style="211" customWidth="1"/>
    <col min="6150" max="6150" width="12.7109375" style="211" bestFit="1" customWidth="1"/>
    <col min="6151" max="6151" width="15" style="211" customWidth="1"/>
    <col min="6152" max="6152" width="13.28515625" style="211" customWidth="1"/>
    <col min="6153" max="6153" width="10.5703125" style="211" customWidth="1"/>
    <col min="6154" max="6154" width="12.28515625" style="211" bestFit="1" customWidth="1"/>
    <col min="6155" max="6155" width="9.85546875" style="211" customWidth="1"/>
    <col min="6156" max="6156" width="11.7109375" style="211" customWidth="1"/>
    <col min="6157" max="6157" width="9.5703125" style="211" bestFit="1" customWidth="1"/>
    <col min="6158" max="6158" width="9" style="211" customWidth="1"/>
    <col min="6159" max="6159" width="10" style="211" customWidth="1"/>
    <col min="6160" max="6160" width="10.28515625" style="211" customWidth="1"/>
    <col min="6161" max="6161" width="10.7109375" style="211" customWidth="1"/>
    <col min="6162" max="6162" width="7.140625" style="211" customWidth="1"/>
    <col min="6163" max="6163" width="6.5703125" style="211" customWidth="1"/>
    <col min="6164" max="6164" width="7.140625" style="211" customWidth="1"/>
    <col min="6165" max="6400" width="11.42578125" style="211"/>
    <col min="6401" max="6401" width="33.140625" style="211" customWidth="1"/>
    <col min="6402" max="6402" width="10.28515625" style="211" customWidth="1"/>
    <col min="6403" max="6403" width="10" style="211" customWidth="1"/>
    <col min="6404" max="6404" width="9" style="211" customWidth="1"/>
    <col min="6405" max="6405" width="10.28515625" style="211" customWidth="1"/>
    <col min="6406" max="6406" width="12.7109375" style="211" bestFit="1" customWidth="1"/>
    <col min="6407" max="6407" width="15" style="211" customWidth="1"/>
    <col min="6408" max="6408" width="13.28515625" style="211" customWidth="1"/>
    <col min="6409" max="6409" width="10.5703125" style="211" customWidth="1"/>
    <col min="6410" max="6410" width="12.28515625" style="211" bestFit="1" customWidth="1"/>
    <col min="6411" max="6411" width="9.85546875" style="211" customWidth="1"/>
    <col min="6412" max="6412" width="11.7109375" style="211" customWidth="1"/>
    <col min="6413" max="6413" width="9.5703125" style="211" bestFit="1" customWidth="1"/>
    <col min="6414" max="6414" width="9" style="211" customWidth="1"/>
    <col min="6415" max="6415" width="10" style="211" customWidth="1"/>
    <col min="6416" max="6416" width="10.28515625" style="211" customWidth="1"/>
    <col min="6417" max="6417" width="10.7109375" style="211" customWidth="1"/>
    <col min="6418" max="6418" width="7.140625" style="211" customWidth="1"/>
    <col min="6419" max="6419" width="6.5703125" style="211" customWidth="1"/>
    <col min="6420" max="6420" width="7.140625" style="211" customWidth="1"/>
    <col min="6421" max="6656" width="11.42578125" style="211"/>
    <col min="6657" max="6657" width="33.140625" style="211" customWidth="1"/>
    <col min="6658" max="6658" width="10.28515625" style="211" customWidth="1"/>
    <col min="6659" max="6659" width="10" style="211" customWidth="1"/>
    <col min="6660" max="6660" width="9" style="211" customWidth="1"/>
    <col min="6661" max="6661" width="10.28515625" style="211" customWidth="1"/>
    <col min="6662" max="6662" width="12.7109375" style="211" bestFit="1" customWidth="1"/>
    <col min="6663" max="6663" width="15" style="211" customWidth="1"/>
    <col min="6664" max="6664" width="13.28515625" style="211" customWidth="1"/>
    <col min="6665" max="6665" width="10.5703125" style="211" customWidth="1"/>
    <col min="6666" max="6666" width="12.28515625" style="211" bestFit="1" customWidth="1"/>
    <col min="6667" max="6667" width="9.85546875" style="211" customWidth="1"/>
    <col min="6668" max="6668" width="11.7109375" style="211" customWidth="1"/>
    <col min="6669" max="6669" width="9.5703125" style="211" bestFit="1" customWidth="1"/>
    <col min="6670" max="6670" width="9" style="211" customWidth="1"/>
    <col min="6671" max="6671" width="10" style="211" customWidth="1"/>
    <col min="6672" max="6672" width="10.28515625" style="211" customWidth="1"/>
    <col min="6673" max="6673" width="10.7109375" style="211" customWidth="1"/>
    <col min="6674" max="6674" width="7.140625" style="211" customWidth="1"/>
    <col min="6675" max="6675" width="6.5703125" style="211" customWidth="1"/>
    <col min="6676" max="6676" width="7.140625" style="211" customWidth="1"/>
    <col min="6677" max="6912" width="11.42578125" style="211"/>
    <col min="6913" max="6913" width="33.140625" style="211" customWidth="1"/>
    <col min="6914" max="6914" width="10.28515625" style="211" customWidth="1"/>
    <col min="6915" max="6915" width="10" style="211" customWidth="1"/>
    <col min="6916" max="6916" width="9" style="211" customWidth="1"/>
    <col min="6917" max="6917" width="10.28515625" style="211" customWidth="1"/>
    <col min="6918" max="6918" width="12.7109375" style="211" bestFit="1" customWidth="1"/>
    <col min="6919" max="6919" width="15" style="211" customWidth="1"/>
    <col min="6920" max="6920" width="13.28515625" style="211" customWidth="1"/>
    <col min="6921" max="6921" width="10.5703125" style="211" customWidth="1"/>
    <col min="6922" max="6922" width="12.28515625" style="211" bestFit="1" customWidth="1"/>
    <col min="6923" max="6923" width="9.85546875" style="211" customWidth="1"/>
    <col min="6924" max="6924" width="11.7109375" style="211" customWidth="1"/>
    <col min="6925" max="6925" width="9.5703125" style="211" bestFit="1" customWidth="1"/>
    <col min="6926" max="6926" width="9" style="211" customWidth="1"/>
    <col min="6927" max="6927" width="10" style="211" customWidth="1"/>
    <col min="6928" max="6928" width="10.28515625" style="211" customWidth="1"/>
    <col min="6929" max="6929" width="10.7109375" style="211" customWidth="1"/>
    <col min="6930" max="6930" width="7.140625" style="211" customWidth="1"/>
    <col min="6931" max="6931" width="6.5703125" style="211" customWidth="1"/>
    <col min="6932" max="6932" width="7.140625" style="211" customWidth="1"/>
    <col min="6933" max="7168" width="11.42578125" style="211"/>
    <col min="7169" max="7169" width="33.140625" style="211" customWidth="1"/>
    <col min="7170" max="7170" width="10.28515625" style="211" customWidth="1"/>
    <col min="7171" max="7171" width="10" style="211" customWidth="1"/>
    <col min="7172" max="7172" width="9" style="211" customWidth="1"/>
    <col min="7173" max="7173" width="10.28515625" style="211" customWidth="1"/>
    <col min="7174" max="7174" width="12.7109375" style="211" bestFit="1" customWidth="1"/>
    <col min="7175" max="7175" width="15" style="211" customWidth="1"/>
    <col min="7176" max="7176" width="13.28515625" style="211" customWidth="1"/>
    <col min="7177" max="7177" width="10.5703125" style="211" customWidth="1"/>
    <col min="7178" max="7178" width="12.28515625" style="211" bestFit="1" customWidth="1"/>
    <col min="7179" max="7179" width="9.85546875" style="211" customWidth="1"/>
    <col min="7180" max="7180" width="11.7109375" style="211" customWidth="1"/>
    <col min="7181" max="7181" width="9.5703125" style="211" bestFit="1" customWidth="1"/>
    <col min="7182" max="7182" width="9" style="211" customWidth="1"/>
    <col min="7183" max="7183" width="10" style="211" customWidth="1"/>
    <col min="7184" max="7184" width="10.28515625" style="211" customWidth="1"/>
    <col min="7185" max="7185" width="10.7109375" style="211" customWidth="1"/>
    <col min="7186" max="7186" width="7.140625" style="211" customWidth="1"/>
    <col min="7187" max="7187" width="6.5703125" style="211" customWidth="1"/>
    <col min="7188" max="7188" width="7.140625" style="211" customWidth="1"/>
    <col min="7189" max="7424" width="11.42578125" style="211"/>
    <col min="7425" max="7425" width="33.140625" style="211" customWidth="1"/>
    <col min="7426" max="7426" width="10.28515625" style="211" customWidth="1"/>
    <col min="7427" max="7427" width="10" style="211" customWidth="1"/>
    <col min="7428" max="7428" width="9" style="211" customWidth="1"/>
    <col min="7429" max="7429" width="10.28515625" style="211" customWidth="1"/>
    <col min="7430" max="7430" width="12.7109375" style="211" bestFit="1" customWidth="1"/>
    <col min="7431" max="7431" width="15" style="211" customWidth="1"/>
    <col min="7432" max="7432" width="13.28515625" style="211" customWidth="1"/>
    <col min="7433" max="7433" width="10.5703125" style="211" customWidth="1"/>
    <col min="7434" max="7434" width="12.28515625" style="211" bestFit="1" customWidth="1"/>
    <col min="7435" max="7435" width="9.85546875" style="211" customWidth="1"/>
    <col min="7436" max="7436" width="11.7109375" style="211" customWidth="1"/>
    <col min="7437" max="7437" width="9.5703125" style="211" bestFit="1" customWidth="1"/>
    <col min="7438" max="7438" width="9" style="211" customWidth="1"/>
    <col min="7439" max="7439" width="10" style="211" customWidth="1"/>
    <col min="7440" max="7440" width="10.28515625" style="211" customWidth="1"/>
    <col min="7441" max="7441" width="10.7109375" style="211" customWidth="1"/>
    <col min="7442" max="7442" width="7.140625" style="211" customWidth="1"/>
    <col min="7443" max="7443" width="6.5703125" style="211" customWidth="1"/>
    <col min="7444" max="7444" width="7.140625" style="211" customWidth="1"/>
    <col min="7445" max="7680" width="11.42578125" style="211"/>
    <col min="7681" max="7681" width="33.140625" style="211" customWidth="1"/>
    <col min="7682" max="7682" width="10.28515625" style="211" customWidth="1"/>
    <col min="7683" max="7683" width="10" style="211" customWidth="1"/>
    <col min="7684" max="7684" width="9" style="211" customWidth="1"/>
    <col min="7685" max="7685" width="10.28515625" style="211" customWidth="1"/>
    <col min="7686" max="7686" width="12.7109375" style="211" bestFit="1" customWidth="1"/>
    <col min="7687" max="7687" width="15" style="211" customWidth="1"/>
    <col min="7688" max="7688" width="13.28515625" style="211" customWidth="1"/>
    <col min="7689" max="7689" width="10.5703125" style="211" customWidth="1"/>
    <col min="7690" max="7690" width="12.28515625" style="211" bestFit="1" customWidth="1"/>
    <col min="7691" max="7691" width="9.85546875" style="211" customWidth="1"/>
    <col min="7692" max="7692" width="11.7109375" style="211" customWidth="1"/>
    <col min="7693" max="7693" width="9.5703125" style="211" bestFit="1" customWidth="1"/>
    <col min="7694" max="7694" width="9" style="211" customWidth="1"/>
    <col min="7695" max="7695" width="10" style="211" customWidth="1"/>
    <col min="7696" max="7696" width="10.28515625" style="211" customWidth="1"/>
    <col min="7697" max="7697" width="10.7109375" style="211" customWidth="1"/>
    <col min="7698" max="7698" width="7.140625" style="211" customWidth="1"/>
    <col min="7699" max="7699" width="6.5703125" style="211" customWidth="1"/>
    <col min="7700" max="7700" width="7.140625" style="211" customWidth="1"/>
    <col min="7701" max="7936" width="11.42578125" style="211"/>
    <col min="7937" max="7937" width="33.140625" style="211" customWidth="1"/>
    <col min="7938" max="7938" width="10.28515625" style="211" customWidth="1"/>
    <col min="7939" max="7939" width="10" style="211" customWidth="1"/>
    <col min="7940" max="7940" width="9" style="211" customWidth="1"/>
    <col min="7941" max="7941" width="10.28515625" style="211" customWidth="1"/>
    <col min="7942" max="7942" width="12.7109375" style="211" bestFit="1" customWidth="1"/>
    <col min="7943" max="7943" width="15" style="211" customWidth="1"/>
    <col min="7944" max="7944" width="13.28515625" style="211" customWidth="1"/>
    <col min="7945" max="7945" width="10.5703125" style="211" customWidth="1"/>
    <col min="7946" max="7946" width="12.28515625" style="211" bestFit="1" customWidth="1"/>
    <col min="7947" max="7947" width="9.85546875" style="211" customWidth="1"/>
    <col min="7948" max="7948" width="11.7109375" style="211" customWidth="1"/>
    <col min="7949" max="7949" width="9.5703125" style="211" bestFit="1" customWidth="1"/>
    <col min="7950" max="7950" width="9" style="211" customWidth="1"/>
    <col min="7951" max="7951" width="10" style="211" customWidth="1"/>
    <col min="7952" max="7952" width="10.28515625" style="211" customWidth="1"/>
    <col min="7953" max="7953" width="10.7109375" style="211" customWidth="1"/>
    <col min="7954" max="7954" width="7.140625" style="211" customWidth="1"/>
    <col min="7955" max="7955" width="6.5703125" style="211" customWidth="1"/>
    <col min="7956" max="7956" width="7.140625" style="211" customWidth="1"/>
    <col min="7957" max="8192" width="11.42578125" style="211"/>
    <col min="8193" max="8193" width="33.140625" style="211" customWidth="1"/>
    <col min="8194" max="8194" width="10.28515625" style="211" customWidth="1"/>
    <col min="8195" max="8195" width="10" style="211" customWidth="1"/>
    <col min="8196" max="8196" width="9" style="211" customWidth="1"/>
    <col min="8197" max="8197" width="10.28515625" style="211" customWidth="1"/>
    <col min="8198" max="8198" width="12.7109375" style="211" bestFit="1" customWidth="1"/>
    <col min="8199" max="8199" width="15" style="211" customWidth="1"/>
    <col min="8200" max="8200" width="13.28515625" style="211" customWidth="1"/>
    <col min="8201" max="8201" width="10.5703125" style="211" customWidth="1"/>
    <col min="8202" max="8202" width="12.28515625" style="211" bestFit="1" customWidth="1"/>
    <col min="8203" max="8203" width="9.85546875" style="211" customWidth="1"/>
    <col min="8204" max="8204" width="11.7109375" style="211" customWidth="1"/>
    <col min="8205" max="8205" width="9.5703125" style="211" bestFit="1" customWidth="1"/>
    <col min="8206" max="8206" width="9" style="211" customWidth="1"/>
    <col min="8207" max="8207" width="10" style="211" customWidth="1"/>
    <col min="8208" max="8208" width="10.28515625" style="211" customWidth="1"/>
    <col min="8209" max="8209" width="10.7109375" style="211" customWidth="1"/>
    <col min="8210" max="8210" width="7.140625" style="211" customWidth="1"/>
    <col min="8211" max="8211" width="6.5703125" style="211" customWidth="1"/>
    <col min="8212" max="8212" width="7.140625" style="211" customWidth="1"/>
    <col min="8213" max="8448" width="11.42578125" style="211"/>
    <col min="8449" max="8449" width="33.140625" style="211" customWidth="1"/>
    <col min="8450" max="8450" width="10.28515625" style="211" customWidth="1"/>
    <col min="8451" max="8451" width="10" style="211" customWidth="1"/>
    <col min="8452" max="8452" width="9" style="211" customWidth="1"/>
    <col min="8453" max="8453" width="10.28515625" style="211" customWidth="1"/>
    <col min="8454" max="8454" width="12.7109375" style="211" bestFit="1" customWidth="1"/>
    <col min="8455" max="8455" width="15" style="211" customWidth="1"/>
    <col min="8456" max="8456" width="13.28515625" style="211" customWidth="1"/>
    <col min="8457" max="8457" width="10.5703125" style="211" customWidth="1"/>
    <col min="8458" max="8458" width="12.28515625" style="211" bestFit="1" customWidth="1"/>
    <col min="8459" max="8459" width="9.85546875" style="211" customWidth="1"/>
    <col min="8460" max="8460" width="11.7109375" style="211" customWidth="1"/>
    <col min="8461" max="8461" width="9.5703125" style="211" bestFit="1" customWidth="1"/>
    <col min="8462" max="8462" width="9" style="211" customWidth="1"/>
    <col min="8463" max="8463" width="10" style="211" customWidth="1"/>
    <col min="8464" max="8464" width="10.28515625" style="211" customWidth="1"/>
    <col min="8465" max="8465" width="10.7109375" style="211" customWidth="1"/>
    <col min="8466" max="8466" width="7.140625" style="211" customWidth="1"/>
    <col min="8467" max="8467" width="6.5703125" style="211" customWidth="1"/>
    <col min="8468" max="8468" width="7.140625" style="211" customWidth="1"/>
    <col min="8469" max="8704" width="11.42578125" style="211"/>
    <col min="8705" max="8705" width="33.140625" style="211" customWidth="1"/>
    <col min="8706" max="8706" width="10.28515625" style="211" customWidth="1"/>
    <col min="8707" max="8707" width="10" style="211" customWidth="1"/>
    <col min="8708" max="8708" width="9" style="211" customWidth="1"/>
    <col min="8709" max="8709" width="10.28515625" style="211" customWidth="1"/>
    <col min="8710" max="8710" width="12.7109375" style="211" bestFit="1" customWidth="1"/>
    <col min="8711" max="8711" width="15" style="211" customWidth="1"/>
    <col min="8712" max="8712" width="13.28515625" style="211" customWidth="1"/>
    <col min="8713" max="8713" width="10.5703125" style="211" customWidth="1"/>
    <col min="8714" max="8714" width="12.28515625" style="211" bestFit="1" customWidth="1"/>
    <col min="8715" max="8715" width="9.85546875" style="211" customWidth="1"/>
    <col min="8716" max="8716" width="11.7109375" style="211" customWidth="1"/>
    <col min="8717" max="8717" width="9.5703125" style="211" bestFit="1" customWidth="1"/>
    <col min="8718" max="8718" width="9" style="211" customWidth="1"/>
    <col min="8719" max="8719" width="10" style="211" customWidth="1"/>
    <col min="8720" max="8720" width="10.28515625" style="211" customWidth="1"/>
    <col min="8721" max="8721" width="10.7109375" style="211" customWidth="1"/>
    <col min="8722" max="8722" width="7.140625" style="211" customWidth="1"/>
    <col min="8723" max="8723" width="6.5703125" style="211" customWidth="1"/>
    <col min="8724" max="8724" width="7.140625" style="211" customWidth="1"/>
    <col min="8725" max="8960" width="11.42578125" style="211"/>
    <col min="8961" max="8961" width="33.140625" style="211" customWidth="1"/>
    <col min="8962" max="8962" width="10.28515625" style="211" customWidth="1"/>
    <col min="8963" max="8963" width="10" style="211" customWidth="1"/>
    <col min="8964" max="8964" width="9" style="211" customWidth="1"/>
    <col min="8965" max="8965" width="10.28515625" style="211" customWidth="1"/>
    <col min="8966" max="8966" width="12.7109375" style="211" bestFit="1" customWidth="1"/>
    <col min="8967" max="8967" width="15" style="211" customWidth="1"/>
    <col min="8968" max="8968" width="13.28515625" style="211" customWidth="1"/>
    <col min="8969" max="8969" width="10.5703125" style="211" customWidth="1"/>
    <col min="8970" max="8970" width="12.28515625" style="211" bestFit="1" customWidth="1"/>
    <col min="8971" max="8971" width="9.85546875" style="211" customWidth="1"/>
    <col min="8972" max="8972" width="11.7109375" style="211" customWidth="1"/>
    <col min="8973" max="8973" width="9.5703125" style="211" bestFit="1" customWidth="1"/>
    <col min="8974" max="8974" width="9" style="211" customWidth="1"/>
    <col min="8975" max="8975" width="10" style="211" customWidth="1"/>
    <col min="8976" max="8976" width="10.28515625" style="211" customWidth="1"/>
    <col min="8977" max="8977" width="10.7109375" style="211" customWidth="1"/>
    <col min="8978" max="8978" width="7.140625" style="211" customWidth="1"/>
    <col min="8979" max="8979" width="6.5703125" style="211" customWidth="1"/>
    <col min="8980" max="8980" width="7.140625" style="211" customWidth="1"/>
    <col min="8981" max="9216" width="11.42578125" style="211"/>
    <col min="9217" max="9217" width="33.140625" style="211" customWidth="1"/>
    <col min="9218" max="9218" width="10.28515625" style="211" customWidth="1"/>
    <col min="9219" max="9219" width="10" style="211" customWidth="1"/>
    <col min="9220" max="9220" width="9" style="211" customWidth="1"/>
    <col min="9221" max="9221" width="10.28515625" style="211" customWidth="1"/>
    <col min="9222" max="9222" width="12.7109375" style="211" bestFit="1" customWidth="1"/>
    <col min="9223" max="9223" width="15" style="211" customWidth="1"/>
    <col min="9224" max="9224" width="13.28515625" style="211" customWidth="1"/>
    <col min="9225" max="9225" width="10.5703125" style="211" customWidth="1"/>
    <col min="9226" max="9226" width="12.28515625" style="211" bestFit="1" customWidth="1"/>
    <col min="9227" max="9227" width="9.85546875" style="211" customWidth="1"/>
    <col min="9228" max="9228" width="11.7109375" style="211" customWidth="1"/>
    <col min="9229" max="9229" width="9.5703125" style="211" bestFit="1" customWidth="1"/>
    <col min="9230" max="9230" width="9" style="211" customWidth="1"/>
    <col min="9231" max="9231" width="10" style="211" customWidth="1"/>
    <col min="9232" max="9232" width="10.28515625" style="211" customWidth="1"/>
    <col min="9233" max="9233" width="10.7109375" style="211" customWidth="1"/>
    <col min="9234" max="9234" width="7.140625" style="211" customWidth="1"/>
    <col min="9235" max="9235" width="6.5703125" style="211" customWidth="1"/>
    <col min="9236" max="9236" width="7.140625" style="211" customWidth="1"/>
    <col min="9237" max="9472" width="11.42578125" style="211"/>
    <col min="9473" max="9473" width="33.140625" style="211" customWidth="1"/>
    <col min="9474" max="9474" width="10.28515625" style="211" customWidth="1"/>
    <col min="9475" max="9475" width="10" style="211" customWidth="1"/>
    <col min="9476" max="9476" width="9" style="211" customWidth="1"/>
    <col min="9477" max="9477" width="10.28515625" style="211" customWidth="1"/>
    <col min="9478" max="9478" width="12.7109375" style="211" bestFit="1" customWidth="1"/>
    <col min="9479" max="9479" width="15" style="211" customWidth="1"/>
    <col min="9480" max="9480" width="13.28515625" style="211" customWidth="1"/>
    <col min="9481" max="9481" width="10.5703125" style="211" customWidth="1"/>
    <col min="9482" max="9482" width="12.28515625" style="211" bestFit="1" customWidth="1"/>
    <col min="9483" max="9483" width="9.85546875" style="211" customWidth="1"/>
    <col min="9484" max="9484" width="11.7109375" style="211" customWidth="1"/>
    <col min="9485" max="9485" width="9.5703125" style="211" bestFit="1" customWidth="1"/>
    <col min="9486" max="9486" width="9" style="211" customWidth="1"/>
    <col min="9487" max="9487" width="10" style="211" customWidth="1"/>
    <col min="9488" max="9488" width="10.28515625" style="211" customWidth="1"/>
    <col min="9489" max="9489" width="10.7109375" style="211" customWidth="1"/>
    <col min="9490" max="9490" width="7.140625" style="211" customWidth="1"/>
    <col min="9491" max="9491" width="6.5703125" style="211" customWidth="1"/>
    <col min="9492" max="9492" width="7.140625" style="211" customWidth="1"/>
    <col min="9493" max="9728" width="11.42578125" style="211"/>
    <col min="9729" max="9729" width="33.140625" style="211" customWidth="1"/>
    <col min="9730" max="9730" width="10.28515625" style="211" customWidth="1"/>
    <col min="9731" max="9731" width="10" style="211" customWidth="1"/>
    <col min="9732" max="9732" width="9" style="211" customWidth="1"/>
    <col min="9733" max="9733" width="10.28515625" style="211" customWidth="1"/>
    <col min="9734" max="9734" width="12.7109375" style="211" bestFit="1" customWidth="1"/>
    <col min="9735" max="9735" width="15" style="211" customWidth="1"/>
    <col min="9736" max="9736" width="13.28515625" style="211" customWidth="1"/>
    <col min="9737" max="9737" width="10.5703125" style="211" customWidth="1"/>
    <col min="9738" max="9738" width="12.28515625" style="211" bestFit="1" customWidth="1"/>
    <col min="9739" max="9739" width="9.85546875" style="211" customWidth="1"/>
    <col min="9740" max="9740" width="11.7109375" style="211" customWidth="1"/>
    <col min="9741" max="9741" width="9.5703125" style="211" bestFit="1" customWidth="1"/>
    <col min="9742" max="9742" width="9" style="211" customWidth="1"/>
    <col min="9743" max="9743" width="10" style="211" customWidth="1"/>
    <col min="9744" max="9744" width="10.28515625" style="211" customWidth="1"/>
    <col min="9745" max="9745" width="10.7109375" style="211" customWidth="1"/>
    <col min="9746" max="9746" width="7.140625" style="211" customWidth="1"/>
    <col min="9747" max="9747" width="6.5703125" style="211" customWidth="1"/>
    <col min="9748" max="9748" width="7.140625" style="211" customWidth="1"/>
    <col min="9749" max="9984" width="11.42578125" style="211"/>
    <col min="9985" max="9985" width="33.140625" style="211" customWidth="1"/>
    <col min="9986" max="9986" width="10.28515625" style="211" customWidth="1"/>
    <col min="9987" max="9987" width="10" style="211" customWidth="1"/>
    <col min="9988" max="9988" width="9" style="211" customWidth="1"/>
    <col min="9989" max="9989" width="10.28515625" style="211" customWidth="1"/>
    <col min="9990" max="9990" width="12.7109375" style="211" bestFit="1" customWidth="1"/>
    <col min="9991" max="9991" width="15" style="211" customWidth="1"/>
    <col min="9992" max="9992" width="13.28515625" style="211" customWidth="1"/>
    <col min="9993" max="9993" width="10.5703125" style="211" customWidth="1"/>
    <col min="9994" max="9994" width="12.28515625" style="211" bestFit="1" customWidth="1"/>
    <col min="9995" max="9995" width="9.85546875" style="211" customWidth="1"/>
    <col min="9996" max="9996" width="11.7109375" style="211" customWidth="1"/>
    <col min="9997" max="9997" width="9.5703125" style="211" bestFit="1" customWidth="1"/>
    <col min="9998" max="9998" width="9" style="211" customWidth="1"/>
    <col min="9999" max="9999" width="10" style="211" customWidth="1"/>
    <col min="10000" max="10000" width="10.28515625" style="211" customWidth="1"/>
    <col min="10001" max="10001" width="10.7109375" style="211" customWidth="1"/>
    <col min="10002" max="10002" width="7.140625" style="211" customWidth="1"/>
    <col min="10003" max="10003" width="6.5703125" style="211" customWidth="1"/>
    <col min="10004" max="10004" width="7.140625" style="211" customWidth="1"/>
    <col min="10005" max="10240" width="11.42578125" style="211"/>
    <col min="10241" max="10241" width="33.140625" style="211" customWidth="1"/>
    <col min="10242" max="10242" width="10.28515625" style="211" customWidth="1"/>
    <col min="10243" max="10243" width="10" style="211" customWidth="1"/>
    <col min="10244" max="10244" width="9" style="211" customWidth="1"/>
    <col min="10245" max="10245" width="10.28515625" style="211" customWidth="1"/>
    <col min="10246" max="10246" width="12.7109375" style="211" bestFit="1" customWidth="1"/>
    <col min="10247" max="10247" width="15" style="211" customWidth="1"/>
    <col min="10248" max="10248" width="13.28515625" style="211" customWidth="1"/>
    <col min="10249" max="10249" width="10.5703125" style="211" customWidth="1"/>
    <col min="10250" max="10250" width="12.28515625" style="211" bestFit="1" customWidth="1"/>
    <col min="10251" max="10251" width="9.85546875" style="211" customWidth="1"/>
    <col min="10252" max="10252" width="11.7109375" style="211" customWidth="1"/>
    <col min="10253" max="10253" width="9.5703125" style="211" bestFit="1" customWidth="1"/>
    <col min="10254" max="10254" width="9" style="211" customWidth="1"/>
    <col min="10255" max="10255" width="10" style="211" customWidth="1"/>
    <col min="10256" max="10256" width="10.28515625" style="211" customWidth="1"/>
    <col min="10257" max="10257" width="10.7109375" style="211" customWidth="1"/>
    <col min="10258" max="10258" width="7.140625" style="211" customWidth="1"/>
    <col min="10259" max="10259" width="6.5703125" style="211" customWidth="1"/>
    <col min="10260" max="10260" width="7.140625" style="211" customWidth="1"/>
    <col min="10261" max="10496" width="11.42578125" style="211"/>
    <col min="10497" max="10497" width="33.140625" style="211" customWidth="1"/>
    <col min="10498" max="10498" width="10.28515625" style="211" customWidth="1"/>
    <col min="10499" max="10499" width="10" style="211" customWidth="1"/>
    <col min="10500" max="10500" width="9" style="211" customWidth="1"/>
    <col min="10501" max="10501" width="10.28515625" style="211" customWidth="1"/>
    <col min="10502" max="10502" width="12.7109375" style="211" bestFit="1" customWidth="1"/>
    <col min="10503" max="10503" width="15" style="211" customWidth="1"/>
    <col min="10504" max="10504" width="13.28515625" style="211" customWidth="1"/>
    <col min="10505" max="10505" width="10.5703125" style="211" customWidth="1"/>
    <col min="10506" max="10506" width="12.28515625" style="211" bestFit="1" customWidth="1"/>
    <col min="10507" max="10507" width="9.85546875" style="211" customWidth="1"/>
    <col min="10508" max="10508" width="11.7109375" style="211" customWidth="1"/>
    <col min="10509" max="10509" width="9.5703125" style="211" bestFit="1" customWidth="1"/>
    <col min="10510" max="10510" width="9" style="211" customWidth="1"/>
    <col min="10511" max="10511" width="10" style="211" customWidth="1"/>
    <col min="10512" max="10512" width="10.28515625" style="211" customWidth="1"/>
    <col min="10513" max="10513" width="10.7109375" style="211" customWidth="1"/>
    <col min="10514" max="10514" width="7.140625" style="211" customWidth="1"/>
    <col min="10515" max="10515" width="6.5703125" style="211" customWidth="1"/>
    <col min="10516" max="10516" width="7.140625" style="211" customWidth="1"/>
    <col min="10517" max="10752" width="11.42578125" style="211"/>
    <col min="10753" max="10753" width="33.140625" style="211" customWidth="1"/>
    <col min="10754" max="10754" width="10.28515625" style="211" customWidth="1"/>
    <col min="10755" max="10755" width="10" style="211" customWidth="1"/>
    <col min="10756" max="10756" width="9" style="211" customWidth="1"/>
    <col min="10757" max="10757" width="10.28515625" style="211" customWidth="1"/>
    <col min="10758" max="10758" width="12.7109375" style="211" bestFit="1" customWidth="1"/>
    <col min="10759" max="10759" width="15" style="211" customWidth="1"/>
    <col min="10760" max="10760" width="13.28515625" style="211" customWidth="1"/>
    <col min="10761" max="10761" width="10.5703125" style="211" customWidth="1"/>
    <col min="10762" max="10762" width="12.28515625" style="211" bestFit="1" customWidth="1"/>
    <col min="10763" max="10763" width="9.85546875" style="211" customWidth="1"/>
    <col min="10764" max="10764" width="11.7109375" style="211" customWidth="1"/>
    <col min="10765" max="10765" width="9.5703125" style="211" bestFit="1" customWidth="1"/>
    <col min="10766" max="10766" width="9" style="211" customWidth="1"/>
    <col min="10767" max="10767" width="10" style="211" customWidth="1"/>
    <col min="10768" max="10768" width="10.28515625" style="211" customWidth="1"/>
    <col min="10769" max="10769" width="10.7109375" style="211" customWidth="1"/>
    <col min="10770" max="10770" width="7.140625" style="211" customWidth="1"/>
    <col min="10771" max="10771" width="6.5703125" style="211" customWidth="1"/>
    <col min="10772" max="10772" width="7.140625" style="211" customWidth="1"/>
    <col min="10773" max="11008" width="11.42578125" style="211"/>
    <col min="11009" max="11009" width="33.140625" style="211" customWidth="1"/>
    <col min="11010" max="11010" width="10.28515625" style="211" customWidth="1"/>
    <col min="11011" max="11011" width="10" style="211" customWidth="1"/>
    <col min="11012" max="11012" width="9" style="211" customWidth="1"/>
    <col min="11013" max="11013" width="10.28515625" style="211" customWidth="1"/>
    <col min="11014" max="11014" width="12.7109375" style="211" bestFit="1" customWidth="1"/>
    <col min="11015" max="11015" width="15" style="211" customWidth="1"/>
    <col min="11016" max="11016" width="13.28515625" style="211" customWidth="1"/>
    <col min="11017" max="11017" width="10.5703125" style="211" customWidth="1"/>
    <col min="11018" max="11018" width="12.28515625" style="211" bestFit="1" customWidth="1"/>
    <col min="11019" max="11019" width="9.85546875" style="211" customWidth="1"/>
    <col min="11020" max="11020" width="11.7109375" style="211" customWidth="1"/>
    <col min="11021" max="11021" width="9.5703125" style="211" bestFit="1" customWidth="1"/>
    <col min="11022" max="11022" width="9" style="211" customWidth="1"/>
    <col min="11023" max="11023" width="10" style="211" customWidth="1"/>
    <col min="11024" max="11024" width="10.28515625" style="211" customWidth="1"/>
    <col min="11025" max="11025" width="10.7109375" style="211" customWidth="1"/>
    <col min="11026" max="11026" width="7.140625" style="211" customWidth="1"/>
    <col min="11027" max="11027" width="6.5703125" style="211" customWidth="1"/>
    <col min="11028" max="11028" width="7.140625" style="211" customWidth="1"/>
    <col min="11029" max="11264" width="11.42578125" style="211"/>
    <col min="11265" max="11265" width="33.140625" style="211" customWidth="1"/>
    <col min="11266" max="11266" width="10.28515625" style="211" customWidth="1"/>
    <col min="11267" max="11267" width="10" style="211" customWidth="1"/>
    <col min="11268" max="11268" width="9" style="211" customWidth="1"/>
    <col min="11269" max="11269" width="10.28515625" style="211" customWidth="1"/>
    <col min="11270" max="11270" width="12.7109375" style="211" bestFit="1" customWidth="1"/>
    <col min="11271" max="11271" width="15" style="211" customWidth="1"/>
    <col min="11272" max="11272" width="13.28515625" style="211" customWidth="1"/>
    <col min="11273" max="11273" width="10.5703125" style="211" customWidth="1"/>
    <col min="11274" max="11274" width="12.28515625" style="211" bestFit="1" customWidth="1"/>
    <col min="11275" max="11275" width="9.85546875" style="211" customWidth="1"/>
    <col min="11276" max="11276" width="11.7109375" style="211" customWidth="1"/>
    <col min="11277" max="11277" width="9.5703125" style="211" bestFit="1" customWidth="1"/>
    <col min="11278" max="11278" width="9" style="211" customWidth="1"/>
    <col min="11279" max="11279" width="10" style="211" customWidth="1"/>
    <col min="11280" max="11280" width="10.28515625" style="211" customWidth="1"/>
    <col min="11281" max="11281" width="10.7109375" style="211" customWidth="1"/>
    <col min="11282" max="11282" width="7.140625" style="211" customWidth="1"/>
    <col min="11283" max="11283" width="6.5703125" style="211" customWidth="1"/>
    <col min="11284" max="11284" width="7.140625" style="211" customWidth="1"/>
    <col min="11285" max="11520" width="11.42578125" style="211"/>
    <col min="11521" max="11521" width="33.140625" style="211" customWidth="1"/>
    <col min="11522" max="11522" width="10.28515625" style="211" customWidth="1"/>
    <col min="11523" max="11523" width="10" style="211" customWidth="1"/>
    <col min="11524" max="11524" width="9" style="211" customWidth="1"/>
    <col min="11525" max="11525" width="10.28515625" style="211" customWidth="1"/>
    <col min="11526" max="11526" width="12.7109375" style="211" bestFit="1" customWidth="1"/>
    <col min="11527" max="11527" width="15" style="211" customWidth="1"/>
    <col min="11528" max="11528" width="13.28515625" style="211" customWidth="1"/>
    <col min="11529" max="11529" width="10.5703125" style="211" customWidth="1"/>
    <col min="11530" max="11530" width="12.28515625" style="211" bestFit="1" customWidth="1"/>
    <col min="11531" max="11531" width="9.85546875" style="211" customWidth="1"/>
    <col min="11532" max="11532" width="11.7109375" style="211" customWidth="1"/>
    <col min="11533" max="11533" width="9.5703125" style="211" bestFit="1" customWidth="1"/>
    <col min="11534" max="11534" width="9" style="211" customWidth="1"/>
    <col min="11535" max="11535" width="10" style="211" customWidth="1"/>
    <col min="11536" max="11536" width="10.28515625" style="211" customWidth="1"/>
    <col min="11537" max="11537" width="10.7109375" style="211" customWidth="1"/>
    <col min="11538" max="11538" width="7.140625" style="211" customWidth="1"/>
    <col min="11539" max="11539" width="6.5703125" style="211" customWidth="1"/>
    <col min="11540" max="11540" width="7.140625" style="211" customWidth="1"/>
    <col min="11541" max="11776" width="11.42578125" style="211"/>
    <col min="11777" max="11777" width="33.140625" style="211" customWidth="1"/>
    <col min="11778" max="11778" width="10.28515625" style="211" customWidth="1"/>
    <col min="11779" max="11779" width="10" style="211" customWidth="1"/>
    <col min="11780" max="11780" width="9" style="211" customWidth="1"/>
    <col min="11781" max="11781" width="10.28515625" style="211" customWidth="1"/>
    <col min="11782" max="11782" width="12.7109375" style="211" bestFit="1" customWidth="1"/>
    <col min="11783" max="11783" width="15" style="211" customWidth="1"/>
    <col min="11784" max="11784" width="13.28515625" style="211" customWidth="1"/>
    <col min="11785" max="11785" width="10.5703125" style="211" customWidth="1"/>
    <col min="11786" max="11786" width="12.28515625" style="211" bestFit="1" customWidth="1"/>
    <col min="11787" max="11787" width="9.85546875" style="211" customWidth="1"/>
    <col min="11788" max="11788" width="11.7109375" style="211" customWidth="1"/>
    <col min="11789" max="11789" width="9.5703125" style="211" bestFit="1" customWidth="1"/>
    <col min="11790" max="11790" width="9" style="211" customWidth="1"/>
    <col min="11791" max="11791" width="10" style="211" customWidth="1"/>
    <col min="11792" max="11792" width="10.28515625" style="211" customWidth="1"/>
    <col min="11793" max="11793" width="10.7109375" style="211" customWidth="1"/>
    <col min="11794" max="11794" width="7.140625" style="211" customWidth="1"/>
    <col min="11795" max="11795" width="6.5703125" style="211" customWidth="1"/>
    <col min="11796" max="11796" width="7.140625" style="211" customWidth="1"/>
    <col min="11797" max="12032" width="11.42578125" style="211"/>
    <col min="12033" max="12033" width="33.140625" style="211" customWidth="1"/>
    <col min="12034" max="12034" width="10.28515625" style="211" customWidth="1"/>
    <col min="12035" max="12035" width="10" style="211" customWidth="1"/>
    <col min="12036" max="12036" width="9" style="211" customWidth="1"/>
    <col min="12037" max="12037" width="10.28515625" style="211" customWidth="1"/>
    <col min="12038" max="12038" width="12.7109375" style="211" bestFit="1" customWidth="1"/>
    <col min="12039" max="12039" width="15" style="211" customWidth="1"/>
    <col min="12040" max="12040" width="13.28515625" style="211" customWidth="1"/>
    <col min="12041" max="12041" width="10.5703125" style="211" customWidth="1"/>
    <col min="12042" max="12042" width="12.28515625" style="211" bestFit="1" customWidth="1"/>
    <col min="12043" max="12043" width="9.85546875" style="211" customWidth="1"/>
    <col min="12044" max="12044" width="11.7109375" style="211" customWidth="1"/>
    <col min="12045" max="12045" width="9.5703125" style="211" bestFit="1" customWidth="1"/>
    <col min="12046" max="12046" width="9" style="211" customWidth="1"/>
    <col min="12047" max="12047" width="10" style="211" customWidth="1"/>
    <col min="12048" max="12048" width="10.28515625" style="211" customWidth="1"/>
    <col min="12049" max="12049" width="10.7109375" style="211" customWidth="1"/>
    <col min="12050" max="12050" width="7.140625" style="211" customWidth="1"/>
    <col min="12051" max="12051" width="6.5703125" style="211" customWidth="1"/>
    <col min="12052" max="12052" width="7.140625" style="211" customWidth="1"/>
    <col min="12053" max="12288" width="11.42578125" style="211"/>
    <col min="12289" max="12289" width="33.140625" style="211" customWidth="1"/>
    <col min="12290" max="12290" width="10.28515625" style="211" customWidth="1"/>
    <col min="12291" max="12291" width="10" style="211" customWidth="1"/>
    <col min="12292" max="12292" width="9" style="211" customWidth="1"/>
    <col min="12293" max="12293" width="10.28515625" style="211" customWidth="1"/>
    <col min="12294" max="12294" width="12.7109375" style="211" bestFit="1" customWidth="1"/>
    <col min="12295" max="12295" width="15" style="211" customWidth="1"/>
    <col min="12296" max="12296" width="13.28515625" style="211" customWidth="1"/>
    <col min="12297" max="12297" width="10.5703125" style="211" customWidth="1"/>
    <col min="12298" max="12298" width="12.28515625" style="211" bestFit="1" customWidth="1"/>
    <col min="12299" max="12299" width="9.85546875" style="211" customWidth="1"/>
    <col min="12300" max="12300" width="11.7109375" style="211" customWidth="1"/>
    <col min="12301" max="12301" width="9.5703125" style="211" bestFit="1" customWidth="1"/>
    <col min="12302" max="12302" width="9" style="211" customWidth="1"/>
    <col min="12303" max="12303" width="10" style="211" customWidth="1"/>
    <col min="12304" max="12304" width="10.28515625" style="211" customWidth="1"/>
    <col min="12305" max="12305" width="10.7109375" style="211" customWidth="1"/>
    <col min="12306" max="12306" width="7.140625" style="211" customWidth="1"/>
    <col min="12307" max="12307" width="6.5703125" style="211" customWidth="1"/>
    <col min="12308" max="12308" width="7.140625" style="211" customWidth="1"/>
    <col min="12309" max="12544" width="11.42578125" style="211"/>
    <col min="12545" max="12545" width="33.140625" style="211" customWidth="1"/>
    <col min="12546" max="12546" width="10.28515625" style="211" customWidth="1"/>
    <col min="12547" max="12547" width="10" style="211" customWidth="1"/>
    <col min="12548" max="12548" width="9" style="211" customWidth="1"/>
    <col min="12549" max="12549" width="10.28515625" style="211" customWidth="1"/>
    <col min="12550" max="12550" width="12.7109375" style="211" bestFit="1" customWidth="1"/>
    <col min="12551" max="12551" width="15" style="211" customWidth="1"/>
    <col min="12552" max="12552" width="13.28515625" style="211" customWidth="1"/>
    <col min="12553" max="12553" width="10.5703125" style="211" customWidth="1"/>
    <col min="12554" max="12554" width="12.28515625" style="211" bestFit="1" customWidth="1"/>
    <col min="12555" max="12555" width="9.85546875" style="211" customWidth="1"/>
    <col min="12556" max="12556" width="11.7109375" style="211" customWidth="1"/>
    <col min="12557" max="12557" width="9.5703125" style="211" bestFit="1" customWidth="1"/>
    <col min="12558" max="12558" width="9" style="211" customWidth="1"/>
    <col min="12559" max="12559" width="10" style="211" customWidth="1"/>
    <col min="12560" max="12560" width="10.28515625" style="211" customWidth="1"/>
    <col min="12561" max="12561" width="10.7109375" style="211" customWidth="1"/>
    <col min="12562" max="12562" width="7.140625" style="211" customWidth="1"/>
    <col min="12563" max="12563" width="6.5703125" style="211" customWidth="1"/>
    <col min="12564" max="12564" width="7.140625" style="211" customWidth="1"/>
    <col min="12565" max="12800" width="11.42578125" style="211"/>
    <col min="12801" max="12801" width="33.140625" style="211" customWidth="1"/>
    <col min="12802" max="12802" width="10.28515625" style="211" customWidth="1"/>
    <col min="12803" max="12803" width="10" style="211" customWidth="1"/>
    <col min="12804" max="12804" width="9" style="211" customWidth="1"/>
    <col min="12805" max="12805" width="10.28515625" style="211" customWidth="1"/>
    <col min="12806" max="12806" width="12.7109375" style="211" bestFit="1" customWidth="1"/>
    <col min="12807" max="12807" width="15" style="211" customWidth="1"/>
    <col min="12808" max="12808" width="13.28515625" style="211" customWidth="1"/>
    <col min="12809" max="12809" width="10.5703125" style="211" customWidth="1"/>
    <col min="12810" max="12810" width="12.28515625" style="211" bestFit="1" customWidth="1"/>
    <col min="12811" max="12811" width="9.85546875" style="211" customWidth="1"/>
    <col min="12812" max="12812" width="11.7109375" style="211" customWidth="1"/>
    <col min="12813" max="12813" width="9.5703125" style="211" bestFit="1" customWidth="1"/>
    <col min="12814" max="12814" width="9" style="211" customWidth="1"/>
    <col min="12815" max="12815" width="10" style="211" customWidth="1"/>
    <col min="12816" max="12816" width="10.28515625" style="211" customWidth="1"/>
    <col min="12817" max="12817" width="10.7109375" style="211" customWidth="1"/>
    <col min="12818" max="12818" width="7.140625" style="211" customWidth="1"/>
    <col min="12819" max="12819" width="6.5703125" style="211" customWidth="1"/>
    <col min="12820" max="12820" width="7.140625" style="211" customWidth="1"/>
    <col min="12821" max="13056" width="11.42578125" style="211"/>
    <col min="13057" max="13057" width="33.140625" style="211" customWidth="1"/>
    <col min="13058" max="13058" width="10.28515625" style="211" customWidth="1"/>
    <col min="13059" max="13059" width="10" style="211" customWidth="1"/>
    <col min="13060" max="13060" width="9" style="211" customWidth="1"/>
    <col min="13061" max="13061" width="10.28515625" style="211" customWidth="1"/>
    <col min="13062" max="13062" width="12.7109375" style="211" bestFit="1" customWidth="1"/>
    <col min="13063" max="13063" width="15" style="211" customWidth="1"/>
    <col min="13064" max="13064" width="13.28515625" style="211" customWidth="1"/>
    <col min="13065" max="13065" width="10.5703125" style="211" customWidth="1"/>
    <col min="13066" max="13066" width="12.28515625" style="211" bestFit="1" customWidth="1"/>
    <col min="13067" max="13067" width="9.85546875" style="211" customWidth="1"/>
    <col min="13068" max="13068" width="11.7109375" style="211" customWidth="1"/>
    <col min="13069" max="13069" width="9.5703125" style="211" bestFit="1" customWidth="1"/>
    <col min="13070" max="13070" width="9" style="211" customWidth="1"/>
    <col min="13071" max="13071" width="10" style="211" customWidth="1"/>
    <col min="13072" max="13072" width="10.28515625" style="211" customWidth="1"/>
    <col min="13073" max="13073" width="10.7109375" style="211" customWidth="1"/>
    <col min="13074" max="13074" width="7.140625" style="211" customWidth="1"/>
    <col min="13075" max="13075" width="6.5703125" style="211" customWidth="1"/>
    <col min="13076" max="13076" width="7.140625" style="211" customWidth="1"/>
    <col min="13077" max="13312" width="11.42578125" style="211"/>
    <col min="13313" max="13313" width="33.140625" style="211" customWidth="1"/>
    <col min="13314" max="13314" width="10.28515625" style="211" customWidth="1"/>
    <col min="13315" max="13315" width="10" style="211" customWidth="1"/>
    <col min="13316" max="13316" width="9" style="211" customWidth="1"/>
    <col min="13317" max="13317" width="10.28515625" style="211" customWidth="1"/>
    <col min="13318" max="13318" width="12.7109375" style="211" bestFit="1" customWidth="1"/>
    <col min="13319" max="13319" width="15" style="211" customWidth="1"/>
    <col min="13320" max="13320" width="13.28515625" style="211" customWidth="1"/>
    <col min="13321" max="13321" width="10.5703125" style="211" customWidth="1"/>
    <col min="13322" max="13322" width="12.28515625" style="211" bestFit="1" customWidth="1"/>
    <col min="13323" max="13323" width="9.85546875" style="211" customWidth="1"/>
    <col min="13324" max="13324" width="11.7109375" style="211" customWidth="1"/>
    <col min="13325" max="13325" width="9.5703125" style="211" bestFit="1" customWidth="1"/>
    <col min="13326" max="13326" width="9" style="211" customWidth="1"/>
    <col min="13327" max="13327" width="10" style="211" customWidth="1"/>
    <col min="13328" max="13328" width="10.28515625" style="211" customWidth="1"/>
    <col min="13329" max="13329" width="10.7109375" style="211" customWidth="1"/>
    <col min="13330" max="13330" width="7.140625" style="211" customWidth="1"/>
    <col min="13331" max="13331" width="6.5703125" style="211" customWidth="1"/>
    <col min="13332" max="13332" width="7.140625" style="211" customWidth="1"/>
    <col min="13333" max="13568" width="11.42578125" style="211"/>
    <col min="13569" max="13569" width="33.140625" style="211" customWidth="1"/>
    <col min="13570" max="13570" width="10.28515625" style="211" customWidth="1"/>
    <col min="13571" max="13571" width="10" style="211" customWidth="1"/>
    <col min="13572" max="13572" width="9" style="211" customWidth="1"/>
    <col min="13573" max="13573" width="10.28515625" style="211" customWidth="1"/>
    <col min="13574" max="13574" width="12.7109375" style="211" bestFit="1" customWidth="1"/>
    <col min="13575" max="13575" width="15" style="211" customWidth="1"/>
    <col min="13576" max="13576" width="13.28515625" style="211" customWidth="1"/>
    <col min="13577" max="13577" width="10.5703125" style="211" customWidth="1"/>
    <col min="13578" max="13578" width="12.28515625" style="211" bestFit="1" customWidth="1"/>
    <col min="13579" max="13579" width="9.85546875" style="211" customWidth="1"/>
    <col min="13580" max="13580" width="11.7109375" style="211" customWidth="1"/>
    <col min="13581" max="13581" width="9.5703125" style="211" bestFit="1" customWidth="1"/>
    <col min="13582" max="13582" width="9" style="211" customWidth="1"/>
    <col min="13583" max="13583" width="10" style="211" customWidth="1"/>
    <col min="13584" max="13584" width="10.28515625" style="211" customWidth="1"/>
    <col min="13585" max="13585" width="10.7109375" style="211" customWidth="1"/>
    <col min="13586" max="13586" width="7.140625" style="211" customWidth="1"/>
    <col min="13587" max="13587" width="6.5703125" style="211" customWidth="1"/>
    <col min="13588" max="13588" width="7.140625" style="211" customWidth="1"/>
    <col min="13589" max="13824" width="11.42578125" style="211"/>
    <col min="13825" max="13825" width="33.140625" style="211" customWidth="1"/>
    <col min="13826" max="13826" width="10.28515625" style="211" customWidth="1"/>
    <col min="13827" max="13827" width="10" style="211" customWidth="1"/>
    <col min="13828" max="13828" width="9" style="211" customWidth="1"/>
    <col min="13829" max="13829" width="10.28515625" style="211" customWidth="1"/>
    <col min="13830" max="13830" width="12.7109375" style="211" bestFit="1" customWidth="1"/>
    <col min="13831" max="13831" width="15" style="211" customWidth="1"/>
    <col min="13832" max="13832" width="13.28515625" style="211" customWidth="1"/>
    <col min="13833" max="13833" width="10.5703125" style="211" customWidth="1"/>
    <col min="13834" max="13834" width="12.28515625" style="211" bestFit="1" customWidth="1"/>
    <col min="13835" max="13835" width="9.85546875" style="211" customWidth="1"/>
    <col min="13836" max="13836" width="11.7109375" style="211" customWidth="1"/>
    <col min="13837" max="13837" width="9.5703125" style="211" bestFit="1" customWidth="1"/>
    <col min="13838" max="13838" width="9" style="211" customWidth="1"/>
    <col min="13839" max="13839" width="10" style="211" customWidth="1"/>
    <col min="13840" max="13840" width="10.28515625" style="211" customWidth="1"/>
    <col min="13841" max="13841" width="10.7109375" style="211" customWidth="1"/>
    <col min="13842" max="13842" width="7.140625" style="211" customWidth="1"/>
    <col min="13843" max="13843" width="6.5703125" style="211" customWidth="1"/>
    <col min="13844" max="13844" width="7.140625" style="211" customWidth="1"/>
    <col min="13845" max="14080" width="11.42578125" style="211"/>
    <col min="14081" max="14081" width="33.140625" style="211" customWidth="1"/>
    <col min="14082" max="14082" width="10.28515625" style="211" customWidth="1"/>
    <col min="14083" max="14083" width="10" style="211" customWidth="1"/>
    <col min="14084" max="14084" width="9" style="211" customWidth="1"/>
    <col min="14085" max="14085" width="10.28515625" style="211" customWidth="1"/>
    <col min="14086" max="14086" width="12.7109375" style="211" bestFit="1" customWidth="1"/>
    <col min="14087" max="14087" width="15" style="211" customWidth="1"/>
    <col min="14088" max="14088" width="13.28515625" style="211" customWidth="1"/>
    <col min="14089" max="14089" width="10.5703125" style="211" customWidth="1"/>
    <col min="14090" max="14090" width="12.28515625" style="211" bestFit="1" customWidth="1"/>
    <col min="14091" max="14091" width="9.85546875" style="211" customWidth="1"/>
    <col min="14092" max="14092" width="11.7109375" style="211" customWidth="1"/>
    <col min="14093" max="14093" width="9.5703125" style="211" bestFit="1" customWidth="1"/>
    <col min="14094" max="14094" width="9" style="211" customWidth="1"/>
    <col min="14095" max="14095" width="10" style="211" customWidth="1"/>
    <col min="14096" max="14096" width="10.28515625" style="211" customWidth="1"/>
    <col min="14097" max="14097" width="10.7109375" style="211" customWidth="1"/>
    <col min="14098" max="14098" width="7.140625" style="211" customWidth="1"/>
    <col min="14099" max="14099" width="6.5703125" style="211" customWidth="1"/>
    <col min="14100" max="14100" width="7.140625" style="211" customWidth="1"/>
    <col min="14101" max="14336" width="11.42578125" style="211"/>
    <col min="14337" max="14337" width="33.140625" style="211" customWidth="1"/>
    <col min="14338" max="14338" width="10.28515625" style="211" customWidth="1"/>
    <col min="14339" max="14339" width="10" style="211" customWidth="1"/>
    <col min="14340" max="14340" width="9" style="211" customWidth="1"/>
    <col min="14341" max="14341" width="10.28515625" style="211" customWidth="1"/>
    <col min="14342" max="14342" width="12.7109375" style="211" bestFit="1" customWidth="1"/>
    <col min="14343" max="14343" width="15" style="211" customWidth="1"/>
    <col min="14344" max="14344" width="13.28515625" style="211" customWidth="1"/>
    <col min="14345" max="14345" width="10.5703125" style="211" customWidth="1"/>
    <col min="14346" max="14346" width="12.28515625" style="211" bestFit="1" customWidth="1"/>
    <col min="14347" max="14347" width="9.85546875" style="211" customWidth="1"/>
    <col min="14348" max="14348" width="11.7109375" style="211" customWidth="1"/>
    <col min="14349" max="14349" width="9.5703125" style="211" bestFit="1" customWidth="1"/>
    <col min="14350" max="14350" width="9" style="211" customWidth="1"/>
    <col min="14351" max="14351" width="10" style="211" customWidth="1"/>
    <col min="14352" max="14352" width="10.28515625" style="211" customWidth="1"/>
    <col min="14353" max="14353" width="10.7109375" style="211" customWidth="1"/>
    <col min="14354" max="14354" width="7.140625" style="211" customWidth="1"/>
    <col min="14355" max="14355" width="6.5703125" style="211" customWidth="1"/>
    <col min="14356" max="14356" width="7.140625" style="211" customWidth="1"/>
    <col min="14357" max="14592" width="11.42578125" style="211"/>
    <col min="14593" max="14593" width="33.140625" style="211" customWidth="1"/>
    <col min="14594" max="14594" width="10.28515625" style="211" customWidth="1"/>
    <col min="14595" max="14595" width="10" style="211" customWidth="1"/>
    <col min="14596" max="14596" width="9" style="211" customWidth="1"/>
    <col min="14597" max="14597" width="10.28515625" style="211" customWidth="1"/>
    <col min="14598" max="14598" width="12.7109375" style="211" bestFit="1" customWidth="1"/>
    <col min="14599" max="14599" width="15" style="211" customWidth="1"/>
    <col min="14600" max="14600" width="13.28515625" style="211" customWidth="1"/>
    <col min="14601" max="14601" width="10.5703125" style="211" customWidth="1"/>
    <col min="14602" max="14602" width="12.28515625" style="211" bestFit="1" customWidth="1"/>
    <col min="14603" max="14603" width="9.85546875" style="211" customWidth="1"/>
    <col min="14604" max="14604" width="11.7109375" style="211" customWidth="1"/>
    <col min="14605" max="14605" width="9.5703125" style="211" bestFit="1" customWidth="1"/>
    <col min="14606" max="14606" width="9" style="211" customWidth="1"/>
    <col min="14607" max="14607" width="10" style="211" customWidth="1"/>
    <col min="14608" max="14608" width="10.28515625" style="211" customWidth="1"/>
    <col min="14609" max="14609" width="10.7109375" style="211" customWidth="1"/>
    <col min="14610" max="14610" width="7.140625" style="211" customWidth="1"/>
    <col min="14611" max="14611" width="6.5703125" style="211" customWidth="1"/>
    <col min="14612" max="14612" width="7.140625" style="211" customWidth="1"/>
    <col min="14613" max="14848" width="11.42578125" style="211"/>
    <col min="14849" max="14849" width="33.140625" style="211" customWidth="1"/>
    <col min="14850" max="14850" width="10.28515625" style="211" customWidth="1"/>
    <col min="14851" max="14851" width="10" style="211" customWidth="1"/>
    <col min="14852" max="14852" width="9" style="211" customWidth="1"/>
    <col min="14853" max="14853" width="10.28515625" style="211" customWidth="1"/>
    <col min="14854" max="14854" width="12.7109375" style="211" bestFit="1" customWidth="1"/>
    <col min="14855" max="14855" width="15" style="211" customWidth="1"/>
    <col min="14856" max="14856" width="13.28515625" style="211" customWidth="1"/>
    <col min="14857" max="14857" width="10.5703125" style="211" customWidth="1"/>
    <col min="14858" max="14858" width="12.28515625" style="211" bestFit="1" customWidth="1"/>
    <col min="14859" max="14859" width="9.85546875" style="211" customWidth="1"/>
    <col min="14860" max="14860" width="11.7109375" style="211" customWidth="1"/>
    <col min="14861" max="14861" width="9.5703125" style="211" bestFit="1" customWidth="1"/>
    <col min="14862" max="14862" width="9" style="211" customWidth="1"/>
    <col min="14863" max="14863" width="10" style="211" customWidth="1"/>
    <col min="14864" max="14864" width="10.28515625" style="211" customWidth="1"/>
    <col min="14865" max="14865" width="10.7109375" style="211" customWidth="1"/>
    <col min="14866" max="14866" width="7.140625" style="211" customWidth="1"/>
    <col min="14867" max="14867" width="6.5703125" style="211" customWidth="1"/>
    <col min="14868" max="14868" width="7.140625" style="211" customWidth="1"/>
    <col min="14869" max="15104" width="11.42578125" style="211"/>
    <col min="15105" max="15105" width="33.140625" style="211" customWidth="1"/>
    <col min="15106" max="15106" width="10.28515625" style="211" customWidth="1"/>
    <col min="15107" max="15107" width="10" style="211" customWidth="1"/>
    <col min="15108" max="15108" width="9" style="211" customWidth="1"/>
    <col min="15109" max="15109" width="10.28515625" style="211" customWidth="1"/>
    <col min="15110" max="15110" width="12.7109375" style="211" bestFit="1" customWidth="1"/>
    <col min="15111" max="15111" width="15" style="211" customWidth="1"/>
    <col min="15112" max="15112" width="13.28515625" style="211" customWidth="1"/>
    <col min="15113" max="15113" width="10.5703125" style="211" customWidth="1"/>
    <col min="15114" max="15114" width="12.28515625" style="211" bestFit="1" customWidth="1"/>
    <col min="15115" max="15115" width="9.85546875" style="211" customWidth="1"/>
    <col min="15116" max="15116" width="11.7109375" style="211" customWidth="1"/>
    <col min="15117" max="15117" width="9.5703125" style="211" bestFit="1" customWidth="1"/>
    <col min="15118" max="15118" width="9" style="211" customWidth="1"/>
    <col min="15119" max="15119" width="10" style="211" customWidth="1"/>
    <col min="15120" max="15120" width="10.28515625" style="211" customWidth="1"/>
    <col min="15121" max="15121" width="10.7109375" style="211" customWidth="1"/>
    <col min="15122" max="15122" width="7.140625" style="211" customWidth="1"/>
    <col min="15123" max="15123" width="6.5703125" style="211" customWidth="1"/>
    <col min="15124" max="15124" width="7.140625" style="211" customWidth="1"/>
    <col min="15125" max="15360" width="11.42578125" style="211"/>
    <col min="15361" max="15361" width="33.140625" style="211" customWidth="1"/>
    <col min="15362" max="15362" width="10.28515625" style="211" customWidth="1"/>
    <col min="15363" max="15363" width="10" style="211" customWidth="1"/>
    <col min="15364" max="15364" width="9" style="211" customWidth="1"/>
    <col min="15365" max="15365" width="10.28515625" style="211" customWidth="1"/>
    <col min="15366" max="15366" width="12.7109375" style="211" bestFit="1" customWidth="1"/>
    <col min="15367" max="15367" width="15" style="211" customWidth="1"/>
    <col min="15368" max="15368" width="13.28515625" style="211" customWidth="1"/>
    <col min="15369" max="15369" width="10.5703125" style="211" customWidth="1"/>
    <col min="15370" max="15370" width="12.28515625" style="211" bestFit="1" customWidth="1"/>
    <col min="15371" max="15371" width="9.85546875" style="211" customWidth="1"/>
    <col min="15372" max="15372" width="11.7109375" style="211" customWidth="1"/>
    <col min="15373" max="15373" width="9.5703125" style="211" bestFit="1" customWidth="1"/>
    <col min="15374" max="15374" width="9" style="211" customWidth="1"/>
    <col min="15375" max="15375" width="10" style="211" customWidth="1"/>
    <col min="15376" max="15376" width="10.28515625" style="211" customWidth="1"/>
    <col min="15377" max="15377" width="10.7109375" style="211" customWidth="1"/>
    <col min="15378" max="15378" width="7.140625" style="211" customWidth="1"/>
    <col min="15379" max="15379" width="6.5703125" style="211" customWidth="1"/>
    <col min="15380" max="15380" width="7.140625" style="211" customWidth="1"/>
    <col min="15381" max="15616" width="11.42578125" style="211"/>
    <col min="15617" max="15617" width="33.140625" style="211" customWidth="1"/>
    <col min="15618" max="15618" width="10.28515625" style="211" customWidth="1"/>
    <col min="15619" max="15619" width="10" style="211" customWidth="1"/>
    <col min="15620" max="15620" width="9" style="211" customWidth="1"/>
    <col min="15621" max="15621" width="10.28515625" style="211" customWidth="1"/>
    <col min="15622" max="15622" width="12.7109375" style="211" bestFit="1" customWidth="1"/>
    <col min="15623" max="15623" width="15" style="211" customWidth="1"/>
    <col min="15624" max="15624" width="13.28515625" style="211" customWidth="1"/>
    <col min="15625" max="15625" width="10.5703125" style="211" customWidth="1"/>
    <col min="15626" max="15626" width="12.28515625" style="211" bestFit="1" customWidth="1"/>
    <col min="15627" max="15627" width="9.85546875" style="211" customWidth="1"/>
    <col min="15628" max="15628" width="11.7109375" style="211" customWidth="1"/>
    <col min="15629" max="15629" width="9.5703125" style="211" bestFit="1" customWidth="1"/>
    <col min="15630" max="15630" width="9" style="211" customWidth="1"/>
    <col min="15631" max="15631" width="10" style="211" customWidth="1"/>
    <col min="15632" max="15632" width="10.28515625" style="211" customWidth="1"/>
    <col min="15633" max="15633" width="10.7109375" style="211" customWidth="1"/>
    <col min="15634" max="15634" width="7.140625" style="211" customWidth="1"/>
    <col min="15635" max="15635" width="6.5703125" style="211" customWidth="1"/>
    <col min="15636" max="15636" width="7.140625" style="211" customWidth="1"/>
    <col min="15637" max="15872" width="11.42578125" style="211"/>
    <col min="15873" max="15873" width="33.140625" style="211" customWidth="1"/>
    <col min="15874" max="15874" width="10.28515625" style="211" customWidth="1"/>
    <col min="15875" max="15875" width="10" style="211" customWidth="1"/>
    <col min="15876" max="15876" width="9" style="211" customWidth="1"/>
    <col min="15877" max="15877" width="10.28515625" style="211" customWidth="1"/>
    <col min="15878" max="15878" width="12.7109375" style="211" bestFit="1" customWidth="1"/>
    <col min="15879" max="15879" width="15" style="211" customWidth="1"/>
    <col min="15880" max="15880" width="13.28515625" style="211" customWidth="1"/>
    <col min="15881" max="15881" width="10.5703125" style="211" customWidth="1"/>
    <col min="15882" max="15882" width="12.28515625" style="211" bestFit="1" customWidth="1"/>
    <col min="15883" max="15883" width="9.85546875" style="211" customWidth="1"/>
    <col min="15884" max="15884" width="11.7109375" style="211" customWidth="1"/>
    <col min="15885" max="15885" width="9.5703125" style="211" bestFit="1" customWidth="1"/>
    <col min="15886" max="15886" width="9" style="211" customWidth="1"/>
    <col min="15887" max="15887" width="10" style="211" customWidth="1"/>
    <col min="15888" max="15888" width="10.28515625" style="211" customWidth="1"/>
    <col min="15889" max="15889" width="10.7109375" style="211" customWidth="1"/>
    <col min="15890" max="15890" width="7.140625" style="211" customWidth="1"/>
    <col min="15891" max="15891" width="6.5703125" style="211" customWidth="1"/>
    <col min="15892" max="15892" width="7.140625" style="211" customWidth="1"/>
    <col min="15893" max="16128" width="11.42578125" style="211"/>
    <col min="16129" max="16129" width="33.140625" style="211" customWidth="1"/>
    <col min="16130" max="16130" width="10.28515625" style="211" customWidth="1"/>
    <col min="16131" max="16131" width="10" style="211" customWidth="1"/>
    <col min="16132" max="16132" width="9" style="211" customWidth="1"/>
    <col min="16133" max="16133" width="10.28515625" style="211" customWidth="1"/>
    <col min="16134" max="16134" width="12.7109375" style="211" bestFit="1" customWidth="1"/>
    <col min="16135" max="16135" width="15" style="211" customWidth="1"/>
    <col min="16136" max="16136" width="13.28515625" style="211" customWidth="1"/>
    <col min="16137" max="16137" width="10.5703125" style="211" customWidth="1"/>
    <col min="16138" max="16138" width="12.28515625" style="211" bestFit="1" customWidth="1"/>
    <col min="16139" max="16139" width="9.85546875" style="211" customWidth="1"/>
    <col min="16140" max="16140" width="11.7109375" style="211" customWidth="1"/>
    <col min="16141" max="16141" width="9.5703125" style="211" bestFit="1" customWidth="1"/>
    <col min="16142" max="16142" width="9" style="211" customWidth="1"/>
    <col min="16143" max="16143" width="10" style="211" customWidth="1"/>
    <col min="16144" max="16144" width="10.28515625" style="211" customWidth="1"/>
    <col min="16145" max="16145" width="10.7109375" style="211" customWidth="1"/>
    <col min="16146" max="16146" width="7.140625" style="211" customWidth="1"/>
    <col min="16147" max="16147" width="6.5703125" style="211" customWidth="1"/>
    <col min="16148" max="16148" width="7.140625" style="211" customWidth="1"/>
    <col min="16149" max="16384" width="11.42578125" style="211"/>
  </cols>
  <sheetData>
    <row r="1" spans="1:21" ht="20.25" x14ac:dyDescent="0.3">
      <c r="A1" s="981" t="s">
        <v>0</v>
      </c>
      <c r="B1" s="981"/>
      <c r="C1" s="981"/>
      <c r="D1" s="981"/>
      <c r="E1" s="981"/>
      <c r="F1" s="981"/>
      <c r="G1" s="981"/>
      <c r="H1" s="981"/>
      <c r="I1" s="981"/>
      <c r="J1" s="981"/>
      <c r="K1" s="981"/>
      <c r="L1" s="981"/>
      <c r="M1" s="981"/>
      <c r="N1" s="981"/>
      <c r="O1" s="981"/>
      <c r="P1" s="981"/>
      <c r="Q1" s="981"/>
      <c r="R1" s="981"/>
      <c r="S1" s="981"/>
      <c r="T1" s="981"/>
    </row>
    <row r="2" spans="1:21" ht="20.25" x14ac:dyDescent="0.3">
      <c r="A2" s="937" t="s">
        <v>1</v>
      </c>
      <c r="B2" s="928" t="s">
        <v>118</v>
      </c>
      <c r="C2" s="928"/>
      <c r="D2" s="928"/>
      <c r="E2" s="928"/>
      <c r="F2" s="929"/>
      <c r="G2" s="982" t="str">
        <f>B2</f>
        <v>VILLA DE ARRIAGA</v>
      </c>
      <c r="H2" s="982"/>
      <c r="I2" s="982"/>
      <c r="J2" s="982"/>
      <c r="K2" s="982"/>
      <c r="L2" s="946"/>
      <c r="M2" s="986"/>
      <c r="N2" s="985"/>
      <c r="O2" s="937" t="s">
        <v>3</v>
      </c>
      <c r="P2" s="929">
        <v>5</v>
      </c>
      <c r="Q2" s="946"/>
      <c r="R2" s="947"/>
      <c r="S2" s="946"/>
      <c r="T2" s="946"/>
    </row>
    <row r="3" spans="1:21" ht="20.25" x14ac:dyDescent="0.3">
      <c r="A3" s="929">
        <v>2018</v>
      </c>
      <c r="B3" s="929"/>
      <c r="C3" s="929"/>
      <c r="D3" s="929"/>
      <c r="E3" s="929"/>
      <c r="F3" s="929"/>
      <c r="G3" s="929"/>
      <c r="H3" s="928"/>
      <c r="I3" s="948"/>
      <c r="J3" s="949"/>
      <c r="K3" s="929"/>
      <c r="L3" s="950"/>
      <c r="M3" s="951"/>
      <c r="N3" s="952"/>
      <c r="O3" s="937"/>
      <c r="P3" s="929"/>
      <c r="Q3" s="946"/>
      <c r="R3" s="947"/>
      <c r="S3" s="946"/>
      <c r="T3" s="946"/>
    </row>
    <row r="4" spans="1:21" ht="20.25" x14ac:dyDescent="0.3">
      <c r="A4" s="929"/>
      <c r="B4" s="929"/>
      <c r="C4" s="929"/>
      <c r="D4" s="929"/>
      <c r="E4" s="929"/>
      <c r="F4" s="929"/>
      <c r="G4" s="929"/>
      <c r="H4" s="928"/>
      <c r="I4" s="948"/>
      <c r="J4" s="949"/>
      <c r="K4" s="929"/>
      <c r="L4" s="950"/>
      <c r="M4" s="951"/>
      <c r="N4" s="952"/>
      <c r="O4" s="937"/>
      <c r="P4" s="929"/>
      <c r="Q4" s="946"/>
      <c r="R4" s="947"/>
      <c r="S4" s="946"/>
      <c r="T4" s="946"/>
    </row>
    <row r="5" spans="1:21" ht="89.25" x14ac:dyDescent="0.2">
      <c r="A5" s="936" t="s">
        <v>4</v>
      </c>
      <c r="B5" s="936" t="s">
        <v>5</v>
      </c>
      <c r="C5" s="936" t="s">
        <v>6</v>
      </c>
      <c r="D5" s="936" t="s">
        <v>7</v>
      </c>
      <c r="E5" s="936" t="s">
        <v>8</v>
      </c>
      <c r="F5" s="936" t="s">
        <v>9</v>
      </c>
      <c r="G5" s="936" t="s">
        <v>124</v>
      </c>
      <c r="H5" s="936" t="s">
        <v>11</v>
      </c>
      <c r="I5" s="931" t="s">
        <v>12</v>
      </c>
      <c r="J5" s="932" t="s">
        <v>13</v>
      </c>
      <c r="K5" s="936" t="s">
        <v>126</v>
      </c>
      <c r="L5" s="936" t="s">
        <v>15</v>
      </c>
      <c r="M5" s="933" t="s">
        <v>16</v>
      </c>
      <c r="N5" s="231" t="s">
        <v>17</v>
      </c>
      <c r="O5" s="936" t="s">
        <v>125</v>
      </c>
      <c r="P5" s="934" t="s">
        <v>19</v>
      </c>
      <c r="Q5" s="935" t="s">
        <v>20</v>
      </c>
      <c r="R5" s="980" t="s">
        <v>21</v>
      </c>
      <c r="S5" s="980"/>
      <c r="T5" s="980"/>
    </row>
    <row r="6" spans="1:21" x14ac:dyDescent="0.2">
      <c r="A6" s="235" t="s">
        <v>22</v>
      </c>
      <c r="B6" s="236">
        <v>206</v>
      </c>
      <c r="C6" s="236">
        <f>$B$9/3</f>
        <v>42.333333333333336</v>
      </c>
      <c r="D6" s="237">
        <f>B10/2</f>
        <v>34</v>
      </c>
      <c r="E6" s="236">
        <f>B$11/2</f>
        <v>1.5</v>
      </c>
      <c r="F6" s="236"/>
      <c r="G6" s="236">
        <v>1</v>
      </c>
      <c r="H6" s="236">
        <f>B6+INT(C6)+INT(D6)+INT(E6)+INT(F6)+INT(G6)</f>
        <v>284</v>
      </c>
      <c r="I6" s="238"/>
      <c r="J6" s="239"/>
      <c r="K6" s="240"/>
      <c r="L6" s="241">
        <f>H6</f>
        <v>284</v>
      </c>
      <c r="M6" s="242">
        <f>L6</f>
        <v>284</v>
      </c>
      <c r="N6" s="243">
        <f>M6/M$39</f>
        <v>3.0100688924218334E-2</v>
      </c>
      <c r="O6" s="244">
        <f>IF(N6&gt;=2%,M6,0)</f>
        <v>284</v>
      </c>
      <c r="P6" s="245">
        <f>O$39/P$2</f>
        <v>1805.4</v>
      </c>
      <c r="Q6" s="246">
        <f>O6/P6</f>
        <v>0.1573058601971862</v>
      </c>
      <c r="R6" s="247">
        <f>INT(Q6)</f>
        <v>0</v>
      </c>
      <c r="S6" s="248">
        <v>0</v>
      </c>
      <c r="T6" s="246">
        <f>SUM(R6:S6)</f>
        <v>0</v>
      </c>
    </row>
    <row r="7" spans="1:21" x14ac:dyDescent="0.2">
      <c r="A7" s="235" t="s">
        <v>23</v>
      </c>
      <c r="B7" s="236">
        <v>1439</v>
      </c>
      <c r="C7" s="236">
        <f>$B$9/3</f>
        <v>42.333333333333336</v>
      </c>
      <c r="D7" s="237">
        <f>B10/2</f>
        <v>34</v>
      </c>
      <c r="E7" s="236"/>
      <c r="F7" s="236">
        <f>B$12/2</f>
        <v>13.5</v>
      </c>
      <c r="G7" s="236">
        <v>2</v>
      </c>
      <c r="H7" s="236">
        <f>B7+INT(C7)+INT(D7)+INT(E7)+INT(F7)+INT(G7)</f>
        <v>1530</v>
      </c>
      <c r="I7" s="238"/>
      <c r="J7" s="239"/>
      <c r="K7" s="240"/>
      <c r="L7" s="241">
        <f>H7</f>
        <v>1530</v>
      </c>
      <c r="M7" s="242">
        <f>L7</f>
        <v>1530</v>
      </c>
      <c r="N7" s="243">
        <f>M7/M$39</f>
        <v>0.16216216216216217</v>
      </c>
      <c r="O7" s="244">
        <f>IF(N7&gt;=2%,M7,0)</f>
        <v>1530</v>
      </c>
      <c r="P7" s="245">
        <f>O$39/P$2</f>
        <v>1805.4</v>
      </c>
      <c r="Q7" s="246">
        <f>O7/P7</f>
        <v>0.84745762711864403</v>
      </c>
      <c r="R7" s="247">
        <f>INT(Q7)</f>
        <v>0</v>
      </c>
      <c r="S7" s="248">
        <v>1</v>
      </c>
      <c r="T7" s="246">
        <f>SUM(R7:S7)</f>
        <v>1</v>
      </c>
    </row>
    <row r="8" spans="1:21" x14ac:dyDescent="0.2">
      <c r="A8" s="235" t="s">
        <v>24</v>
      </c>
      <c r="B8" s="236">
        <v>42</v>
      </c>
      <c r="C8" s="236">
        <f>$B$9/3</f>
        <v>42.333333333333336</v>
      </c>
      <c r="D8" s="237"/>
      <c r="E8" s="236">
        <f>B$11/2</f>
        <v>1.5</v>
      </c>
      <c r="F8" s="236">
        <f>B$12/2</f>
        <v>13.5</v>
      </c>
      <c r="G8" s="236">
        <v>0</v>
      </c>
      <c r="H8" s="236">
        <f>B8+INT(C8)+INT(D8)+INT(E8)+INT(F8)+INT(G8)</f>
        <v>98</v>
      </c>
      <c r="I8" s="238"/>
      <c r="J8" s="239"/>
      <c r="K8" s="240"/>
      <c r="L8" s="241">
        <f>H8</f>
        <v>98</v>
      </c>
      <c r="M8" s="242">
        <f>L8</f>
        <v>98</v>
      </c>
      <c r="N8" s="243">
        <f>M8/M$39</f>
        <v>1.0386857445680976E-2</v>
      </c>
      <c r="O8" s="244">
        <f>IF(N8&gt;=2%,M8,0)</f>
        <v>0</v>
      </c>
      <c r="P8" s="245">
        <f>O$39/P$2</f>
        <v>1805.4</v>
      </c>
      <c r="Q8" s="246">
        <f>O8/P8</f>
        <v>0</v>
      </c>
      <c r="R8" s="247">
        <f>INT(Q8)</f>
        <v>0</v>
      </c>
      <c r="S8" s="248">
        <v>0</v>
      </c>
      <c r="T8" s="246">
        <f>SUM(R8:S8)</f>
        <v>0</v>
      </c>
    </row>
    <row r="9" spans="1:21" x14ac:dyDescent="0.2">
      <c r="A9" s="235" t="s">
        <v>25</v>
      </c>
      <c r="B9" s="236">
        <v>127</v>
      </c>
      <c r="C9" s="236"/>
      <c r="D9" s="237"/>
      <c r="E9" s="236"/>
      <c r="F9" s="236"/>
      <c r="G9" s="236"/>
      <c r="H9" s="236"/>
      <c r="I9" s="238"/>
      <c r="J9" s="239"/>
      <c r="K9" s="240"/>
      <c r="L9" s="241"/>
      <c r="M9" s="242"/>
      <c r="N9" s="243"/>
      <c r="O9" s="244"/>
      <c r="P9" s="245"/>
      <c r="Q9" s="246"/>
      <c r="R9" s="247"/>
      <c r="S9" s="248">
        <v>0</v>
      </c>
      <c r="T9" s="246"/>
    </row>
    <row r="10" spans="1:21" x14ac:dyDescent="0.2">
      <c r="A10" s="235" t="s">
        <v>26</v>
      </c>
      <c r="B10" s="236">
        <v>68</v>
      </c>
      <c r="C10" s="236"/>
      <c r="D10" s="237"/>
      <c r="E10" s="236"/>
      <c r="F10" s="236"/>
      <c r="G10" s="236"/>
      <c r="H10" s="236"/>
      <c r="I10" s="238"/>
      <c r="J10" s="239"/>
      <c r="K10" s="240"/>
      <c r="L10" s="241"/>
      <c r="M10" s="242"/>
      <c r="N10" s="243"/>
      <c r="O10" s="244"/>
      <c r="P10" s="245"/>
      <c r="Q10" s="246"/>
      <c r="R10" s="247"/>
      <c r="S10" s="248">
        <v>0</v>
      </c>
      <c r="T10" s="246"/>
    </row>
    <row r="11" spans="1:21" x14ac:dyDescent="0.2">
      <c r="A11" s="235" t="s">
        <v>27</v>
      </c>
      <c r="B11" s="236">
        <v>3</v>
      </c>
      <c r="C11" s="236"/>
      <c r="D11" s="237"/>
      <c r="E11" s="236"/>
      <c r="F11" s="236"/>
      <c r="G11" s="236"/>
      <c r="H11" s="236"/>
      <c r="I11" s="238"/>
      <c r="J11" s="239"/>
      <c r="K11" s="240"/>
      <c r="L11" s="241"/>
      <c r="M11" s="242"/>
      <c r="N11" s="243"/>
      <c r="O11" s="244"/>
      <c r="P11" s="245"/>
      <c r="Q11" s="246"/>
      <c r="R11" s="247"/>
      <c r="S11" s="248">
        <v>0</v>
      </c>
      <c r="T11" s="246"/>
    </row>
    <row r="12" spans="1:21" x14ac:dyDescent="0.2">
      <c r="A12" s="235" t="s">
        <v>28</v>
      </c>
      <c r="B12" s="236">
        <v>27</v>
      </c>
      <c r="C12" s="236"/>
      <c r="D12" s="237"/>
      <c r="E12" s="249"/>
      <c r="F12" s="236"/>
      <c r="G12" s="236"/>
      <c r="H12" s="236"/>
      <c r="I12" s="238"/>
      <c r="J12" s="239"/>
      <c r="K12" s="240"/>
      <c r="L12" s="241"/>
      <c r="M12" s="242"/>
      <c r="N12" s="243"/>
      <c r="O12" s="244"/>
      <c r="P12" s="245"/>
      <c r="Q12" s="246"/>
      <c r="R12" s="247"/>
      <c r="S12" s="248">
        <v>0</v>
      </c>
      <c r="T12" s="246"/>
    </row>
    <row r="13" spans="1:21" x14ac:dyDescent="0.2">
      <c r="A13" s="250" t="s">
        <v>29</v>
      </c>
      <c r="B13" s="236"/>
      <c r="C13" s="236"/>
      <c r="D13" s="237"/>
      <c r="E13" s="235"/>
      <c r="F13" s="236"/>
      <c r="G13" s="236"/>
      <c r="H13" s="251"/>
      <c r="I13" s="238"/>
      <c r="J13" s="239"/>
      <c r="K13" s="252"/>
      <c r="L13" s="253"/>
      <c r="M13" s="254"/>
      <c r="N13" s="243"/>
      <c r="O13" s="255"/>
      <c r="P13" s="245">
        <f t="shared" ref="P13:P25" si="0">SUM(N13:O13)</f>
        <v>0</v>
      </c>
      <c r="Q13" s="248"/>
      <c r="R13" s="247">
        <f t="shared" ref="R13:R38" si="1">INT(Q13)</f>
        <v>0</v>
      </c>
      <c r="S13" s="248">
        <v>0</v>
      </c>
      <c r="T13" s="246">
        <f>SUM(R13:S13)</f>
        <v>0</v>
      </c>
    </row>
    <row r="14" spans="1:21" x14ac:dyDescent="0.2">
      <c r="A14" s="256"/>
      <c r="B14" s="259"/>
      <c r="C14" s="259"/>
      <c r="D14" s="258"/>
      <c r="E14" s="344"/>
      <c r="F14" s="259"/>
      <c r="G14" s="259"/>
      <c r="H14" s="259"/>
      <c r="I14" s="260"/>
      <c r="J14" s="261"/>
      <c r="K14" s="262"/>
      <c r="L14" s="263"/>
      <c r="M14" s="264"/>
      <c r="N14" s="265"/>
      <c r="O14" s="266"/>
      <c r="P14" s="267">
        <f t="shared" si="0"/>
        <v>0</v>
      </c>
      <c r="Q14" s="327"/>
      <c r="R14" s="477">
        <f t="shared" si="1"/>
        <v>0</v>
      </c>
      <c r="S14" s="476">
        <v>0</v>
      </c>
      <c r="T14" s="475">
        <f t="shared" ref="T14:T39" si="2">SUM(R14:S14)</f>
        <v>0</v>
      </c>
      <c r="U14" s="327"/>
    </row>
    <row r="15" spans="1:21" x14ac:dyDescent="0.2">
      <c r="A15" s="663" t="s">
        <v>33</v>
      </c>
      <c r="B15" s="665"/>
      <c r="C15" s="665"/>
      <c r="D15" s="665"/>
      <c r="E15" s="845"/>
      <c r="F15" s="665"/>
      <c r="G15" s="846"/>
      <c r="H15" s="665"/>
      <c r="I15" s="667">
        <v>0.87</v>
      </c>
      <c r="J15" s="668">
        <f>$B$17*I15</f>
        <v>4731.93</v>
      </c>
      <c r="K15" s="669">
        <v>1</v>
      </c>
      <c r="L15" s="847">
        <f>INT(J15)+K15</f>
        <v>4732</v>
      </c>
      <c r="M15" s="848">
        <f>L15</f>
        <v>4732</v>
      </c>
      <c r="N15" s="672">
        <f>M15/M$39</f>
        <v>0.50153683094859569</v>
      </c>
      <c r="O15" s="673">
        <f>IF(N15&gt;=2%,M15,0)</f>
        <v>4732</v>
      </c>
      <c r="P15" s="674">
        <f>O$39/P$2</f>
        <v>1805.4</v>
      </c>
      <c r="Q15" s="843">
        <f>O15/P15</f>
        <v>2.6210258114545253</v>
      </c>
      <c r="R15" s="676">
        <f t="shared" si="1"/>
        <v>2</v>
      </c>
      <c r="S15" s="675">
        <v>0</v>
      </c>
      <c r="T15" s="677">
        <f t="shared" si="2"/>
        <v>2</v>
      </c>
    </row>
    <row r="16" spans="1:21" x14ac:dyDescent="0.2">
      <c r="A16" s="663" t="s">
        <v>34</v>
      </c>
      <c r="B16" s="665"/>
      <c r="C16" s="665"/>
      <c r="D16" s="666"/>
      <c r="E16" s="845"/>
      <c r="F16" s="665"/>
      <c r="G16" s="665"/>
      <c r="H16" s="665"/>
      <c r="I16" s="667">
        <v>0.13</v>
      </c>
      <c r="J16" s="668">
        <f>$B$17*I16</f>
        <v>707.07</v>
      </c>
      <c r="K16" s="669">
        <v>0</v>
      </c>
      <c r="L16" s="847">
        <f>INT(J16)+K16</f>
        <v>707</v>
      </c>
      <c r="M16" s="848">
        <f>L16</f>
        <v>707</v>
      </c>
      <c r="N16" s="672">
        <f>M16/M$39</f>
        <v>7.493375728669846E-2</v>
      </c>
      <c r="O16" s="673">
        <f>IF(N16&gt;=2%,M16,0)</f>
        <v>707</v>
      </c>
      <c r="P16" s="674">
        <f>O$39/P$2</f>
        <v>1805.4</v>
      </c>
      <c r="Q16" s="843">
        <f>O16/P16</f>
        <v>0.39160296887116425</v>
      </c>
      <c r="R16" s="676">
        <f t="shared" si="1"/>
        <v>0</v>
      </c>
      <c r="S16" s="675">
        <v>1</v>
      </c>
      <c r="T16" s="677">
        <f t="shared" si="2"/>
        <v>1</v>
      </c>
    </row>
    <row r="17" spans="1:23" x14ac:dyDescent="0.2">
      <c r="A17" s="849" t="s">
        <v>86</v>
      </c>
      <c r="B17" s="665">
        <v>5439</v>
      </c>
      <c r="C17" s="850"/>
      <c r="D17" s="665"/>
      <c r="E17" s="663"/>
      <c r="F17" s="665"/>
      <c r="G17" s="665"/>
      <c r="H17" s="851"/>
      <c r="I17" s="667"/>
      <c r="J17" s="668"/>
      <c r="K17" s="669"/>
      <c r="L17" s="670"/>
      <c r="M17" s="671"/>
      <c r="N17" s="672"/>
      <c r="O17" s="673"/>
      <c r="P17" s="674">
        <f t="shared" si="0"/>
        <v>0</v>
      </c>
      <c r="Q17" s="675"/>
      <c r="R17" s="676">
        <f t="shared" si="1"/>
        <v>0</v>
      </c>
      <c r="S17" s="675">
        <v>0</v>
      </c>
      <c r="T17" s="677">
        <f t="shared" si="2"/>
        <v>0</v>
      </c>
    </row>
    <row r="18" spans="1:23" x14ac:dyDescent="0.2">
      <c r="A18" s="256"/>
      <c r="B18" s="257"/>
      <c r="C18" s="257"/>
      <c r="D18" s="258"/>
      <c r="E18" s="227"/>
      <c r="F18" s="259"/>
      <c r="G18" s="257"/>
      <c r="H18" s="259"/>
      <c r="I18" s="260"/>
      <c r="J18" s="261"/>
      <c r="K18" s="262"/>
      <c r="L18" s="263"/>
      <c r="M18" s="264"/>
      <c r="N18" s="265"/>
      <c r="O18" s="266"/>
      <c r="P18" s="267">
        <f t="shared" si="0"/>
        <v>0</v>
      </c>
      <c r="R18" s="268">
        <f t="shared" si="1"/>
        <v>0</v>
      </c>
      <c r="S18" s="269">
        <v>0</v>
      </c>
      <c r="T18" s="270">
        <f t="shared" si="2"/>
        <v>0</v>
      </c>
      <c r="V18" s="246">
        <v>0.1573058601971862</v>
      </c>
      <c r="W18" s="246">
        <v>0.84745762711864403</v>
      </c>
    </row>
    <row r="19" spans="1:23" x14ac:dyDescent="0.2">
      <c r="A19" s="292" t="s">
        <v>41</v>
      </c>
      <c r="B19" s="293">
        <v>357</v>
      </c>
      <c r="C19" s="293">
        <f>$B$22/3</f>
        <v>42.666666666666664</v>
      </c>
      <c r="D19" s="293">
        <f>B$23/2</f>
        <v>29</v>
      </c>
      <c r="E19" s="294">
        <f>B$24/2</f>
        <v>2.5</v>
      </c>
      <c r="F19" s="293"/>
      <c r="G19" s="295">
        <v>2</v>
      </c>
      <c r="H19" s="293">
        <f>B19+INT(C19)+INT(D19)+INT(E19)+INT(F19)+G19</f>
        <v>432</v>
      </c>
      <c r="I19" s="296"/>
      <c r="J19" s="297"/>
      <c r="K19" s="298"/>
      <c r="L19" s="299">
        <f>H19</f>
        <v>432</v>
      </c>
      <c r="M19" s="300">
        <f>L19</f>
        <v>432</v>
      </c>
      <c r="N19" s="301">
        <f>M19/M$39</f>
        <v>4.5786963434022256E-2</v>
      </c>
      <c r="O19" s="302">
        <f>IF(N19&gt;=2%,M19,0)</f>
        <v>432</v>
      </c>
      <c r="P19" s="303">
        <f>O$39/P$2</f>
        <v>1805.4</v>
      </c>
      <c r="Q19" s="304">
        <f>O19/P19</f>
        <v>0.23928215353938184</v>
      </c>
      <c r="R19" s="305">
        <f>INT(Q19)</f>
        <v>0</v>
      </c>
      <c r="S19" s="304">
        <v>0</v>
      </c>
      <c r="T19" s="306">
        <f t="shared" si="2"/>
        <v>0</v>
      </c>
      <c r="V19" s="246">
        <v>0.84745762711864403</v>
      </c>
      <c r="W19" s="304">
        <v>0.74332557881909822</v>
      </c>
    </row>
    <row r="20" spans="1:23" x14ac:dyDescent="0.2">
      <c r="A20" s="292" t="s">
        <v>42</v>
      </c>
      <c r="B20" s="293">
        <v>1259</v>
      </c>
      <c r="C20" s="293">
        <f>$B$22/3</f>
        <v>42.666666666666664</v>
      </c>
      <c r="D20" s="293">
        <f>B$23/2</f>
        <v>29</v>
      </c>
      <c r="E20" s="292"/>
      <c r="F20" s="293">
        <f>B$25/2</f>
        <v>10.5</v>
      </c>
      <c r="G20" s="293">
        <v>2</v>
      </c>
      <c r="H20" s="293">
        <f>B20+INT(C20)+INT(D20)+INT(E20)+INT(F20)+G20</f>
        <v>1342</v>
      </c>
      <c r="I20" s="296"/>
      <c r="J20" s="297"/>
      <c r="K20" s="298"/>
      <c r="L20" s="299">
        <f>H20</f>
        <v>1342</v>
      </c>
      <c r="M20" s="300">
        <f>L20</f>
        <v>1342</v>
      </c>
      <c r="N20" s="301">
        <f>M20/M$39</f>
        <v>0.14223635400105988</v>
      </c>
      <c r="O20" s="302">
        <f>IF(N20&gt;=2%,M20,0)</f>
        <v>1342</v>
      </c>
      <c r="P20" s="303">
        <f>O$39/P$2</f>
        <v>1805.4</v>
      </c>
      <c r="Q20" s="304">
        <f>O20/P20</f>
        <v>0.74332557881909822</v>
      </c>
      <c r="R20" s="305">
        <f>INT(Q20)</f>
        <v>0</v>
      </c>
      <c r="S20" s="304">
        <v>1</v>
      </c>
      <c r="T20" s="306">
        <f t="shared" si="2"/>
        <v>1</v>
      </c>
      <c r="V20" s="843">
        <v>2.6210258114545253</v>
      </c>
      <c r="W20" s="843">
        <v>0.62102581145452995</v>
      </c>
    </row>
    <row r="21" spans="1:23" x14ac:dyDescent="0.2">
      <c r="A21" s="292" t="s">
        <v>43</v>
      </c>
      <c r="B21" s="293">
        <v>51</v>
      </c>
      <c r="C21" s="293">
        <f>$B$22/3</f>
        <v>42.666666666666664</v>
      </c>
      <c r="D21" s="293"/>
      <c r="E21" s="294">
        <f>B$24/2</f>
        <v>2.5</v>
      </c>
      <c r="F21" s="293">
        <f>B$25/2</f>
        <v>10.5</v>
      </c>
      <c r="G21" s="293">
        <v>0</v>
      </c>
      <c r="H21" s="293">
        <f>B21+INT(C21)+INT(D21)+INT(E21)+INT(F21)+G21</f>
        <v>105</v>
      </c>
      <c r="I21" s="296"/>
      <c r="J21" s="297"/>
      <c r="K21" s="298"/>
      <c r="L21" s="299">
        <f>H21</f>
        <v>105</v>
      </c>
      <c r="M21" s="300">
        <f>L21</f>
        <v>105</v>
      </c>
      <c r="N21" s="301">
        <f>M21/M$39</f>
        <v>1.1128775834658187E-2</v>
      </c>
      <c r="O21" s="302">
        <f>IF(N21&gt;=2%,M21,0)</f>
        <v>0</v>
      </c>
      <c r="P21" s="303">
        <f>O$39/P$2</f>
        <v>1805.4</v>
      </c>
      <c r="Q21" s="304">
        <f>O21/P21</f>
        <v>0</v>
      </c>
      <c r="R21" s="305">
        <f t="shared" si="1"/>
        <v>0</v>
      </c>
      <c r="S21" s="304">
        <v>0</v>
      </c>
      <c r="T21" s="306">
        <f t="shared" si="2"/>
        <v>0</v>
      </c>
      <c r="V21" s="843">
        <v>0.39160296887116425</v>
      </c>
      <c r="W21" s="843">
        <v>0.39160296887116425</v>
      </c>
    </row>
    <row r="22" spans="1:23" x14ac:dyDescent="0.2">
      <c r="A22" s="307" t="s">
        <v>44</v>
      </c>
      <c r="B22" s="293">
        <v>128</v>
      </c>
      <c r="C22" s="293"/>
      <c r="D22" s="293"/>
      <c r="E22" s="292"/>
      <c r="F22" s="293"/>
      <c r="G22" s="293"/>
      <c r="H22" s="293"/>
      <c r="I22" s="296"/>
      <c r="J22" s="297"/>
      <c r="K22" s="298"/>
      <c r="L22" s="299"/>
      <c r="M22" s="308"/>
      <c r="N22" s="301"/>
      <c r="O22" s="302"/>
      <c r="P22" s="303"/>
      <c r="Q22" s="304"/>
      <c r="R22" s="305">
        <f t="shared" si="1"/>
        <v>0</v>
      </c>
      <c r="S22" s="304">
        <v>0</v>
      </c>
      <c r="T22" s="306">
        <f t="shared" si="2"/>
        <v>0</v>
      </c>
      <c r="V22" s="304">
        <v>0.23928215353938184</v>
      </c>
      <c r="W22" s="304">
        <v>0.23928215353938184</v>
      </c>
    </row>
    <row r="23" spans="1:23" x14ac:dyDescent="0.2">
      <c r="A23" s="307" t="s">
        <v>45</v>
      </c>
      <c r="B23" s="293">
        <v>58</v>
      </c>
      <c r="C23" s="293"/>
      <c r="D23" s="293"/>
      <c r="E23" s="292"/>
      <c r="F23" s="293"/>
      <c r="G23" s="293"/>
      <c r="H23" s="293"/>
      <c r="I23" s="296"/>
      <c r="J23" s="297"/>
      <c r="K23" s="298"/>
      <c r="L23" s="299"/>
      <c r="M23" s="308"/>
      <c r="N23" s="301"/>
      <c r="O23" s="302"/>
      <c r="P23" s="303">
        <f t="shared" si="0"/>
        <v>0</v>
      </c>
      <c r="Q23" s="304"/>
      <c r="R23" s="305">
        <f t="shared" si="1"/>
        <v>0</v>
      </c>
      <c r="S23" s="304"/>
      <c r="T23" s="306">
        <f t="shared" si="2"/>
        <v>0</v>
      </c>
      <c r="V23" s="304">
        <v>0.74332557881909822</v>
      </c>
      <c r="W23" s="246">
        <v>0.1573058601971862</v>
      </c>
    </row>
    <row r="24" spans="1:23" x14ac:dyDescent="0.2">
      <c r="A24" s="307" t="s">
        <v>46</v>
      </c>
      <c r="B24" s="293">
        <v>5</v>
      </c>
      <c r="C24" s="293"/>
      <c r="D24" s="309"/>
      <c r="E24" s="292"/>
      <c r="F24" s="293"/>
      <c r="G24" s="293"/>
      <c r="H24" s="310"/>
      <c r="I24" s="296"/>
      <c r="J24" s="297"/>
      <c r="K24" s="298"/>
      <c r="L24" s="299"/>
      <c r="M24" s="308"/>
      <c r="N24" s="301"/>
      <c r="O24" s="302"/>
      <c r="P24" s="303">
        <f t="shared" si="0"/>
        <v>0</v>
      </c>
      <c r="Q24" s="304"/>
      <c r="R24" s="305">
        <f t="shared" si="1"/>
        <v>0</v>
      </c>
      <c r="S24" s="304"/>
      <c r="T24" s="306">
        <f t="shared" si="2"/>
        <v>0</v>
      </c>
    </row>
    <row r="25" spans="1:23" x14ac:dyDescent="0.2">
      <c r="A25" s="307" t="s">
        <v>47</v>
      </c>
      <c r="B25" s="293">
        <v>21</v>
      </c>
      <c r="C25" s="293"/>
      <c r="D25" s="293"/>
      <c r="E25" s="292"/>
      <c r="F25" s="293"/>
      <c r="G25" s="293"/>
      <c r="H25" s="293"/>
      <c r="I25" s="296"/>
      <c r="J25" s="297"/>
      <c r="K25" s="298"/>
      <c r="L25" s="299"/>
      <c r="M25" s="308"/>
      <c r="N25" s="301"/>
      <c r="O25" s="302"/>
      <c r="P25" s="303">
        <f t="shared" si="0"/>
        <v>0</v>
      </c>
      <c r="Q25" s="304"/>
      <c r="R25" s="305">
        <f t="shared" si="1"/>
        <v>0</v>
      </c>
      <c r="S25" s="304"/>
      <c r="T25" s="306">
        <f t="shared" si="2"/>
        <v>0</v>
      </c>
    </row>
    <row r="26" spans="1:23" x14ac:dyDescent="0.2">
      <c r="A26" s="311" t="s">
        <v>48</v>
      </c>
      <c r="B26" s="293"/>
      <c r="C26" s="293"/>
      <c r="D26" s="293"/>
      <c r="E26" s="292"/>
      <c r="F26" s="293"/>
      <c r="G26" s="293"/>
      <c r="H26" s="293"/>
      <c r="I26" s="296"/>
      <c r="J26" s="297"/>
      <c r="K26" s="298"/>
      <c r="L26" s="299"/>
      <c r="M26" s="308"/>
      <c r="N26" s="301"/>
      <c r="O26" s="302"/>
      <c r="P26" s="303"/>
      <c r="Q26" s="304"/>
      <c r="R26" s="305">
        <f t="shared" si="1"/>
        <v>0</v>
      </c>
      <c r="S26" s="304"/>
      <c r="T26" s="306">
        <f t="shared" si="2"/>
        <v>0</v>
      </c>
    </row>
    <row r="27" spans="1:23" x14ac:dyDescent="0.2">
      <c r="A27" s="256"/>
      <c r="B27" s="313"/>
      <c r="C27" s="259"/>
      <c r="D27" s="259"/>
      <c r="E27" s="344"/>
      <c r="F27" s="259"/>
      <c r="G27" s="259"/>
      <c r="H27" s="259"/>
      <c r="I27" s="260"/>
      <c r="J27" s="261"/>
      <c r="K27" s="262"/>
      <c r="L27" s="263"/>
      <c r="M27" s="264"/>
      <c r="N27" s="265"/>
      <c r="O27" s="266"/>
      <c r="P27" s="267"/>
      <c r="Q27" s="327"/>
      <c r="R27" s="268">
        <f t="shared" si="1"/>
        <v>0</v>
      </c>
      <c r="S27" s="269"/>
      <c r="T27" s="270">
        <f t="shared" si="2"/>
        <v>0</v>
      </c>
    </row>
    <row r="28" spans="1:23" s="327" customFormat="1" x14ac:dyDescent="0.2">
      <c r="A28" s="315"/>
      <c r="B28" s="313"/>
      <c r="C28" s="313"/>
      <c r="D28" s="313"/>
      <c r="E28" s="315"/>
      <c r="F28" s="313"/>
      <c r="G28" s="313"/>
      <c r="H28" s="313"/>
      <c r="I28" s="317"/>
      <c r="J28" s="261"/>
      <c r="K28" s="318"/>
      <c r="L28" s="319"/>
      <c r="M28" s="412"/>
      <c r="N28" s="321"/>
      <c r="O28" s="322"/>
      <c r="P28" s="413"/>
      <c r="R28" s="268"/>
      <c r="S28" s="269"/>
      <c r="T28" s="270">
        <f t="shared" si="2"/>
        <v>0</v>
      </c>
    </row>
    <row r="29" spans="1:23" x14ac:dyDescent="0.2">
      <c r="A29" s="414" t="s">
        <v>35</v>
      </c>
      <c r="B29" s="415">
        <v>153</v>
      </c>
      <c r="C29" s="415"/>
      <c r="D29" s="415"/>
      <c r="E29" s="414"/>
      <c r="F29" s="415"/>
      <c r="G29" s="415"/>
      <c r="H29" s="415"/>
      <c r="I29" s="416"/>
      <c r="J29" s="417"/>
      <c r="K29" s="418"/>
      <c r="L29" s="419">
        <f>B29</f>
        <v>153</v>
      </c>
      <c r="M29" s="420">
        <f>L29</f>
        <v>153</v>
      </c>
      <c r="N29" s="421">
        <f>M29/M$39</f>
        <v>1.6216216216216217E-2</v>
      </c>
      <c r="O29" s="422">
        <f>IF(N29&gt;=2%,M29,0)</f>
        <v>0</v>
      </c>
      <c r="P29" s="423">
        <f>O$39/P$2</f>
        <v>1805.4</v>
      </c>
      <c r="Q29" s="424">
        <f>O29/P29</f>
        <v>0</v>
      </c>
      <c r="R29" s="425">
        <f>INT(Q29)</f>
        <v>0</v>
      </c>
      <c r="S29" s="426">
        <v>0</v>
      </c>
      <c r="T29" s="427">
        <f t="shared" si="2"/>
        <v>0</v>
      </c>
    </row>
    <row r="30" spans="1:23" s="327" customFormat="1" x14ac:dyDescent="0.2">
      <c r="A30" s="312"/>
      <c r="B30" s="313" t="s">
        <v>51</v>
      </c>
      <c r="C30" s="313"/>
      <c r="D30" s="314"/>
      <c r="E30" s="315"/>
      <c r="F30" s="313"/>
      <c r="G30" s="313"/>
      <c r="H30" s="316"/>
      <c r="I30" s="317"/>
      <c r="J30" s="261"/>
      <c r="K30" s="318"/>
      <c r="L30" s="319"/>
      <c r="M30" s="320"/>
      <c r="N30" s="321"/>
      <c r="O30" s="322"/>
      <c r="P30" s="323"/>
      <c r="Q30" s="324"/>
      <c r="R30" s="325">
        <f t="shared" si="1"/>
        <v>0</v>
      </c>
      <c r="S30" s="324"/>
      <c r="T30" s="326">
        <f t="shared" si="2"/>
        <v>0</v>
      </c>
    </row>
    <row r="31" spans="1:23" s="327" customFormat="1" x14ac:dyDescent="0.2">
      <c r="A31" s="443" t="s">
        <v>36</v>
      </c>
      <c r="B31" s="440">
        <v>51</v>
      </c>
      <c r="C31" s="440"/>
      <c r="D31" s="442"/>
      <c r="E31" s="441"/>
      <c r="F31" s="440"/>
      <c r="G31" s="440"/>
      <c r="H31" s="439"/>
      <c r="I31" s="438"/>
      <c r="J31" s="437"/>
      <c r="K31" s="436"/>
      <c r="L31" s="435">
        <f>B31</f>
        <v>51</v>
      </c>
      <c r="M31" s="434">
        <f>L31</f>
        <v>51</v>
      </c>
      <c r="N31" s="433">
        <f>M31/M$39</f>
        <v>5.4054054054054057E-3</v>
      </c>
      <c r="O31" s="432">
        <f>IF(N31&gt;=2%,M31,0)</f>
        <v>0</v>
      </c>
      <c r="P31" s="431">
        <f>O$39/P$2</f>
        <v>1805.4</v>
      </c>
      <c r="Q31" s="429">
        <f>O31/P31</f>
        <v>0</v>
      </c>
      <c r="R31" s="430">
        <f>INT(Q31)</f>
        <v>0</v>
      </c>
      <c r="S31" s="429">
        <v>0</v>
      </c>
      <c r="T31" s="428"/>
    </row>
    <row r="32" spans="1:23" s="327" customFormat="1" x14ac:dyDescent="0.2">
      <c r="A32" s="312"/>
      <c r="B32" s="313"/>
      <c r="C32" s="313"/>
      <c r="D32" s="314"/>
      <c r="E32" s="315"/>
      <c r="F32" s="313"/>
      <c r="G32" s="313"/>
      <c r="H32" s="316"/>
      <c r="I32" s="317"/>
      <c r="J32" s="261"/>
      <c r="K32" s="318"/>
      <c r="L32" s="319"/>
      <c r="M32" s="320"/>
      <c r="N32" s="321"/>
      <c r="O32" s="322"/>
      <c r="P32" s="323"/>
      <c r="Q32" s="324"/>
      <c r="R32" s="325"/>
      <c r="S32" s="324"/>
      <c r="T32" s="326"/>
    </row>
    <row r="33" spans="1:20" s="327" customFormat="1" x14ac:dyDescent="0.2">
      <c r="A33" s="328" t="s">
        <v>50</v>
      </c>
      <c r="B33" s="329">
        <v>0</v>
      </c>
      <c r="C33" s="329"/>
      <c r="D33" s="330"/>
      <c r="E33" s="331"/>
      <c r="F33" s="329"/>
      <c r="G33" s="329"/>
      <c r="H33" s="332"/>
      <c r="I33" s="333"/>
      <c r="J33" s="334"/>
      <c r="K33" s="335"/>
      <c r="L33" s="336">
        <f>B33</f>
        <v>0</v>
      </c>
      <c r="M33" s="337">
        <f>L33</f>
        <v>0</v>
      </c>
      <c r="N33" s="338">
        <f>M33/M$39</f>
        <v>0</v>
      </c>
      <c r="O33" s="339">
        <f>IF(N33&gt;=2%,M33,0)</f>
        <v>0</v>
      </c>
      <c r="P33" s="340">
        <f>O$39/P$2</f>
        <v>1805.4</v>
      </c>
      <c r="Q33" s="341">
        <f>O33/P33</f>
        <v>0</v>
      </c>
      <c r="R33" s="342">
        <f t="shared" si="1"/>
        <v>0</v>
      </c>
      <c r="S33" s="341">
        <v>0</v>
      </c>
      <c r="T33" s="343">
        <f t="shared" si="2"/>
        <v>0</v>
      </c>
    </row>
    <row r="34" spans="1:20" x14ac:dyDescent="0.2">
      <c r="A34" s="344"/>
      <c r="B34" s="259"/>
      <c r="C34" s="259"/>
      <c r="D34" s="258"/>
      <c r="E34" s="344"/>
      <c r="F34" s="259"/>
      <c r="G34" s="259"/>
      <c r="H34" s="345" t="s">
        <v>51</v>
      </c>
      <c r="I34" s="260"/>
      <c r="J34" s="261"/>
      <c r="K34" s="262"/>
      <c r="L34" s="319"/>
      <c r="M34" s="320"/>
      <c r="N34" s="265"/>
      <c r="O34" s="266"/>
      <c r="P34" s="323"/>
      <c r="Q34" s="324"/>
      <c r="R34" s="325">
        <f t="shared" si="1"/>
        <v>0</v>
      </c>
      <c r="S34" s="324"/>
      <c r="T34" s="326">
        <f t="shared" si="2"/>
        <v>0</v>
      </c>
    </row>
    <row r="35" spans="1:20" x14ac:dyDescent="0.2">
      <c r="A35" s="346" t="s">
        <v>52</v>
      </c>
      <c r="B35" s="347">
        <v>1</v>
      </c>
      <c r="C35" s="347"/>
      <c r="D35" s="347"/>
      <c r="E35" s="346"/>
      <c r="F35" s="347"/>
      <c r="G35" s="347"/>
      <c r="H35" s="348"/>
      <c r="I35" s="349"/>
      <c r="J35" s="350"/>
      <c r="K35" s="351"/>
      <c r="L35" s="352">
        <f>B35</f>
        <v>1</v>
      </c>
      <c r="M35" s="353">
        <f>L35</f>
        <v>1</v>
      </c>
      <c r="N35" s="354">
        <f>M35/M$39</f>
        <v>1.0598834128245893E-4</v>
      </c>
      <c r="O35" s="355">
        <f>IF(N35&gt;=2%,M35,0)</f>
        <v>0</v>
      </c>
      <c r="P35" s="356">
        <f>O$39/P$2</f>
        <v>1805.4</v>
      </c>
      <c r="Q35" s="357">
        <f>O35/P35</f>
        <v>0</v>
      </c>
      <c r="R35" s="358">
        <f t="shared" si="1"/>
        <v>0</v>
      </c>
      <c r="S35" s="357">
        <v>0</v>
      </c>
      <c r="T35" s="359">
        <f t="shared" si="2"/>
        <v>0</v>
      </c>
    </row>
    <row r="36" spans="1:20" x14ac:dyDescent="0.2">
      <c r="A36" s="344"/>
      <c r="B36" s="259"/>
      <c r="C36" s="259"/>
      <c r="D36" s="259"/>
      <c r="E36" s="344"/>
      <c r="F36" s="259"/>
      <c r="G36" s="259"/>
      <c r="H36" s="345"/>
      <c r="I36" s="260"/>
      <c r="J36" s="261"/>
      <c r="K36" s="262"/>
      <c r="L36" s="319"/>
      <c r="M36" s="320"/>
      <c r="N36" s="265"/>
      <c r="O36" s="266"/>
      <c r="P36" s="323"/>
      <c r="Q36" s="324"/>
      <c r="R36" s="325"/>
      <c r="S36" s="324"/>
      <c r="T36" s="326"/>
    </row>
    <row r="37" spans="1:20" x14ac:dyDescent="0.2">
      <c r="A37" s="360" t="s">
        <v>53</v>
      </c>
      <c r="B37" s="361">
        <v>373</v>
      </c>
      <c r="C37" s="361"/>
      <c r="D37" s="361"/>
      <c r="E37" s="360"/>
      <c r="F37" s="361"/>
      <c r="G37" s="361"/>
      <c r="H37" s="362"/>
      <c r="I37" s="363"/>
      <c r="J37" s="364"/>
      <c r="K37" s="365"/>
      <c r="L37" s="366">
        <f>B37</f>
        <v>373</v>
      </c>
      <c r="M37" s="367"/>
      <c r="N37" s="368"/>
      <c r="O37" s="369">
        <f>IF(N37&gt;=2%,M37,0)</f>
        <v>0</v>
      </c>
      <c r="P37" s="370"/>
      <c r="Q37" s="371"/>
      <c r="R37" s="372">
        <f t="shared" si="1"/>
        <v>0</v>
      </c>
      <c r="S37" s="371"/>
      <c r="T37" s="373">
        <f t="shared" si="2"/>
        <v>0</v>
      </c>
    </row>
    <row r="38" spans="1:20" x14ac:dyDescent="0.2">
      <c r="A38" s="344"/>
      <c r="B38" s="259"/>
      <c r="C38" s="259"/>
      <c r="D38" s="259"/>
      <c r="E38" s="344"/>
      <c r="F38" s="259"/>
      <c r="G38" s="259"/>
      <c r="H38" s="259"/>
      <c r="I38" s="260"/>
      <c r="J38" s="374"/>
      <c r="K38" s="262"/>
      <c r="L38" s="375"/>
      <c r="M38" s="264"/>
      <c r="N38" s="265"/>
      <c r="O38" s="266"/>
      <c r="P38" s="376"/>
      <c r="Q38" s="324"/>
      <c r="R38" s="377">
        <f t="shared" si="1"/>
        <v>0</v>
      </c>
      <c r="S38" s="324"/>
      <c r="T38" s="326">
        <f t="shared" si="2"/>
        <v>0</v>
      </c>
    </row>
    <row r="39" spans="1:20" x14ac:dyDescent="0.2">
      <c r="A39" s="344" t="s">
        <v>54</v>
      </c>
      <c r="B39" s="259">
        <f>SUM(B6:B38)</f>
        <v>9808</v>
      </c>
      <c r="C39" s="259"/>
      <c r="D39" s="259"/>
      <c r="E39" s="378"/>
      <c r="F39" s="259"/>
      <c r="G39" s="259">
        <f t="shared" ref="G39:S39" si="3">SUM(G6:G38)</f>
        <v>7</v>
      </c>
      <c r="H39" s="259">
        <f t="shared" si="3"/>
        <v>3791</v>
      </c>
      <c r="I39" s="379">
        <f t="shared" si="3"/>
        <v>1</v>
      </c>
      <c r="J39" s="380">
        <f t="shared" si="3"/>
        <v>5439</v>
      </c>
      <c r="K39" s="262">
        <f t="shared" si="3"/>
        <v>1</v>
      </c>
      <c r="L39" s="262">
        <f t="shared" si="3"/>
        <v>9808</v>
      </c>
      <c r="M39" s="262">
        <f t="shared" si="3"/>
        <v>9435</v>
      </c>
      <c r="N39" s="379">
        <f t="shared" si="3"/>
        <v>0.99999999999999989</v>
      </c>
      <c r="O39" s="266">
        <f t="shared" si="3"/>
        <v>9027</v>
      </c>
      <c r="P39" s="376">
        <f t="shared" si="3"/>
        <v>21664.800000000003</v>
      </c>
      <c r="Q39" s="376">
        <f t="shared" si="3"/>
        <v>4.9999999999999991</v>
      </c>
      <c r="R39" s="381">
        <f t="shared" si="3"/>
        <v>2</v>
      </c>
      <c r="S39" s="382">
        <f t="shared" si="3"/>
        <v>3</v>
      </c>
      <c r="T39" s="383">
        <f t="shared" si="2"/>
        <v>5</v>
      </c>
    </row>
    <row r="40" spans="1:20" x14ac:dyDescent="0.2">
      <c r="K40" s="384"/>
      <c r="L40" s="223"/>
      <c r="M40" s="385"/>
      <c r="N40" s="386"/>
      <c r="O40" s="387"/>
      <c r="P40" s="388"/>
    </row>
    <row r="41" spans="1:20" x14ac:dyDescent="0.2">
      <c r="B41" s="904"/>
    </row>
    <row r="42" spans="1:20" x14ac:dyDescent="0.2">
      <c r="A42" s="389"/>
      <c r="B42" s="389"/>
      <c r="C42" s="389"/>
      <c r="D42" s="389"/>
      <c r="E42" s="389"/>
      <c r="F42" s="389"/>
      <c r="G42" s="389"/>
      <c r="H42" s="214"/>
      <c r="K42" s="214"/>
    </row>
  </sheetData>
  <mergeCells count="3">
    <mergeCell ref="R5:T5"/>
    <mergeCell ref="A1:T1"/>
    <mergeCell ref="G2:K2"/>
  </mergeCells>
  <printOptions horizontalCentered="1" verticalCentered="1"/>
  <pageMargins left="0.23622047244094491" right="0.23622047244094491" top="0.51181102362204722" bottom="0.51181102362204722" header="0" footer="0.23622047244094491"/>
  <pageSetup paperSize="190" scale="74" fitToHeight="0" pageOrder="overThenDown" orientation="landscape" r:id="rId1"/>
  <headerFooter alignWithMargins="0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U29"/>
  <sheetViews>
    <sheetView zoomScale="64" zoomScaleNormal="64" workbookViewId="0">
      <selection activeCell="F16" sqref="F16"/>
    </sheetView>
  </sheetViews>
  <sheetFormatPr baseColWidth="10" defaultRowHeight="12.75" x14ac:dyDescent="0.2"/>
  <cols>
    <col min="1" max="1" width="38.140625" style="211" bestFit="1" customWidth="1"/>
    <col min="2" max="8" width="15.7109375" style="211" customWidth="1"/>
    <col min="9" max="9" width="15.7109375" style="212" customWidth="1"/>
    <col min="10" max="10" width="15.7109375" style="213" customWidth="1"/>
    <col min="11" max="12" width="15.7109375" style="211" customWidth="1"/>
    <col min="13" max="13" width="15.7109375" style="214" customWidth="1"/>
    <col min="14" max="14" width="15.7109375" style="212" customWidth="1"/>
    <col min="15" max="17" width="15.7109375" style="211" customWidth="1"/>
    <col min="18" max="18" width="7.140625" style="215" customWidth="1"/>
    <col min="19" max="19" width="6.5703125" style="211" customWidth="1"/>
    <col min="20" max="20" width="7.140625" style="211" customWidth="1"/>
    <col min="21" max="16384" width="11.42578125" style="211"/>
  </cols>
  <sheetData>
    <row r="1" spans="1:21" ht="20.25" x14ac:dyDescent="0.3">
      <c r="A1" s="981" t="s">
        <v>0</v>
      </c>
      <c r="B1" s="981"/>
      <c r="C1" s="981"/>
      <c r="D1" s="981"/>
      <c r="E1" s="981"/>
      <c r="F1" s="981"/>
      <c r="G1" s="981"/>
      <c r="H1" s="981"/>
      <c r="I1" s="981"/>
      <c r="J1" s="981"/>
      <c r="K1" s="981"/>
      <c r="L1" s="981"/>
      <c r="M1" s="981"/>
      <c r="N1" s="981"/>
      <c r="O1" s="981"/>
      <c r="P1" s="981"/>
      <c r="Q1" s="981"/>
      <c r="R1" s="981"/>
      <c r="S1" s="981"/>
      <c r="T1" s="981"/>
    </row>
    <row r="2" spans="1:21" ht="20.25" x14ac:dyDescent="0.3">
      <c r="A2" s="937" t="s">
        <v>1</v>
      </c>
      <c r="B2" s="983" t="s">
        <v>123</v>
      </c>
      <c r="C2" s="983"/>
      <c r="D2" s="983"/>
      <c r="E2" s="983"/>
      <c r="F2" s="983"/>
      <c r="G2" s="982" t="str">
        <f>B2</f>
        <v>VILLA DE GUADALUPE</v>
      </c>
      <c r="H2" s="982"/>
      <c r="I2" s="982"/>
      <c r="J2" s="982"/>
      <c r="K2" s="982"/>
      <c r="L2" s="946"/>
      <c r="M2" s="984" t="s">
        <v>3</v>
      </c>
      <c r="N2" s="984"/>
      <c r="O2" s="984"/>
      <c r="P2" s="929">
        <v>5</v>
      </c>
      <c r="Q2" s="946"/>
      <c r="R2" s="947"/>
      <c r="S2" s="946"/>
      <c r="T2" s="946"/>
    </row>
    <row r="3" spans="1:21" ht="20.25" x14ac:dyDescent="0.3">
      <c r="A3" s="929">
        <v>2018</v>
      </c>
      <c r="B3" s="929"/>
      <c r="C3" s="929"/>
      <c r="D3" s="929"/>
      <c r="E3" s="929"/>
      <c r="F3" s="929"/>
      <c r="G3" s="929"/>
      <c r="H3" s="928"/>
      <c r="I3" s="948"/>
      <c r="J3" s="949"/>
      <c r="K3" s="929"/>
      <c r="L3" s="950"/>
      <c r="M3" s="951"/>
      <c r="N3" s="952"/>
      <c r="O3" s="937"/>
      <c r="P3" s="929"/>
      <c r="Q3" s="946"/>
      <c r="R3" s="947"/>
      <c r="S3" s="946"/>
      <c r="T3" s="946"/>
    </row>
    <row r="4" spans="1:21" ht="20.25" x14ac:dyDescent="0.3">
      <c r="A4" s="929"/>
      <c r="B4" s="929"/>
      <c r="C4" s="929"/>
      <c r="D4" s="929"/>
      <c r="E4" s="929"/>
      <c r="F4" s="929"/>
      <c r="G4" s="929"/>
      <c r="H4" s="928"/>
      <c r="I4" s="948"/>
      <c r="J4" s="949"/>
      <c r="K4" s="929"/>
      <c r="L4" s="950"/>
      <c r="M4" s="951"/>
      <c r="N4" s="952"/>
      <c r="O4" s="937"/>
      <c r="P4" s="929"/>
      <c r="Q4" s="946"/>
      <c r="R4" s="947"/>
      <c r="S4" s="946"/>
      <c r="T4" s="946"/>
    </row>
    <row r="5" spans="1:21" ht="89.25" x14ac:dyDescent="0.2">
      <c r="A5" s="936" t="s">
        <v>4</v>
      </c>
      <c r="B5" s="936" t="s">
        <v>5</v>
      </c>
      <c r="C5" s="936" t="s">
        <v>6</v>
      </c>
      <c r="D5" s="936" t="s">
        <v>7</v>
      </c>
      <c r="E5" s="936" t="s">
        <v>8</v>
      </c>
      <c r="F5" s="936" t="s">
        <v>9</v>
      </c>
      <c r="G5" s="936" t="s">
        <v>124</v>
      </c>
      <c r="H5" s="936" t="s">
        <v>11</v>
      </c>
      <c r="I5" s="931" t="s">
        <v>12</v>
      </c>
      <c r="J5" s="932" t="s">
        <v>13</v>
      </c>
      <c r="K5" s="936" t="s">
        <v>126</v>
      </c>
      <c r="L5" s="936" t="s">
        <v>15</v>
      </c>
      <c r="M5" s="933" t="s">
        <v>16</v>
      </c>
      <c r="N5" s="231" t="s">
        <v>17</v>
      </c>
      <c r="O5" s="936" t="s">
        <v>18</v>
      </c>
      <c r="P5" s="934" t="s">
        <v>19</v>
      </c>
      <c r="Q5" s="935" t="s">
        <v>20</v>
      </c>
      <c r="R5" s="980" t="s">
        <v>21</v>
      </c>
      <c r="S5" s="980"/>
      <c r="T5" s="980"/>
    </row>
    <row r="6" spans="1:21" s="468" customFormat="1" x14ac:dyDescent="0.2">
      <c r="A6" s="235" t="s">
        <v>38</v>
      </c>
      <c r="B6" s="236"/>
      <c r="C6" s="236"/>
      <c r="D6" s="236"/>
      <c r="E6" s="249"/>
      <c r="F6" s="236"/>
      <c r="G6" s="474"/>
      <c r="H6" s="236"/>
      <c r="I6" s="238">
        <v>0.12</v>
      </c>
      <c r="J6" s="239">
        <f>$B$8*I6</f>
        <v>190.32</v>
      </c>
      <c r="K6" s="252">
        <v>0</v>
      </c>
      <c r="L6" s="473">
        <f>INT(J6)+K6</f>
        <v>190</v>
      </c>
      <c r="M6" s="242">
        <f>L6</f>
        <v>190</v>
      </c>
      <c r="N6" s="469">
        <f>M6/M$26</f>
        <v>3.8007601520304059E-2</v>
      </c>
      <c r="O6" s="255">
        <f>IF(N6&gt;=2%,M6,0)</f>
        <v>190</v>
      </c>
      <c r="P6" s="245">
        <f>O$26/P$2</f>
        <v>983.2</v>
      </c>
      <c r="Q6" s="472">
        <f>O6/P6</f>
        <v>0.19324654190398696</v>
      </c>
      <c r="R6" s="247">
        <f t="shared" ref="R6:R12" si="0">INT(Q6)</f>
        <v>0</v>
      </c>
      <c r="S6" s="248">
        <v>0</v>
      </c>
      <c r="T6" s="246">
        <f t="shared" ref="T6:T12" si="1">SUM(R6:S6)</f>
        <v>0</v>
      </c>
    </row>
    <row r="7" spans="1:21" s="468" customFormat="1" x14ac:dyDescent="0.2">
      <c r="A7" s="235" t="s">
        <v>24</v>
      </c>
      <c r="B7" s="236"/>
      <c r="C7" s="236"/>
      <c r="D7" s="237"/>
      <c r="E7" s="249"/>
      <c r="F7" s="236"/>
      <c r="G7" s="236"/>
      <c r="H7" s="236"/>
      <c r="I7" s="238">
        <v>0.88</v>
      </c>
      <c r="J7" s="239">
        <f>$B$8*I7</f>
        <v>1395.68</v>
      </c>
      <c r="K7" s="252">
        <v>1</v>
      </c>
      <c r="L7" s="473">
        <f>INT(J7)+K7</f>
        <v>1396</v>
      </c>
      <c r="M7" s="242">
        <f>L7</f>
        <v>1396</v>
      </c>
      <c r="N7" s="469">
        <f>M7/M$26</f>
        <v>0.27925585117023405</v>
      </c>
      <c r="O7" s="255">
        <f>IF(N7&gt;=2%,M7,0)</f>
        <v>1396</v>
      </c>
      <c r="P7" s="245">
        <f>O$26/P$2</f>
        <v>983.2</v>
      </c>
      <c r="Q7" s="472">
        <f>O7/P7</f>
        <v>1.4198535394629779</v>
      </c>
      <c r="R7" s="247">
        <f t="shared" si="0"/>
        <v>1</v>
      </c>
      <c r="S7" s="248">
        <v>1</v>
      </c>
      <c r="T7" s="246">
        <f t="shared" si="1"/>
        <v>2</v>
      </c>
    </row>
    <row r="8" spans="1:21" s="468" customFormat="1" x14ac:dyDescent="0.2">
      <c r="A8" s="471" t="s">
        <v>59</v>
      </c>
      <c r="B8" s="236">
        <v>1586</v>
      </c>
      <c r="C8" s="470"/>
      <c r="D8" s="236"/>
      <c r="E8" s="235"/>
      <c r="F8" s="236"/>
      <c r="G8" s="236"/>
      <c r="H8" s="251"/>
      <c r="I8" s="238"/>
      <c r="J8" s="239"/>
      <c r="K8" s="252"/>
      <c r="L8" s="253"/>
      <c r="M8" s="254"/>
      <c r="N8" s="469"/>
      <c r="O8" s="255"/>
      <c r="P8" s="245">
        <f>SUM(N8:O8)</f>
        <v>0</v>
      </c>
      <c r="Q8" s="248"/>
      <c r="R8" s="247">
        <f t="shared" si="0"/>
        <v>0</v>
      </c>
      <c r="S8" s="248">
        <v>0</v>
      </c>
      <c r="T8" s="246">
        <f t="shared" si="1"/>
        <v>0</v>
      </c>
    </row>
    <row r="9" spans="1:21" x14ac:dyDescent="0.2">
      <c r="A9" s="256"/>
      <c r="B9" s="257"/>
      <c r="C9" s="257"/>
      <c r="D9" s="258"/>
      <c r="E9" s="227"/>
      <c r="F9" s="259"/>
      <c r="G9" s="257"/>
      <c r="H9" s="259"/>
      <c r="I9" s="260"/>
      <c r="J9" s="261"/>
      <c r="K9" s="262"/>
      <c r="L9" s="263"/>
      <c r="M9" s="264"/>
      <c r="N9" s="265"/>
      <c r="O9" s="266"/>
      <c r="P9" s="267">
        <f>SUM(N9:O9)</f>
        <v>0</v>
      </c>
      <c r="R9" s="268">
        <f t="shared" si="0"/>
        <v>0</v>
      </c>
      <c r="S9" s="269">
        <v>0</v>
      </c>
      <c r="T9" s="270">
        <f t="shared" si="1"/>
        <v>0</v>
      </c>
    </row>
    <row r="10" spans="1:21" x14ac:dyDescent="0.2">
      <c r="A10" s="271" t="s">
        <v>33</v>
      </c>
      <c r="B10" s="272"/>
      <c r="C10" s="272"/>
      <c r="D10" s="272"/>
      <c r="E10" s="273"/>
      <c r="F10" s="272"/>
      <c r="G10" s="274"/>
      <c r="H10" s="272"/>
      <c r="I10" s="275">
        <v>0.76</v>
      </c>
      <c r="J10" s="276">
        <f>B12*I10</f>
        <v>1109.5999999999999</v>
      </c>
      <c r="K10" s="277">
        <v>1</v>
      </c>
      <c r="L10" s="278">
        <f>INT(J10)+K10</f>
        <v>1110</v>
      </c>
      <c r="M10" s="279">
        <f>L10</f>
        <v>1110</v>
      </c>
      <c r="N10" s="280">
        <f>M10/M$26</f>
        <v>0.22204440888177635</v>
      </c>
      <c r="O10" s="281">
        <f>IF(N10&gt;=2%,M10,0)</f>
        <v>1110</v>
      </c>
      <c r="P10" s="282">
        <f>O$26/P$2</f>
        <v>983.2</v>
      </c>
      <c r="Q10" s="283">
        <f>O10/P10</f>
        <v>1.128966639544345</v>
      </c>
      <c r="R10" s="284">
        <f t="shared" si="0"/>
        <v>1</v>
      </c>
      <c r="S10" s="285">
        <v>0</v>
      </c>
      <c r="T10" s="286">
        <f t="shared" si="1"/>
        <v>1</v>
      </c>
    </row>
    <row r="11" spans="1:21" x14ac:dyDescent="0.2">
      <c r="A11" s="271" t="s">
        <v>36</v>
      </c>
      <c r="B11" s="272"/>
      <c r="C11" s="272"/>
      <c r="D11" s="390"/>
      <c r="E11" s="273"/>
      <c r="F11" s="272"/>
      <c r="G11" s="272"/>
      <c r="H11" s="272"/>
      <c r="I11" s="275">
        <v>0.24</v>
      </c>
      <c r="J11" s="276">
        <f>B12*I11</f>
        <v>350.4</v>
      </c>
      <c r="K11" s="277">
        <v>0</v>
      </c>
      <c r="L11" s="278">
        <f>INT(J11)+K11</f>
        <v>350</v>
      </c>
      <c r="M11" s="279">
        <f>L11</f>
        <v>350</v>
      </c>
      <c r="N11" s="280">
        <f>M11/M$26</f>
        <v>7.001400280056011E-2</v>
      </c>
      <c r="O11" s="281">
        <f>IF(N11&gt;=2%,M11,0)</f>
        <v>350</v>
      </c>
      <c r="P11" s="282">
        <f>O$26/P$2</f>
        <v>983.2</v>
      </c>
      <c r="Q11" s="283">
        <f>O11/P11</f>
        <v>0.35598047192839705</v>
      </c>
      <c r="R11" s="284">
        <f t="shared" si="0"/>
        <v>0</v>
      </c>
      <c r="S11" s="285">
        <v>0</v>
      </c>
      <c r="T11" s="286">
        <f t="shared" si="1"/>
        <v>0</v>
      </c>
    </row>
    <row r="12" spans="1:21" x14ac:dyDescent="0.2">
      <c r="A12" s="287" t="s">
        <v>62</v>
      </c>
      <c r="B12" s="272">
        <v>1460</v>
      </c>
      <c r="C12" s="288"/>
      <c r="D12" s="272"/>
      <c r="E12" s="271"/>
      <c r="F12" s="272"/>
      <c r="G12" s="272"/>
      <c r="H12" s="289"/>
      <c r="I12" s="275"/>
      <c r="J12" s="276"/>
      <c r="K12" s="277"/>
      <c r="L12" s="290"/>
      <c r="M12" s="291"/>
      <c r="N12" s="280"/>
      <c r="O12" s="281"/>
      <c r="P12" s="282"/>
      <c r="Q12" s="285"/>
      <c r="R12" s="284">
        <f t="shared" si="0"/>
        <v>0</v>
      </c>
      <c r="S12" s="285">
        <v>0</v>
      </c>
      <c r="T12" s="286">
        <f t="shared" si="1"/>
        <v>0</v>
      </c>
    </row>
    <row r="13" spans="1:21" x14ac:dyDescent="0.2">
      <c r="A13" s="256"/>
      <c r="B13" s="257"/>
      <c r="C13" s="257"/>
      <c r="D13" s="258"/>
      <c r="E13" s="227"/>
      <c r="F13" s="259"/>
      <c r="G13" s="257"/>
      <c r="H13" s="259"/>
      <c r="I13" s="260"/>
      <c r="J13" s="261"/>
      <c r="K13" s="262"/>
      <c r="L13" s="263"/>
      <c r="M13" s="264"/>
      <c r="N13" s="265"/>
      <c r="O13" s="266"/>
      <c r="P13" s="267"/>
      <c r="R13" s="268"/>
      <c r="S13" s="269">
        <v>0</v>
      </c>
      <c r="T13" s="270"/>
    </row>
    <row r="14" spans="1:21" x14ac:dyDescent="0.2">
      <c r="A14" s="587" t="s">
        <v>23</v>
      </c>
      <c r="B14" s="586">
        <v>1870</v>
      </c>
      <c r="C14" s="586"/>
      <c r="D14" s="586"/>
      <c r="E14" s="587"/>
      <c r="F14" s="586"/>
      <c r="G14" s="586"/>
      <c r="H14" s="586"/>
      <c r="I14" s="585"/>
      <c r="J14" s="584"/>
      <c r="K14" s="583"/>
      <c r="L14" s="582">
        <f>B14</f>
        <v>1870</v>
      </c>
      <c r="M14" s="581">
        <f>L14</f>
        <v>1870</v>
      </c>
      <c r="N14" s="580">
        <f>M14/M$26</f>
        <v>0.37407481496299261</v>
      </c>
      <c r="O14" s="579">
        <f>IF(N14&gt;=2%,M14,0)</f>
        <v>1870</v>
      </c>
      <c r="P14" s="578">
        <f>O$26/P$2</f>
        <v>983.2</v>
      </c>
      <c r="Q14" s="577">
        <f>O14/P14</f>
        <v>1.9019528071602929</v>
      </c>
      <c r="R14" s="576">
        <f>INT(Q14)</f>
        <v>1</v>
      </c>
      <c r="S14" s="575">
        <v>1</v>
      </c>
      <c r="T14" s="574">
        <f>SUM(R14:S14)</f>
        <v>2</v>
      </c>
      <c r="U14" s="479"/>
    </row>
    <row r="15" spans="1:21" s="479" customFormat="1" x14ac:dyDescent="0.2">
      <c r="A15" s="572"/>
      <c r="B15" s="491"/>
      <c r="C15" s="491"/>
      <c r="D15" s="491"/>
      <c r="E15" s="572"/>
      <c r="F15" s="491"/>
      <c r="G15" s="491"/>
      <c r="H15" s="491"/>
      <c r="I15" s="490"/>
      <c r="J15" s="489"/>
      <c r="K15" s="488"/>
      <c r="L15" s="487"/>
      <c r="M15" s="486"/>
      <c r="N15" s="485"/>
      <c r="O15" s="484"/>
      <c r="P15" s="483"/>
      <c r="R15" s="482"/>
      <c r="S15" s="481"/>
      <c r="T15" s="480">
        <f>SUM(R15:S15)</f>
        <v>0</v>
      </c>
    </row>
    <row r="16" spans="1:21" s="479" customFormat="1" x14ac:dyDescent="0.2">
      <c r="A16" s="601" t="s">
        <v>34</v>
      </c>
      <c r="B16" s="600">
        <v>74</v>
      </c>
      <c r="C16" s="600"/>
      <c r="D16" s="600"/>
      <c r="E16" s="601"/>
      <c r="F16" s="600"/>
      <c r="G16" s="600"/>
      <c r="H16" s="600"/>
      <c r="I16" s="599"/>
      <c r="J16" s="598"/>
      <c r="K16" s="597"/>
      <c r="L16" s="596">
        <f>B16</f>
        <v>74</v>
      </c>
      <c r="M16" s="595">
        <f>L16</f>
        <v>74</v>
      </c>
      <c r="N16" s="594">
        <f>M16/M$26</f>
        <v>1.4802960592118424E-2</v>
      </c>
      <c r="O16" s="593">
        <f>IF(N16&gt;=2%,M16,0)</f>
        <v>0</v>
      </c>
      <c r="P16" s="592">
        <f>O$26/P$2</f>
        <v>983.2</v>
      </c>
      <c r="Q16" s="591">
        <f>O16/P16</f>
        <v>0</v>
      </c>
      <c r="R16" s="590">
        <f>INT(Q16)</f>
        <v>0</v>
      </c>
      <c r="S16" s="589">
        <v>0</v>
      </c>
      <c r="T16" s="588">
        <f>SUM(R16:S16)</f>
        <v>0</v>
      </c>
    </row>
    <row r="17" spans="1:20" s="479" customFormat="1" x14ac:dyDescent="0.2">
      <c r="A17" s="573"/>
      <c r="B17" s="491" t="s">
        <v>51</v>
      </c>
      <c r="C17" s="491"/>
      <c r="D17" s="494"/>
      <c r="E17" s="572"/>
      <c r="F17" s="491"/>
      <c r="G17" s="491"/>
      <c r="H17" s="571"/>
      <c r="I17" s="490"/>
      <c r="J17" s="489"/>
      <c r="K17" s="488"/>
      <c r="L17" s="487"/>
      <c r="M17" s="570"/>
      <c r="N17" s="485"/>
      <c r="O17" s="484"/>
      <c r="P17" s="569"/>
      <c r="Q17" s="567"/>
      <c r="R17" s="568">
        <f>INT(Q17)</f>
        <v>0</v>
      </c>
      <c r="S17" s="567"/>
      <c r="T17" s="566">
        <f>SUM(R17:S17)</f>
        <v>0</v>
      </c>
    </row>
    <row r="18" spans="1:20" s="479" customFormat="1" x14ac:dyDescent="0.2">
      <c r="A18" s="565" t="s">
        <v>35</v>
      </c>
      <c r="B18" s="521">
        <v>8</v>
      </c>
      <c r="C18" s="521"/>
      <c r="D18" s="524"/>
      <c r="E18" s="564"/>
      <c r="F18" s="521"/>
      <c r="G18" s="521"/>
      <c r="H18" s="563"/>
      <c r="I18" s="520"/>
      <c r="J18" s="519"/>
      <c r="K18" s="518"/>
      <c r="L18" s="517">
        <f>B18</f>
        <v>8</v>
      </c>
      <c r="M18" s="562">
        <f>L18</f>
        <v>8</v>
      </c>
      <c r="N18" s="515">
        <f>M18/M$26</f>
        <v>1.6003200640128026E-3</v>
      </c>
      <c r="O18" s="514">
        <f>IF(N18&gt;=2%,M18,0)</f>
        <v>0</v>
      </c>
      <c r="P18" s="561">
        <f>O$26/P$2</f>
        <v>983.2</v>
      </c>
      <c r="Q18" s="559">
        <f>O18/P18</f>
        <v>0</v>
      </c>
      <c r="R18" s="560">
        <f>INT(Q18)</f>
        <v>0</v>
      </c>
      <c r="S18" s="559">
        <v>0</v>
      </c>
      <c r="T18" s="558"/>
    </row>
    <row r="19" spans="1:20" s="327" customFormat="1" x14ac:dyDescent="0.2">
      <c r="A19" s="312"/>
      <c r="B19" s="313"/>
      <c r="C19" s="313"/>
      <c r="D19" s="314"/>
      <c r="E19" s="315"/>
      <c r="F19" s="313"/>
      <c r="G19" s="313"/>
      <c r="H19" s="316"/>
      <c r="I19" s="317"/>
      <c r="J19" s="261"/>
      <c r="K19" s="318"/>
      <c r="L19" s="319"/>
      <c r="M19" s="320"/>
      <c r="N19" s="321"/>
      <c r="O19" s="322"/>
      <c r="P19" s="323"/>
      <c r="Q19" s="324"/>
      <c r="R19" s="325"/>
      <c r="S19" s="324"/>
      <c r="T19" s="326"/>
    </row>
    <row r="20" spans="1:20" s="327" customFormat="1" x14ac:dyDescent="0.2">
      <c r="A20" s="328" t="s">
        <v>50</v>
      </c>
      <c r="B20" s="329">
        <v>0</v>
      </c>
      <c r="C20" s="329"/>
      <c r="D20" s="330"/>
      <c r="E20" s="331"/>
      <c r="F20" s="329"/>
      <c r="G20" s="329"/>
      <c r="H20" s="332"/>
      <c r="I20" s="333"/>
      <c r="J20" s="334"/>
      <c r="K20" s="335"/>
      <c r="L20" s="336">
        <f>B20</f>
        <v>0</v>
      </c>
      <c r="M20" s="337">
        <f>L20</f>
        <v>0</v>
      </c>
      <c r="N20" s="338">
        <f>M20/M$26</f>
        <v>0</v>
      </c>
      <c r="O20" s="339">
        <f>IF(N20&gt;=2%,M20,0)</f>
        <v>0</v>
      </c>
      <c r="P20" s="340">
        <f>O$26/P$2</f>
        <v>983.2</v>
      </c>
      <c r="Q20" s="341">
        <f>O20/P20</f>
        <v>0</v>
      </c>
      <c r="R20" s="342">
        <f>INT(Q20)</f>
        <v>0</v>
      </c>
      <c r="S20" s="341">
        <v>0</v>
      </c>
      <c r="T20" s="343">
        <f>SUM(R20:S20)</f>
        <v>0</v>
      </c>
    </row>
    <row r="21" spans="1:20" x14ac:dyDescent="0.2">
      <c r="A21" s="344"/>
      <c r="B21" s="259"/>
      <c r="C21" s="259"/>
      <c r="D21" s="258"/>
      <c r="E21" s="344"/>
      <c r="F21" s="259"/>
      <c r="G21" s="259"/>
      <c r="H21" s="345" t="s">
        <v>51</v>
      </c>
      <c r="I21" s="260"/>
      <c r="J21" s="261"/>
      <c r="K21" s="262"/>
      <c r="L21" s="319"/>
      <c r="M21" s="320"/>
      <c r="N21" s="265"/>
      <c r="O21" s="266"/>
      <c r="P21" s="323"/>
      <c r="Q21" s="324"/>
      <c r="R21" s="325">
        <f>INT(Q21)</f>
        <v>0</v>
      </c>
      <c r="S21" s="324"/>
      <c r="T21" s="326">
        <f>SUM(R21:S21)</f>
        <v>0</v>
      </c>
    </row>
    <row r="22" spans="1:20" x14ac:dyDescent="0.2">
      <c r="A22" s="346" t="s">
        <v>52</v>
      </c>
      <c r="B22" s="347">
        <v>1</v>
      </c>
      <c r="C22" s="347"/>
      <c r="D22" s="347"/>
      <c r="E22" s="346"/>
      <c r="F22" s="347"/>
      <c r="G22" s="347"/>
      <c r="H22" s="348"/>
      <c r="I22" s="349"/>
      <c r="J22" s="350"/>
      <c r="K22" s="351"/>
      <c r="L22" s="352">
        <f>B22</f>
        <v>1</v>
      </c>
      <c r="M22" s="353">
        <f>L22</f>
        <v>1</v>
      </c>
      <c r="N22" s="354">
        <f>M22/M$26</f>
        <v>2.0004000800160032E-4</v>
      </c>
      <c r="O22" s="355">
        <f>IF(N22&gt;=2%,M22,0)</f>
        <v>0</v>
      </c>
      <c r="P22" s="356">
        <f>O$26/P$2</f>
        <v>983.2</v>
      </c>
      <c r="Q22" s="357">
        <f>O22/P22</f>
        <v>0</v>
      </c>
      <c r="R22" s="358">
        <f>INT(Q22)</f>
        <v>0</v>
      </c>
      <c r="S22" s="357">
        <v>0</v>
      </c>
      <c r="T22" s="359">
        <f>SUM(R22:S22)</f>
        <v>0</v>
      </c>
    </row>
    <row r="23" spans="1:20" x14ac:dyDescent="0.2">
      <c r="A23" s="344"/>
      <c r="B23" s="259"/>
      <c r="C23" s="259"/>
      <c r="D23" s="259"/>
      <c r="E23" s="344"/>
      <c r="F23" s="259"/>
      <c r="G23" s="259"/>
      <c r="H23" s="345"/>
      <c r="I23" s="260"/>
      <c r="J23" s="261"/>
      <c r="K23" s="262"/>
      <c r="L23" s="319"/>
      <c r="M23" s="320"/>
      <c r="N23" s="265"/>
      <c r="O23" s="266"/>
      <c r="P23" s="323"/>
      <c r="Q23" s="324"/>
      <c r="R23" s="325"/>
      <c r="S23" s="324"/>
      <c r="T23" s="326"/>
    </row>
    <row r="24" spans="1:20" x14ac:dyDescent="0.2">
      <c r="A24" s="360" t="s">
        <v>53</v>
      </c>
      <c r="B24" s="361">
        <v>197</v>
      </c>
      <c r="C24" s="361"/>
      <c r="D24" s="361"/>
      <c r="E24" s="360"/>
      <c r="F24" s="361"/>
      <c r="G24" s="361"/>
      <c r="H24" s="362"/>
      <c r="I24" s="363"/>
      <c r="J24" s="364"/>
      <c r="K24" s="365"/>
      <c r="L24" s="366">
        <f>B24</f>
        <v>197</v>
      </c>
      <c r="M24" s="367"/>
      <c r="N24" s="368">
        <v>0</v>
      </c>
      <c r="O24" s="369">
        <f>IF(N24&gt;=2%,M24,0)</f>
        <v>0</v>
      </c>
      <c r="P24" s="370"/>
      <c r="Q24" s="371"/>
      <c r="R24" s="372">
        <f>INT(Q24)</f>
        <v>0</v>
      </c>
      <c r="S24" s="371"/>
      <c r="T24" s="373">
        <f>SUM(R24:S24)</f>
        <v>0</v>
      </c>
    </row>
    <row r="25" spans="1:20" x14ac:dyDescent="0.2">
      <c r="A25" s="344"/>
      <c r="B25" s="259"/>
      <c r="C25" s="259"/>
      <c r="D25" s="259"/>
      <c r="E25" s="344"/>
      <c r="F25" s="259"/>
      <c r="G25" s="259"/>
      <c r="H25" s="259"/>
      <c r="I25" s="260"/>
      <c r="J25" s="374"/>
      <c r="K25" s="262"/>
      <c r="L25" s="375"/>
      <c r="M25" s="264"/>
      <c r="N25" s="265"/>
      <c r="O25" s="266"/>
      <c r="P25" s="376"/>
      <c r="Q25" s="324"/>
      <c r="R25" s="377">
        <f>INT(Q25)</f>
        <v>0</v>
      </c>
      <c r="S25" s="324"/>
      <c r="T25" s="326">
        <f>SUM(R25:S25)</f>
        <v>0</v>
      </c>
    </row>
    <row r="26" spans="1:20" x14ac:dyDescent="0.2">
      <c r="A26" s="344" t="s">
        <v>54</v>
      </c>
      <c r="B26" s="259">
        <f>SUM(B6:B25)</f>
        <v>5196</v>
      </c>
      <c r="C26" s="259"/>
      <c r="D26" s="259"/>
      <c r="E26" s="378"/>
      <c r="F26" s="259"/>
      <c r="G26" s="259">
        <f t="shared" ref="G26:S26" si="2">SUM(G6:G25)</f>
        <v>0</v>
      </c>
      <c r="H26" s="259">
        <f t="shared" si="2"/>
        <v>0</v>
      </c>
      <c r="I26" s="379">
        <f t="shared" si="2"/>
        <v>2</v>
      </c>
      <c r="J26" s="380">
        <f t="shared" si="2"/>
        <v>3046</v>
      </c>
      <c r="K26" s="262">
        <f t="shared" si="2"/>
        <v>2</v>
      </c>
      <c r="L26" s="262">
        <f t="shared" si="2"/>
        <v>5196</v>
      </c>
      <c r="M26" s="262">
        <f t="shared" si="2"/>
        <v>4999</v>
      </c>
      <c r="N26" s="379">
        <f t="shared" si="2"/>
        <v>1</v>
      </c>
      <c r="O26" s="266">
        <f t="shared" si="2"/>
        <v>4916</v>
      </c>
      <c r="P26" s="376">
        <f t="shared" si="2"/>
        <v>8848.7999999999993</v>
      </c>
      <c r="Q26" s="376">
        <f t="shared" si="2"/>
        <v>5</v>
      </c>
      <c r="R26" s="381">
        <f t="shared" si="2"/>
        <v>3</v>
      </c>
      <c r="S26" s="382">
        <f t="shared" si="2"/>
        <v>2</v>
      </c>
      <c r="T26" s="383">
        <f>SUM(R26:S26)</f>
        <v>5</v>
      </c>
    </row>
    <row r="27" spans="1:20" x14ac:dyDescent="0.2">
      <c r="K27" s="384"/>
      <c r="L27" s="223"/>
      <c r="M27" s="385"/>
      <c r="N27" s="386"/>
      <c r="O27" s="387"/>
      <c r="P27" s="388"/>
    </row>
    <row r="29" spans="1:20" x14ac:dyDescent="0.2">
      <c r="A29" s="389"/>
      <c r="B29" s="389"/>
      <c r="C29" s="389"/>
      <c r="D29" s="389"/>
      <c r="E29" s="389"/>
      <c r="F29" s="389"/>
      <c r="G29" s="389"/>
      <c r="H29" s="214"/>
      <c r="K29" s="214"/>
    </row>
  </sheetData>
  <mergeCells count="5">
    <mergeCell ref="R5:T5"/>
    <mergeCell ref="A1:T1"/>
    <mergeCell ref="B2:F2"/>
    <mergeCell ref="G2:K2"/>
    <mergeCell ref="M2:O2"/>
  </mergeCells>
  <printOptions horizontalCentered="1" verticalCentered="1"/>
  <pageMargins left="0.23622047244094491" right="0.23622047244094491" top="0.51181102362204722" bottom="0.51181102362204722" header="0" footer="0.23622047244094491"/>
  <pageSetup paperSize="190" scale="74" fitToHeight="0" pageOrder="overThenDown" orientation="landscape" r:id="rId1"/>
  <headerFooter alignWithMargins="0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38"/>
  <sheetViews>
    <sheetView zoomScale="60" zoomScaleNormal="60" workbookViewId="0">
      <selection activeCell="L27" sqref="L27"/>
    </sheetView>
  </sheetViews>
  <sheetFormatPr baseColWidth="10" defaultRowHeight="12.75" x14ac:dyDescent="0.2"/>
  <cols>
    <col min="1" max="1" width="38.42578125" bestFit="1" customWidth="1"/>
    <col min="2" max="8" width="15.7109375" customWidth="1"/>
    <col min="9" max="9" width="15.7109375" style="1" customWidth="1"/>
    <col min="10" max="10" width="15.7109375" style="2" customWidth="1"/>
    <col min="11" max="12" width="15.7109375" customWidth="1"/>
    <col min="13" max="13" width="15.7109375" style="3" customWidth="1"/>
    <col min="14" max="14" width="15.7109375" style="1" customWidth="1"/>
    <col min="15" max="17" width="15.7109375" customWidth="1"/>
    <col min="18" max="18" width="7.140625" style="4" customWidth="1"/>
    <col min="19" max="19" width="6.5703125" customWidth="1"/>
    <col min="20" max="20" width="7.140625" customWidth="1"/>
  </cols>
  <sheetData>
    <row r="1" spans="1:20" ht="20.25" x14ac:dyDescent="0.3">
      <c r="A1" s="976" t="s">
        <v>0</v>
      </c>
      <c r="B1" s="976"/>
      <c r="C1" s="976"/>
      <c r="D1" s="976"/>
      <c r="E1" s="976"/>
      <c r="F1" s="976"/>
      <c r="G1" s="976"/>
      <c r="H1" s="976"/>
      <c r="I1" s="976"/>
      <c r="J1" s="976"/>
      <c r="K1" s="976"/>
      <c r="L1" s="976"/>
      <c r="M1" s="976"/>
      <c r="N1" s="976"/>
      <c r="O1" s="976"/>
      <c r="P1" s="976"/>
      <c r="Q1" s="976"/>
      <c r="R1" s="976"/>
      <c r="S1" s="976"/>
      <c r="T1" s="976"/>
    </row>
    <row r="2" spans="1:20" ht="20.25" x14ac:dyDescent="0.3">
      <c r="A2" s="924" t="s">
        <v>1</v>
      </c>
      <c r="B2" s="978" t="s">
        <v>95</v>
      </c>
      <c r="C2" s="978"/>
      <c r="D2" s="978"/>
      <c r="E2" s="978"/>
      <c r="F2" s="978"/>
      <c r="G2" s="977" t="str">
        <f>B2</f>
        <v>VILLA DE LA PAZ</v>
      </c>
      <c r="H2" s="977"/>
      <c r="I2" s="977"/>
      <c r="J2" s="977"/>
      <c r="K2" s="977"/>
      <c r="L2" s="979" t="s">
        <v>3</v>
      </c>
      <c r="M2" s="979"/>
      <c r="N2" s="979"/>
      <c r="O2" s="979"/>
      <c r="P2" s="921">
        <v>5</v>
      </c>
      <c r="Q2" s="969"/>
      <c r="R2" s="970"/>
      <c r="S2" s="969"/>
      <c r="T2" s="969"/>
    </row>
    <row r="3" spans="1:20" ht="20.25" x14ac:dyDescent="0.3">
      <c r="A3" s="921">
        <v>2018</v>
      </c>
      <c r="B3" s="921"/>
      <c r="C3" s="921"/>
      <c r="D3" s="921"/>
      <c r="E3" s="921"/>
      <c r="F3" s="921"/>
      <c r="G3" s="921"/>
      <c r="H3" s="923"/>
      <c r="I3" s="968"/>
      <c r="J3" s="971"/>
      <c r="K3" s="921"/>
      <c r="L3" s="972"/>
      <c r="M3" s="973"/>
      <c r="N3" s="974"/>
      <c r="O3" s="924"/>
      <c r="P3" s="921"/>
      <c r="Q3" s="969"/>
      <c r="R3" s="970"/>
      <c r="S3" s="969"/>
      <c r="T3" s="969"/>
    </row>
    <row r="4" spans="1:20" ht="20.25" x14ac:dyDescent="0.3">
      <c r="A4" s="921"/>
      <c r="B4" s="921"/>
      <c r="C4" s="921"/>
      <c r="D4" s="921"/>
      <c r="E4" s="921"/>
      <c r="F4" s="921"/>
      <c r="G4" s="921"/>
      <c r="H4" s="923"/>
      <c r="I4" s="968"/>
      <c r="J4" s="971"/>
      <c r="K4" s="921"/>
      <c r="L4" s="972"/>
      <c r="M4" s="973"/>
      <c r="N4" s="974"/>
      <c r="O4" s="924"/>
      <c r="P4" s="921"/>
      <c r="Q4" s="969"/>
      <c r="R4" s="970"/>
      <c r="S4" s="969"/>
      <c r="T4" s="969"/>
    </row>
    <row r="5" spans="1:20" ht="89.25" x14ac:dyDescent="0.2">
      <c r="A5" s="919" t="s">
        <v>4</v>
      </c>
      <c r="B5" s="919" t="s">
        <v>5</v>
      </c>
      <c r="C5" s="919" t="s">
        <v>6</v>
      </c>
      <c r="D5" s="919" t="s">
        <v>7</v>
      </c>
      <c r="E5" s="919" t="s">
        <v>8</v>
      </c>
      <c r="F5" s="919" t="s">
        <v>9</v>
      </c>
      <c r="G5" s="919" t="s">
        <v>124</v>
      </c>
      <c r="H5" s="919" t="s">
        <v>11</v>
      </c>
      <c r="I5" s="914" t="s">
        <v>12</v>
      </c>
      <c r="J5" s="915" t="s">
        <v>13</v>
      </c>
      <c r="K5" s="919" t="s">
        <v>126</v>
      </c>
      <c r="L5" s="919" t="s">
        <v>15</v>
      </c>
      <c r="M5" s="916" t="s">
        <v>16</v>
      </c>
      <c r="N5" s="17" t="s">
        <v>17</v>
      </c>
      <c r="O5" s="919" t="s">
        <v>18</v>
      </c>
      <c r="P5" s="917" t="s">
        <v>19</v>
      </c>
      <c r="Q5" s="918" t="s">
        <v>20</v>
      </c>
      <c r="R5" s="990" t="s">
        <v>21</v>
      </c>
      <c r="S5" s="991"/>
      <c r="T5" s="992"/>
    </row>
    <row r="6" spans="1:20" x14ac:dyDescent="0.2">
      <c r="A6" s="21" t="s">
        <v>30</v>
      </c>
      <c r="B6" s="22"/>
      <c r="C6" s="22"/>
      <c r="D6" s="22"/>
      <c r="E6" s="35"/>
      <c r="F6" s="22"/>
      <c r="G6" s="614"/>
      <c r="H6" s="22"/>
      <c r="I6" s="24">
        <v>0.49</v>
      </c>
      <c r="J6" s="25">
        <f>$B$8*I6</f>
        <v>267.05</v>
      </c>
      <c r="K6" s="38">
        <v>0</v>
      </c>
      <c r="L6" s="615">
        <f>INT(J6)+K6</f>
        <v>267</v>
      </c>
      <c r="M6" s="28">
        <f>L6</f>
        <v>267</v>
      </c>
      <c r="N6" s="616">
        <f>M6/M$35</f>
        <v>9.8053617333822993E-2</v>
      </c>
      <c r="O6" s="41">
        <f>IF(N6&gt;=2%,M6,0)</f>
        <v>267</v>
      </c>
      <c r="P6" s="31">
        <f>O$35/P$2</f>
        <v>538.20000000000005</v>
      </c>
      <c r="Q6" s="617">
        <f>O6/P6</f>
        <v>0.49609810479375693</v>
      </c>
      <c r="R6" s="33">
        <f t="shared" ref="R6:R9" si="0">INT(Q6)</f>
        <v>0</v>
      </c>
      <c r="S6" s="34">
        <v>1</v>
      </c>
      <c r="T6" s="32">
        <f t="shared" ref="T6:T9" si="1">SUM(R6:S6)</f>
        <v>1</v>
      </c>
    </row>
    <row r="7" spans="1:20" x14ac:dyDescent="0.2">
      <c r="A7" s="21" t="s">
        <v>31</v>
      </c>
      <c r="B7" s="22"/>
      <c r="C7" s="22"/>
      <c r="D7" s="23"/>
      <c r="E7" s="35"/>
      <c r="F7" s="22"/>
      <c r="G7" s="22"/>
      <c r="H7" s="22"/>
      <c r="I7" s="24">
        <v>0.51</v>
      </c>
      <c r="J7" s="25">
        <f>$B$8*I7</f>
        <v>277.95</v>
      </c>
      <c r="K7" s="38">
        <v>1</v>
      </c>
      <c r="L7" s="615">
        <f>INT(J7)+K7</f>
        <v>278</v>
      </c>
      <c r="M7" s="28">
        <f>L7</f>
        <v>278</v>
      </c>
      <c r="N7" s="616">
        <f>M7/M$35</f>
        <v>0.1020932794711715</v>
      </c>
      <c r="O7" s="41">
        <f>IF(N7&gt;=2%,M7,0)</f>
        <v>278</v>
      </c>
      <c r="P7" s="31">
        <f>O$35/P$2</f>
        <v>538.20000000000005</v>
      </c>
      <c r="Q7" s="617">
        <f>O7/P7</f>
        <v>0.51653660349312513</v>
      </c>
      <c r="R7" s="33">
        <f t="shared" si="0"/>
        <v>0</v>
      </c>
      <c r="S7" s="34">
        <v>1</v>
      </c>
      <c r="T7" s="32">
        <f t="shared" si="1"/>
        <v>1</v>
      </c>
    </row>
    <row r="8" spans="1:20" x14ac:dyDescent="0.2">
      <c r="A8" s="618" t="s">
        <v>32</v>
      </c>
      <c r="B8" s="22">
        <v>545</v>
      </c>
      <c r="C8" s="619"/>
      <c r="D8" s="22"/>
      <c r="E8" s="21"/>
      <c r="F8" s="22"/>
      <c r="G8" s="22"/>
      <c r="H8" s="37"/>
      <c r="I8" s="24"/>
      <c r="J8" s="25"/>
      <c r="K8" s="38"/>
      <c r="L8" s="39"/>
      <c r="M8" s="40"/>
      <c r="N8" s="616"/>
      <c r="O8" s="41"/>
      <c r="P8" s="31">
        <f>SUM(N8:O8)</f>
        <v>0</v>
      </c>
      <c r="Q8" s="34"/>
      <c r="R8" s="33">
        <f t="shared" si="0"/>
        <v>0</v>
      </c>
      <c r="S8" s="34">
        <v>0</v>
      </c>
      <c r="T8" s="32">
        <f t="shared" si="1"/>
        <v>0</v>
      </c>
    </row>
    <row r="9" spans="1:20" x14ac:dyDescent="0.2">
      <c r="A9" s="42"/>
      <c r="B9" s="80"/>
      <c r="C9" s="80"/>
      <c r="D9" s="44"/>
      <c r="E9" s="13"/>
      <c r="F9" s="43"/>
      <c r="G9" s="80"/>
      <c r="H9" s="43"/>
      <c r="I9" s="46"/>
      <c r="J9" s="47"/>
      <c r="K9" s="48"/>
      <c r="L9" s="49"/>
      <c r="M9" s="50"/>
      <c r="N9" s="51"/>
      <c r="O9" s="52"/>
      <c r="P9" s="647">
        <f>SUM(N9:O9)</f>
        <v>0</v>
      </c>
      <c r="Q9" s="648"/>
      <c r="R9" s="119">
        <f t="shared" si="0"/>
        <v>0</v>
      </c>
      <c r="S9" s="118">
        <v>0</v>
      </c>
      <c r="T9" s="120">
        <f t="shared" si="1"/>
        <v>0</v>
      </c>
    </row>
    <row r="10" spans="1:20" x14ac:dyDescent="0.2">
      <c r="A10" s="620" t="s">
        <v>39</v>
      </c>
      <c r="B10" s="76">
        <v>265</v>
      </c>
      <c r="C10" s="76"/>
      <c r="D10" s="74"/>
      <c r="E10" s="820"/>
      <c r="F10" s="59"/>
      <c r="G10" s="76"/>
      <c r="H10" s="59"/>
      <c r="I10" s="62"/>
      <c r="J10" s="63"/>
      <c r="K10" s="64"/>
      <c r="L10" s="78">
        <f>B10</f>
        <v>265</v>
      </c>
      <c r="M10" s="79">
        <f>L10</f>
        <v>265</v>
      </c>
      <c r="N10" s="67">
        <f>M10/M$35</f>
        <v>9.7319133308850531E-2</v>
      </c>
      <c r="O10" s="68">
        <f>IF(N10&gt;=2%,M10,0)</f>
        <v>265</v>
      </c>
      <c r="P10" s="69">
        <f>O$35/P$2</f>
        <v>538.20000000000005</v>
      </c>
      <c r="Q10" s="72">
        <f>O10/P10</f>
        <v>0.49238201412114452</v>
      </c>
      <c r="R10" s="71">
        <f t="shared" ref="R10:R21" si="2">INT(Q10)</f>
        <v>0</v>
      </c>
      <c r="S10" s="72">
        <v>1</v>
      </c>
      <c r="T10" s="73">
        <f t="shared" ref="T10:T21" si="3">SUM(R10:S10)</f>
        <v>1</v>
      </c>
    </row>
    <row r="11" spans="1:20" x14ac:dyDescent="0.2">
      <c r="A11" s="42"/>
      <c r="B11" s="80"/>
      <c r="C11" s="80"/>
      <c r="D11" s="44"/>
      <c r="E11" s="13"/>
      <c r="F11" s="43"/>
      <c r="G11" s="80"/>
      <c r="H11" s="43"/>
      <c r="I11" s="46"/>
      <c r="J11" s="47"/>
      <c r="K11" s="48"/>
      <c r="L11" s="49"/>
      <c r="M11" s="50"/>
      <c r="N11" s="51"/>
      <c r="O11" s="52"/>
      <c r="P11" s="647"/>
      <c r="Q11" s="648"/>
      <c r="R11" s="119">
        <f t="shared" si="2"/>
        <v>0</v>
      </c>
      <c r="S11" s="118">
        <v>0</v>
      </c>
      <c r="T11" s="120">
        <f t="shared" si="3"/>
        <v>0</v>
      </c>
    </row>
    <row r="12" spans="1:20" x14ac:dyDescent="0.2">
      <c r="A12" s="625" t="s">
        <v>23</v>
      </c>
      <c r="B12" s="626">
        <v>147</v>
      </c>
      <c r="C12" s="626"/>
      <c r="D12" s="627"/>
      <c r="E12" s="628"/>
      <c r="F12" s="629"/>
      <c r="G12" s="626"/>
      <c r="H12" s="629"/>
      <c r="I12" s="630"/>
      <c r="J12" s="631"/>
      <c r="K12" s="632"/>
      <c r="L12" s="633">
        <f>B12</f>
        <v>147</v>
      </c>
      <c r="M12" s="634">
        <f>L12</f>
        <v>147</v>
      </c>
      <c r="N12" s="635">
        <f>M12/M$35</f>
        <v>5.3984575835475578E-2</v>
      </c>
      <c r="O12" s="636">
        <f>IF(N12&gt;=2%,M12,0)</f>
        <v>147</v>
      </c>
      <c r="P12" s="653">
        <f>O$35/P$2</f>
        <v>538.20000000000005</v>
      </c>
      <c r="Q12" s="654">
        <f>O12/P12</f>
        <v>0.27313266443701223</v>
      </c>
      <c r="R12" s="655">
        <f t="shared" si="2"/>
        <v>0</v>
      </c>
      <c r="S12" s="654">
        <v>0</v>
      </c>
      <c r="T12" s="656">
        <f t="shared" si="3"/>
        <v>0</v>
      </c>
    </row>
    <row r="13" spans="1:20" x14ac:dyDescent="0.2">
      <c r="A13" s="42"/>
      <c r="B13" s="80"/>
      <c r="C13" s="80"/>
      <c r="D13" s="44"/>
      <c r="E13" s="13"/>
      <c r="F13" s="43"/>
      <c r="G13" s="80"/>
      <c r="H13" s="43"/>
      <c r="I13" s="46"/>
      <c r="J13" s="47"/>
      <c r="K13" s="48"/>
      <c r="L13" s="49"/>
      <c r="M13" s="50"/>
      <c r="N13" s="51"/>
      <c r="O13" s="52"/>
      <c r="P13" s="647"/>
      <c r="Q13" s="648"/>
      <c r="R13" s="119">
        <f t="shared" si="2"/>
        <v>0</v>
      </c>
      <c r="S13" s="118">
        <v>0</v>
      </c>
      <c r="T13" s="120">
        <f t="shared" si="3"/>
        <v>0</v>
      </c>
    </row>
    <row r="14" spans="1:20" x14ac:dyDescent="0.2">
      <c r="A14" s="84" t="s">
        <v>41</v>
      </c>
      <c r="B14" s="85">
        <v>20</v>
      </c>
      <c r="C14" s="85">
        <f>$B$17/3</f>
        <v>0.66666666666666663</v>
      </c>
      <c r="D14" s="85">
        <f>B$18/2</f>
        <v>0.5</v>
      </c>
      <c r="E14" s="86">
        <f>B$19/2</f>
        <v>0</v>
      </c>
      <c r="F14" s="85"/>
      <c r="G14" s="87">
        <v>1</v>
      </c>
      <c r="H14" s="85">
        <f>B14+INT(C14)+INT(D14)+INT(E14)+INT(F14)+G14</f>
        <v>21</v>
      </c>
      <c r="I14" s="88"/>
      <c r="J14" s="89"/>
      <c r="K14" s="90"/>
      <c r="L14" s="91">
        <f>H14</f>
        <v>21</v>
      </c>
      <c r="M14" s="92">
        <f>L14</f>
        <v>21</v>
      </c>
      <c r="N14" s="93">
        <f>M14/M$35</f>
        <v>7.7120822622107968E-3</v>
      </c>
      <c r="O14" s="94">
        <f>IF(N14&gt;=2%,M14,0)</f>
        <v>0</v>
      </c>
      <c r="P14" s="95">
        <f>O$35/P$2</f>
        <v>538.20000000000005</v>
      </c>
      <c r="Q14" s="96">
        <f>O14/P14</f>
        <v>0</v>
      </c>
      <c r="R14" s="97">
        <f t="shared" si="2"/>
        <v>0</v>
      </c>
      <c r="S14" s="96">
        <v>0</v>
      </c>
      <c r="T14" s="98">
        <f t="shared" si="3"/>
        <v>0</v>
      </c>
    </row>
    <row r="15" spans="1:20" x14ac:dyDescent="0.2">
      <c r="A15" s="84" t="s">
        <v>42</v>
      </c>
      <c r="B15" s="85">
        <v>91</v>
      </c>
      <c r="C15" s="85">
        <f>$B$17/3</f>
        <v>0.66666666666666663</v>
      </c>
      <c r="D15" s="85">
        <f>B$18/2</f>
        <v>0.5</v>
      </c>
      <c r="E15" s="84"/>
      <c r="F15" s="85">
        <f>B$20/2</f>
        <v>1</v>
      </c>
      <c r="G15" s="85">
        <v>2</v>
      </c>
      <c r="H15" s="85">
        <f>B15+INT(C15)+INT(D15)+INT(E15)+INT(F15)+G15</f>
        <v>94</v>
      </c>
      <c r="I15" s="88"/>
      <c r="J15" s="89"/>
      <c r="K15" s="90"/>
      <c r="L15" s="91">
        <f>H15</f>
        <v>94</v>
      </c>
      <c r="M15" s="92">
        <f>L15</f>
        <v>94</v>
      </c>
      <c r="N15" s="93">
        <f>M15/M$35</f>
        <v>3.452074917370547E-2</v>
      </c>
      <c r="O15" s="94">
        <f>IF(N15&gt;=2%,M15,0)</f>
        <v>94</v>
      </c>
      <c r="P15" s="95">
        <f>O$35/P$2</f>
        <v>538.20000000000005</v>
      </c>
      <c r="Q15" s="96">
        <f>O15/P15</f>
        <v>0.17465626161278333</v>
      </c>
      <c r="R15" s="97">
        <f t="shared" si="2"/>
        <v>0</v>
      </c>
      <c r="S15" s="96">
        <v>0</v>
      </c>
      <c r="T15" s="98">
        <f t="shared" si="3"/>
        <v>0</v>
      </c>
    </row>
    <row r="16" spans="1:20" x14ac:dyDescent="0.2">
      <c r="A16" s="84" t="s">
        <v>43</v>
      </c>
      <c r="B16" s="85">
        <v>7</v>
      </c>
      <c r="C16" s="85">
        <f>$B$17/3</f>
        <v>0.66666666666666663</v>
      </c>
      <c r="D16" s="85"/>
      <c r="E16" s="86">
        <f>B$19/2</f>
        <v>0</v>
      </c>
      <c r="F16" s="85">
        <f>B$20/2</f>
        <v>1</v>
      </c>
      <c r="G16" s="85">
        <v>0</v>
      </c>
      <c r="H16" s="85">
        <f>B16+INT(C16)+INT(D16)+INT(E16)+INT(F16)+G16</f>
        <v>8</v>
      </c>
      <c r="I16" s="88"/>
      <c r="J16" s="89"/>
      <c r="K16" s="90"/>
      <c r="L16" s="91">
        <f>H16</f>
        <v>8</v>
      </c>
      <c r="M16" s="92">
        <f>L16</f>
        <v>8</v>
      </c>
      <c r="N16" s="93">
        <f>M16/M$35</f>
        <v>2.9379360998898272E-3</v>
      </c>
      <c r="O16" s="94">
        <f>IF(N16&gt;=2%,M16,0)</f>
        <v>0</v>
      </c>
      <c r="P16" s="95">
        <f>O$35/P$2</f>
        <v>538.20000000000005</v>
      </c>
      <c r="Q16" s="96">
        <f>O16/P16</f>
        <v>0</v>
      </c>
      <c r="R16" s="97">
        <f t="shared" si="2"/>
        <v>0</v>
      </c>
      <c r="S16" s="96">
        <v>0</v>
      </c>
      <c r="T16" s="98">
        <f t="shared" si="3"/>
        <v>0</v>
      </c>
    </row>
    <row r="17" spans="1:20" x14ac:dyDescent="0.2">
      <c r="A17" s="99" t="s">
        <v>44</v>
      </c>
      <c r="B17" s="85">
        <v>2</v>
      </c>
      <c r="C17" s="85"/>
      <c r="D17" s="85"/>
      <c r="E17" s="84"/>
      <c r="F17" s="85"/>
      <c r="G17" s="85"/>
      <c r="H17" s="85"/>
      <c r="I17" s="88"/>
      <c r="J17" s="89"/>
      <c r="K17" s="90"/>
      <c r="L17" s="91"/>
      <c r="M17" s="100"/>
      <c r="N17" s="93"/>
      <c r="O17" s="94"/>
      <c r="P17" s="95"/>
      <c r="Q17" s="96"/>
      <c r="R17" s="97">
        <f t="shared" si="2"/>
        <v>0</v>
      </c>
      <c r="S17" s="96">
        <v>0</v>
      </c>
      <c r="T17" s="98">
        <f t="shared" si="3"/>
        <v>0</v>
      </c>
    </row>
    <row r="18" spans="1:20" x14ac:dyDescent="0.2">
      <c r="A18" s="99" t="s">
        <v>45</v>
      </c>
      <c r="B18" s="85">
        <v>1</v>
      </c>
      <c r="C18" s="85"/>
      <c r="D18" s="85"/>
      <c r="E18" s="84"/>
      <c r="F18" s="85"/>
      <c r="G18" s="85"/>
      <c r="H18" s="85"/>
      <c r="I18" s="88"/>
      <c r="J18" s="89"/>
      <c r="K18" s="90"/>
      <c r="L18" s="91"/>
      <c r="M18" s="100"/>
      <c r="N18" s="93"/>
      <c r="O18" s="94"/>
      <c r="P18" s="95">
        <f>SUM(N18:O18)</f>
        <v>0</v>
      </c>
      <c r="Q18" s="96"/>
      <c r="R18" s="97">
        <f t="shared" si="2"/>
        <v>0</v>
      </c>
      <c r="S18" s="96"/>
      <c r="T18" s="98">
        <f t="shared" si="3"/>
        <v>0</v>
      </c>
    </row>
    <row r="19" spans="1:20" x14ac:dyDescent="0.2">
      <c r="A19" s="99" t="s">
        <v>46</v>
      </c>
      <c r="B19" s="85">
        <v>0</v>
      </c>
      <c r="C19" s="85"/>
      <c r="D19" s="101"/>
      <c r="E19" s="84"/>
      <c r="F19" s="85"/>
      <c r="G19" s="85"/>
      <c r="H19" s="102"/>
      <c r="I19" s="88"/>
      <c r="J19" s="89"/>
      <c r="K19" s="90"/>
      <c r="L19" s="91"/>
      <c r="M19" s="100"/>
      <c r="N19" s="93"/>
      <c r="O19" s="94"/>
      <c r="P19" s="95">
        <f>SUM(N19:O19)</f>
        <v>0</v>
      </c>
      <c r="Q19" s="96"/>
      <c r="R19" s="97">
        <f t="shared" si="2"/>
        <v>0</v>
      </c>
      <c r="S19" s="96"/>
      <c r="T19" s="98">
        <f t="shared" si="3"/>
        <v>0</v>
      </c>
    </row>
    <row r="20" spans="1:20" x14ac:dyDescent="0.2">
      <c r="A20" s="99" t="s">
        <v>47</v>
      </c>
      <c r="B20" s="85">
        <v>2</v>
      </c>
      <c r="C20" s="85"/>
      <c r="D20" s="85"/>
      <c r="E20" s="84"/>
      <c r="F20" s="85"/>
      <c r="G20" s="85"/>
      <c r="H20" s="85"/>
      <c r="I20" s="88"/>
      <c r="J20" s="89"/>
      <c r="K20" s="90"/>
      <c r="L20" s="91"/>
      <c r="M20" s="100"/>
      <c r="N20" s="93"/>
      <c r="O20" s="94"/>
      <c r="P20" s="95">
        <f>SUM(N20:O20)</f>
        <v>0</v>
      </c>
      <c r="Q20" s="96"/>
      <c r="R20" s="97">
        <f t="shared" si="2"/>
        <v>0</v>
      </c>
      <c r="S20" s="96"/>
      <c r="T20" s="98">
        <f t="shared" si="3"/>
        <v>0</v>
      </c>
    </row>
    <row r="21" spans="1:20" x14ac:dyDescent="0.2">
      <c r="A21" s="103" t="s">
        <v>48</v>
      </c>
      <c r="B21" s="85">
        <f>SUM(B14:B20)</f>
        <v>123</v>
      </c>
      <c r="C21" s="85"/>
      <c r="D21" s="85"/>
      <c r="E21" s="84"/>
      <c r="F21" s="85"/>
      <c r="G21" s="85"/>
      <c r="H21" s="85"/>
      <c r="I21" s="88"/>
      <c r="J21" s="89"/>
      <c r="K21" s="90"/>
      <c r="L21" s="91"/>
      <c r="M21" s="100"/>
      <c r="N21" s="93"/>
      <c r="O21" s="94"/>
      <c r="P21" s="95"/>
      <c r="Q21" s="96"/>
      <c r="R21" s="97">
        <f t="shared" si="2"/>
        <v>0</v>
      </c>
      <c r="S21" s="96"/>
      <c r="T21" s="98">
        <f t="shared" si="3"/>
        <v>0</v>
      </c>
    </row>
    <row r="22" spans="1:20" x14ac:dyDescent="0.2">
      <c r="A22" s="42"/>
      <c r="B22" s="104"/>
      <c r="C22" s="43"/>
      <c r="D22" s="43"/>
      <c r="E22" s="45"/>
      <c r="F22" s="43"/>
      <c r="G22" s="43"/>
      <c r="H22" s="43"/>
      <c r="I22" s="46"/>
      <c r="J22" s="47"/>
      <c r="K22" s="48"/>
      <c r="L22" s="49"/>
      <c r="M22" s="50"/>
      <c r="N22" s="51"/>
      <c r="O22" s="52"/>
      <c r="P22" s="647"/>
      <c r="Q22" s="118"/>
      <c r="R22" s="119"/>
      <c r="S22" s="118"/>
      <c r="T22" s="120"/>
    </row>
    <row r="23" spans="1:20" x14ac:dyDescent="0.2">
      <c r="A23" s="122" t="s">
        <v>34</v>
      </c>
      <c r="B23" s="121">
        <v>173</v>
      </c>
      <c r="C23" s="121"/>
      <c r="D23" s="121"/>
      <c r="E23" s="122"/>
      <c r="F23" s="121"/>
      <c r="G23" s="121"/>
      <c r="H23" s="121"/>
      <c r="I23" s="123"/>
      <c r="J23" s="124"/>
      <c r="K23" s="125"/>
      <c r="L23" s="126">
        <f>B23</f>
        <v>173</v>
      </c>
      <c r="M23" s="852">
        <f>L23</f>
        <v>173</v>
      </c>
      <c r="N23" s="127">
        <f>M23/M$35</f>
        <v>6.3532868160117523E-2</v>
      </c>
      <c r="O23" s="128">
        <f>IF(N23&gt;=2%,M23,0)</f>
        <v>173</v>
      </c>
      <c r="P23" s="129">
        <f>O$35/P$2</f>
        <v>538.20000000000005</v>
      </c>
      <c r="Q23" s="130">
        <f>O23/P23</f>
        <v>0.32144184318097357</v>
      </c>
      <c r="R23" s="131">
        <f>INT(Q23)</f>
        <v>0</v>
      </c>
      <c r="S23" s="130">
        <v>0</v>
      </c>
      <c r="T23" s="132">
        <f>SUM(R23:S23)</f>
        <v>0</v>
      </c>
    </row>
    <row r="24" spans="1:20" s="54" customFormat="1" x14ac:dyDescent="0.2">
      <c r="A24" s="105"/>
      <c r="B24" s="104"/>
      <c r="C24" s="104"/>
      <c r="D24" s="104"/>
      <c r="E24" s="105"/>
      <c r="F24" s="104"/>
      <c r="G24" s="104"/>
      <c r="H24" s="104"/>
      <c r="I24" s="106"/>
      <c r="J24" s="47"/>
      <c r="K24" s="107"/>
      <c r="L24" s="108"/>
      <c r="M24" s="109"/>
      <c r="N24" s="110"/>
      <c r="O24" s="111"/>
      <c r="P24" s="117"/>
      <c r="Q24" s="118"/>
      <c r="R24" s="119"/>
      <c r="S24" s="118"/>
      <c r="T24" s="120">
        <f>SUM(R24:S24)</f>
        <v>0</v>
      </c>
    </row>
    <row r="25" spans="1:20" x14ac:dyDescent="0.2">
      <c r="A25" s="637" t="s">
        <v>35</v>
      </c>
      <c r="B25" s="638">
        <v>163</v>
      </c>
      <c r="C25" s="638"/>
      <c r="D25" s="638"/>
      <c r="E25" s="637"/>
      <c r="F25" s="638"/>
      <c r="G25" s="638"/>
      <c r="H25" s="638"/>
      <c r="I25" s="639"/>
      <c r="J25" s="640"/>
      <c r="K25" s="641"/>
      <c r="L25" s="642">
        <f>B25</f>
        <v>163</v>
      </c>
      <c r="M25" s="643">
        <f>L25</f>
        <v>163</v>
      </c>
      <c r="N25" s="644">
        <f>M25/M$35</f>
        <v>5.9860448035255233E-2</v>
      </c>
      <c r="O25" s="645">
        <f>IF(N25&gt;=2%,M25,0)</f>
        <v>163</v>
      </c>
      <c r="P25" s="657">
        <f>O$35/P$2</f>
        <v>538.20000000000005</v>
      </c>
      <c r="Q25" s="658">
        <f>O25/P25</f>
        <v>0.30286138981791155</v>
      </c>
      <c r="R25" s="659">
        <f>INT(Q25)</f>
        <v>0</v>
      </c>
      <c r="S25" s="658">
        <v>0</v>
      </c>
      <c r="T25" s="660">
        <f>SUM(R25:S25)</f>
        <v>0</v>
      </c>
    </row>
    <row r="26" spans="1:20" s="54" customFormat="1" x14ac:dyDescent="0.2">
      <c r="A26" s="113"/>
      <c r="B26" s="104"/>
      <c r="C26" s="104"/>
      <c r="D26" s="114"/>
      <c r="E26" s="105"/>
      <c r="F26" s="104"/>
      <c r="G26" s="104"/>
      <c r="H26" s="115"/>
      <c r="I26" s="106"/>
      <c r="J26" s="47"/>
      <c r="K26" s="107"/>
      <c r="L26" s="108"/>
      <c r="M26" s="116"/>
      <c r="N26" s="110"/>
      <c r="O26" s="111"/>
      <c r="P26" s="117"/>
      <c r="Q26" s="118"/>
      <c r="R26" s="119"/>
      <c r="S26" s="118"/>
      <c r="T26" s="120"/>
    </row>
    <row r="27" spans="1:20" s="54" customFormat="1" x14ac:dyDescent="0.2">
      <c r="A27" s="133" t="s">
        <v>36</v>
      </c>
      <c r="B27" s="134">
        <v>1304</v>
      </c>
      <c r="C27" s="134"/>
      <c r="D27" s="135"/>
      <c r="E27" s="136"/>
      <c r="F27" s="134"/>
      <c r="G27" s="134"/>
      <c r="H27" s="137"/>
      <c r="I27" s="138"/>
      <c r="J27" s="139"/>
      <c r="K27" s="140"/>
      <c r="L27" s="141">
        <f>B27</f>
        <v>1304</v>
      </c>
      <c r="M27" s="142">
        <f>L27</f>
        <v>1304</v>
      </c>
      <c r="N27" s="143">
        <f>M27/M$35</f>
        <v>0.47888358428204186</v>
      </c>
      <c r="O27" s="144">
        <f>IF(N27&gt;=2%,M27,0)</f>
        <v>1304</v>
      </c>
      <c r="P27" s="145">
        <f>O$35/P$2</f>
        <v>538.20000000000005</v>
      </c>
      <c r="Q27" s="146">
        <f>O27/P27</f>
        <v>2.4228911185432924</v>
      </c>
      <c r="R27" s="147">
        <f>INT(Q27)</f>
        <v>2</v>
      </c>
      <c r="S27" s="146">
        <v>0</v>
      </c>
      <c r="T27" s="148"/>
    </row>
    <row r="28" spans="1:20" s="54" customFormat="1" x14ac:dyDescent="0.2">
      <c r="A28" s="113"/>
      <c r="B28" s="104"/>
      <c r="C28" s="104"/>
      <c r="D28" s="114"/>
      <c r="E28" s="105"/>
      <c r="F28" s="104"/>
      <c r="G28" s="104"/>
      <c r="H28" s="115"/>
      <c r="I28" s="106"/>
      <c r="J28" s="47"/>
      <c r="K28" s="107"/>
      <c r="L28" s="108"/>
      <c r="M28" s="116"/>
      <c r="N28" s="110"/>
      <c r="O28" s="111"/>
      <c r="P28" s="117"/>
      <c r="Q28" s="118"/>
      <c r="R28" s="119"/>
      <c r="S28" s="118"/>
      <c r="T28" s="120"/>
    </row>
    <row r="29" spans="1:20" s="54" customFormat="1" x14ac:dyDescent="0.2">
      <c r="A29" s="149" t="s">
        <v>50</v>
      </c>
      <c r="B29" s="150">
        <v>0</v>
      </c>
      <c r="C29" s="150"/>
      <c r="D29" s="151"/>
      <c r="E29" s="152"/>
      <c r="F29" s="150"/>
      <c r="G29" s="150"/>
      <c r="H29" s="153"/>
      <c r="I29" s="154"/>
      <c r="J29" s="155"/>
      <c r="K29" s="156"/>
      <c r="L29" s="157">
        <f>B29</f>
        <v>0</v>
      </c>
      <c r="M29" s="158">
        <f>L29</f>
        <v>0</v>
      </c>
      <c r="N29" s="159">
        <f>M29/M$35</f>
        <v>0</v>
      </c>
      <c r="O29" s="160">
        <f>IF(N29&gt;=2%,M29,0)</f>
        <v>0</v>
      </c>
      <c r="P29" s="161">
        <f>O$35/P$2</f>
        <v>538.20000000000005</v>
      </c>
      <c r="Q29" s="162">
        <f>O29/P29</f>
        <v>0</v>
      </c>
      <c r="R29" s="163">
        <f>INT(Q29)</f>
        <v>0</v>
      </c>
      <c r="S29" s="162">
        <v>0</v>
      </c>
      <c r="T29" s="164">
        <f>SUM(R29:S29)</f>
        <v>0</v>
      </c>
    </row>
    <row r="30" spans="1:20" x14ac:dyDescent="0.2">
      <c r="A30" s="45"/>
      <c r="B30" s="43"/>
      <c r="C30" s="43"/>
      <c r="D30" s="44"/>
      <c r="E30" s="45"/>
      <c r="F30" s="43"/>
      <c r="G30" s="43"/>
      <c r="H30" s="165" t="s">
        <v>51</v>
      </c>
      <c r="I30" s="46"/>
      <c r="J30" s="47"/>
      <c r="K30" s="48"/>
      <c r="L30" s="108"/>
      <c r="M30" s="116"/>
      <c r="N30" s="51"/>
      <c r="O30" s="52"/>
      <c r="P30" s="117"/>
      <c r="Q30" s="118"/>
      <c r="R30" s="119">
        <f>INT(Q30)</f>
        <v>0</v>
      </c>
      <c r="S30" s="118"/>
      <c r="T30" s="120">
        <f>SUM(R30:S30)</f>
        <v>0</v>
      </c>
    </row>
    <row r="31" spans="1:20" x14ac:dyDescent="0.2">
      <c r="A31" s="166" t="s">
        <v>52</v>
      </c>
      <c r="B31" s="167">
        <v>3</v>
      </c>
      <c r="C31" s="167"/>
      <c r="D31" s="167"/>
      <c r="E31" s="166"/>
      <c r="F31" s="167"/>
      <c r="G31" s="167"/>
      <c r="H31" s="168"/>
      <c r="I31" s="169"/>
      <c r="J31" s="170"/>
      <c r="K31" s="171"/>
      <c r="L31" s="172">
        <f>B31</f>
        <v>3</v>
      </c>
      <c r="M31" s="173">
        <f>L31</f>
        <v>3</v>
      </c>
      <c r="N31" s="174">
        <f>M31/M$35</f>
        <v>1.1017260374586854E-3</v>
      </c>
      <c r="O31" s="175">
        <f>IF(N31&gt;=2%,M31,0)</f>
        <v>0</v>
      </c>
      <c r="P31" s="176">
        <f>O$35/P$2</f>
        <v>538.20000000000005</v>
      </c>
      <c r="Q31" s="177">
        <f>O31/P31</f>
        <v>0</v>
      </c>
      <c r="R31" s="178">
        <f>INT(Q31)</f>
        <v>0</v>
      </c>
      <c r="S31" s="177">
        <v>0</v>
      </c>
      <c r="T31" s="179">
        <f>SUM(R31:S31)</f>
        <v>0</v>
      </c>
    </row>
    <row r="32" spans="1:20" x14ac:dyDescent="0.2">
      <c r="A32" s="45"/>
      <c r="B32" s="43"/>
      <c r="C32" s="43"/>
      <c r="D32" s="43"/>
      <c r="E32" s="45"/>
      <c r="F32" s="43"/>
      <c r="G32" s="43"/>
      <c r="H32" s="165"/>
      <c r="I32" s="46"/>
      <c r="J32" s="47"/>
      <c r="K32" s="48"/>
      <c r="L32" s="108"/>
      <c r="M32" s="116"/>
      <c r="N32" s="51"/>
      <c r="O32" s="52"/>
      <c r="P32" s="117"/>
      <c r="Q32" s="118"/>
      <c r="R32" s="119"/>
      <c r="S32" s="118"/>
      <c r="T32" s="120"/>
    </row>
    <row r="33" spans="1:20" x14ac:dyDescent="0.2">
      <c r="A33" s="180" t="s">
        <v>53</v>
      </c>
      <c r="B33" s="181">
        <v>79</v>
      </c>
      <c r="C33" s="181"/>
      <c r="D33" s="181"/>
      <c r="E33" s="180"/>
      <c r="F33" s="181"/>
      <c r="G33" s="181"/>
      <c r="H33" s="182"/>
      <c r="I33" s="183"/>
      <c r="J33" s="184"/>
      <c r="K33" s="185"/>
      <c r="L33" s="186">
        <f>B33</f>
        <v>79</v>
      </c>
      <c r="M33" s="187"/>
      <c r="N33" s="188">
        <v>0</v>
      </c>
      <c r="O33" s="189">
        <f>IF(N33&gt;=2%,M33,0)</f>
        <v>0</v>
      </c>
      <c r="P33" s="190"/>
      <c r="Q33" s="191"/>
      <c r="R33" s="192">
        <f>INT(Q33)</f>
        <v>0</v>
      </c>
      <c r="S33" s="191"/>
      <c r="T33" s="193">
        <f>SUM(R33:S33)</f>
        <v>0</v>
      </c>
    </row>
    <row r="34" spans="1:20" x14ac:dyDescent="0.2">
      <c r="A34" s="45"/>
      <c r="B34" s="43"/>
      <c r="C34" s="43"/>
      <c r="D34" s="43"/>
      <c r="E34" s="45"/>
      <c r="F34" s="43"/>
      <c r="G34" s="43"/>
      <c r="H34" s="43"/>
      <c r="I34" s="46"/>
      <c r="J34" s="194"/>
      <c r="K34" s="48"/>
      <c r="L34" s="195"/>
      <c r="M34" s="50"/>
      <c r="N34" s="51"/>
      <c r="O34" s="52"/>
      <c r="P34" s="196"/>
      <c r="Q34" s="118"/>
      <c r="R34" s="197">
        <f>INT(Q34)</f>
        <v>0</v>
      </c>
      <c r="S34" s="118"/>
      <c r="T34" s="120">
        <f>SUM(R34:S34)</f>
        <v>0</v>
      </c>
    </row>
    <row r="35" spans="1:20" x14ac:dyDescent="0.2">
      <c r="A35" s="45" t="s">
        <v>54</v>
      </c>
      <c r="B35" s="43">
        <f>SUM(B6:B34)-B21</f>
        <v>2802</v>
      </c>
      <c r="C35" s="43"/>
      <c r="D35" s="43"/>
      <c r="E35" s="198"/>
      <c r="F35" s="43"/>
      <c r="G35" s="43">
        <f t="shared" ref="G35:S35" si="4">SUM(G6:G34)</f>
        <v>3</v>
      </c>
      <c r="H35" s="43">
        <f t="shared" si="4"/>
        <v>123</v>
      </c>
      <c r="I35" s="199">
        <f t="shared" si="4"/>
        <v>1</v>
      </c>
      <c r="J35" s="200">
        <f t="shared" si="4"/>
        <v>545</v>
      </c>
      <c r="K35" s="48">
        <f t="shared" si="4"/>
        <v>1</v>
      </c>
      <c r="L35" s="48">
        <f t="shared" si="4"/>
        <v>2802</v>
      </c>
      <c r="M35" s="48">
        <f t="shared" si="4"/>
        <v>2723</v>
      </c>
      <c r="N35" s="199">
        <f t="shared" si="4"/>
        <v>1</v>
      </c>
      <c r="O35" s="52">
        <f t="shared" si="4"/>
        <v>2691</v>
      </c>
      <c r="P35" s="196">
        <f t="shared" si="4"/>
        <v>6458.3999999999987</v>
      </c>
      <c r="Q35" s="196">
        <f t="shared" si="4"/>
        <v>5</v>
      </c>
      <c r="R35" s="201">
        <f t="shared" si="4"/>
        <v>2</v>
      </c>
      <c r="S35" s="202">
        <f t="shared" si="4"/>
        <v>3</v>
      </c>
      <c r="T35" s="203">
        <f>SUM(R35:S35)</f>
        <v>5</v>
      </c>
    </row>
    <row r="36" spans="1:20" x14ac:dyDescent="0.2">
      <c r="B36">
        <v>2002</v>
      </c>
      <c r="K36" s="204"/>
      <c r="L36" s="10"/>
      <c r="M36" s="205"/>
      <c r="N36" s="206"/>
      <c r="O36" s="207"/>
      <c r="P36" s="208"/>
    </row>
    <row r="37" spans="1:20" x14ac:dyDescent="0.2">
      <c r="B37" s="209">
        <f>+B35-B36</f>
        <v>800</v>
      </c>
    </row>
    <row r="38" spans="1:20" x14ac:dyDescent="0.2">
      <c r="A38" s="210"/>
      <c r="B38" s="210"/>
      <c r="C38" s="210"/>
      <c r="D38" s="210"/>
      <c r="E38" s="210"/>
      <c r="F38" s="210"/>
      <c r="G38" s="210"/>
      <c r="H38" s="3"/>
      <c r="K38" s="3"/>
    </row>
  </sheetData>
  <mergeCells count="5">
    <mergeCell ref="R5:T5"/>
    <mergeCell ref="A1:T1"/>
    <mergeCell ref="B2:F2"/>
    <mergeCell ref="G2:K2"/>
    <mergeCell ref="L2:O2"/>
  </mergeCells>
  <printOptions horizontalCentered="1" verticalCentered="1"/>
  <pageMargins left="0.23622047244094491" right="0.23622047244094491" top="0.51181102362204722" bottom="0.51181102362204722" header="0" footer="0.23622047244094491"/>
  <pageSetup paperSize="190" scale="73" fitToHeight="0" pageOrder="overThenDown" orientation="landscape" r:id="rId1"/>
  <headerFooter alignWithMargins="0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U37"/>
  <sheetViews>
    <sheetView zoomScale="62" zoomScaleNormal="62" workbookViewId="0">
      <selection activeCell="I14" sqref="I14"/>
    </sheetView>
  </sheetViews>
  <sheetFormatPr baseColWidth="10" defaultRowHeight="12.75" x14ac:dyDescent="0.2"/>
  <cols>
    <col min="1" max="1" width="38.42578125" style="211" bestFit="1" customWidth="1"/>
    <col min="2" max="8" width="15.7109375" style="211" customWidth="1"/>
    <col min="9" max="9" width="15.7109375" style="212" customWidth="1"/>
    <col min="10" max="10" width="15.7109375" style="213" customWidth="1"/>
    <col min="11" max="12" width="15.7109375" style="211" customWidth="1"/>
    <col min="13" max="13" width="15.7109375" style="214" customWidth="1"/>
    <col min="14" max="14" width="15.7109375" style="212" customWidth="1"/>
    <col min="15" max="17" width="15.7109375" style="211" customWidth="1"/>
    <col min="18" max="18" width="7.140625" style="215" customWidth="1"/>
    <col min="19" max="19" width="6.5703125" style="211" customWidth="1"/>
    <col min="20" max="20" width="7.140625" style="211" customWidth="1"/>
    <col min="21" max="16384" width="11.42578125" style="211"/>
  </cols>
  <sheetData>
    <row r="1" spans="1:21" ht="20.25" x14ac:dyDescent="0.3">
      <c r="A1" s="981" t="s">
        <v>0</v>
      </c>
      <c r="B1" s="981"/>
      <c r="C1" s="981"/>
      <c r="D1" s="981"/>
      <c r="E1" s="981"/>
      <c r="F1" s="981"/>
      <c r="G1" s="981"/>
      <c r="H1" s="981"/>
      <c r="I1" s="981"/>
      <c r="J1" s="981"/>
      <c r="K1" s="981"/>
      <c r="L1" s="981"/>
      <c r="M1" s="981"/>
      <c r="N1" s="981"/>
      <c r="O1" s="981"/>
      <c r="P1" s="981"/>
      <c r="Q1" s="981"/>
      <c r="R1" s="981"/>
      <c r="S1" s="981"/>
      <c r="T1" s="981"/>
    </row>
    <row r="2" spans="1:21" ht="20.25" x14ac:dyDescent="0.3">
      <c r="A2" s="937" t="s">
        <v>1</v>
      </c>
      <c r="B2" s="983" t="s">
        <v>122</v>
      </c>
      <c r="C2" s="983"/>
      <c r="D2" s="983"/>
      <c r="E2" s="983"/>
      <c r="F2" s="983"/>
      <c r="G2" s="982" t="str">
        <f>B2</f>
        <v>VILLA DE RAMOS</v>
      </c>
      <c r="H2" s="982"/>
      <c r="I2" s="982"/>
      <c r="J2" s="982"/>
      <c r="K2" s="982"/>
      <c r="L2" s="946"/>
      <c r="M2" s="984" t="s">
        <v>3</v>
      </c>
      <c r="N2" s="984"/>
      <c r="O2" s="984"/>
      <c r="P2" s="929">
        <v>5</v>
      </c>
      <c r="Q2" s="946"/>
      <c r="R2" s="947"/>
      <c r="S2" s="946"/>
      <c r="T2" s="946"/>
    </row>
    <row r="3" spans="1:21" ht="20.25" x14ac:dyDescent="0.3">
      <c r="A3" s="929">
        <v>2018</v>
      </c>
      <c r="B3" s="929"/>
      <c r="C3" s="929"/>
      <c r="D3" s="929"/>
      <c r="E3" s="929"/>
      <c r="F3" s="929"/>
      <c r="G3" s="929"/>
      <c r="H3" s="928"/>
      <c r="I3" s="948"/>
      <c r="J3" s="949"/>
      <c r="K3" s="929"/>
      <c r="L3" s="950"/>
      <c r="M3" s="951"/>
      <c r="N3" s="952"/>
      <c r="O3" s="937"/>
      <c r="P3" s="929"/>
      <c r="Q3" s="946"/>
      <c r="R3" s="947"/>
      <c r="S3" s="946"/>
      <c r="T3" s="946"/>
    </row>
    <row r="4" spans="1:21" ht="20.25" x14ac:dyDescent="0.3">
      <c r="A4" s="929"/>
      <c r="B4" s="929"/>
      <c r="C4" s="929"/>
      <c r="D4" s="929"/>
      <c r="E4" s="929"/>
      <c r="F4" s="929"/>
      <c r="G4" s="929"/>
      <c r="H4" s="928"/>
      <c r="I4" s="948"/>
      <c r="J4" s="949"/>
      <c r="K4" s="929"/>
      <c r="L4" s="950"/>
      <c r="M4" s="951"/>
      <c r="N4" s="952"/>
      <c r="O4" s="937"/>
      <c r="P4" s="929"/>
      <c r="Q4" s="946"/>
      <c r="R4" s="947"/>
      <c r="S4" s="946"/>
      <c r="T4" s="946"/>
    </row>
    <row r="5" spans="1:21" ht="127.5" x14ac:dyDescent="0.2">
      <c r="A5" s="936" t="s">
        <v>4</v>
      </c>
      <c r="B5" s="936" t="s">
        <v>5</v>
      </c>
      <c r="C5" s="936" t="s">
        <v>6</v>
      </c>
      <c r="D5" s="936" t="s">
        <v>7</v>
      </c>
      <c r="E5" s="936" t="s">
        <v>8</v>
      </c>
      <c r="F5" s="936" t="s">
        <v>9</v>
      </c>
      <c r="G5" s="936" t="s">
        <v>10</v>
      </c>
      <c r="H5" s="936" t="s">
        <v>11</v>
      </c>
      <c r="I5" s="931" t="s">
        <v>12</v>
      </c>
      <c r="J5" s="932" t="s">
        <v>13</v>
      </c>
      <c r="K5" s="936" t="s">
        <v>14</v>
      </c>
      <c r="L5" s="936" t="s">
        <v>15</v>
      </c>
      <c r="M5" s="933" t="s">
        <v>16</v>
      </c>
      <c r="N5" s="231" t="s">
        <v>17</v>
      </c>
      <c r="O5" s="936" t="s">
        <v>18</v>
      </c>
      <c r="P5" s="934" t="s">
        <v>19</v>
      </c>
      <c r="Q5" s="935" t="s">
        <v>20</v>
      </c>
      <c r="R5" s="980" t="s">
        <v>21</v>
      </c>
      <c r="S5" s="980"/>
      <c r="T5" s="980"/>
    </row>
    <row r="6" spans="1:21" x14ac:dyDescent="0.2">
      <c r="A6" s="235" t="s">
        <v>22</v>
      </c>
      <c r="B6" s="236">
        <v>6250</v>
      </c>
      <c r="C6" s="236">
        <f>$B$9/3</f>
        <v>350</v>
      </c>
      <c r="D6" s="237">
        <f>B10/2</f>
        <v>72</v>
      </c>
      <c r="E6" s="236">
        <f>B$11/2</f>
        <v>72</v>
      </c>
      <c r="F6" s="236"/>
      <c r="G6" s="236">
        <v>0</v>
      </c>
      <c r="H6" s="236">
        <f>B6+INT(C6)+INT(D6)+INT(E6)+INT(F6)+INT(G6)</f>
        <v>6744</v>
      </c>
      <c r="I6" s="238"/>
      <c r="J6" s="239"/>
      <c r="K6" s="240"/>
      <c r="L6" s="241">
        <f>H6</f>
        <v>6744</v>
      </c>
      <c r="M6" s="242">
        <f>L6</f>
        <v>6744</v>
      </c>
      <c r="N6" s="243">
        <f>M6/M$34</f>
        <v>0.36064171122994654</v>
      </c>
      <c r="O6" s="244">
        <f>IF(N6&gt;=2%,M6,0)</f>
        <v>6744</v>
      </c>
      <c r="P6" s="245">
        <f>O$34/P$2</f>
        <v>3654.4</v>
      </c>
      <c r="Q6" s="246">
        <f>O6/P6</f>
        <v>1.8454465849387041</v>
      </c>
      <c r="R6" s="247">
        <f>INT(Q6)</f>
        <v>1</v>
      </c>
      <c r="S6" s="248">
        <v>1</v>
      </c>
      <c r="T6" s="246">
        <f>SUM(R6:S6)</f>
        <v>2</v>
      </c>
    </row>
    <row r="7" spans="1:21" x14ac:dyDescent="0.2">
      <c r="A7" s="235" t="s">
        <v>23</v>
      </c>
      <c r="B7" s="236">
        <v>568</v>
      </c>
      <c r="C7" s="236">
        <f>$B$9/3</f>
        <v>350</v>
      </c>
      <c r="D7" s="237">
        <f>B10/2</f>
        <v>72</v>
      </c>
      <c r="E7" s="236"/>
      <c r="F7" s="236">
        <f>B$12/2</f>
        <v>8</v>
      </c>
      <c r="G7" s="236">
        <v>0</v>
      </c>
      <c r="H7" s="236">
        <f>B7+INT(C7)+INT(D7)+INT(E7)+INT(F7)+INT(G7)</f>
        <v>998</v>
      </c>
      <c r="I7" s="238"/>
      <c r="J7" s="239"/>
      <c r="K7" s="240"/>
      <c r="L7" s="241">
        <f>H7</f>
        <v>998</v>
      </c>
      <c r="M7" s="242">
        <f>L7</f>
        <v>998</v>
      </c>
      <c r="N7" s="243">
        <f>M7/M$34</f>
        <v>5.336898395721925E-2</v>
      </c>
      <c r="O7" s="244">
        <f>IF(N7&gt;=2%,M7,0)</f>
        <v>998</v>
      </c>
      <c r="P7" s="245">
        <f>O$34/P$2</f>
        <v>3654.4</v>
      </c>
      <c r="Q7" s="246">
        <f>O7/P7</f>
        <v>0.27309544658493867</v>
      </c>
      <c r="R7" s="247">
        <f>INT(Q7)</f>
        <v>0</v>
      </c>
      <c r="S7" s="248">
        <v>0</v>
      </c>
      <c r="T7" s="246">
        <f>SUM(R7:S7)</f>
        <v>0</v>
      </c>
    </row>
    <row r="8" spans="1:21" x14ac:dyDescent="0.2">
      <c r="A8" s="235" t="s">
        <v>24</v>
      </c>
      <c r="B8" s="236">
        <v>702</v>
      </c>
      <c r="C8" s="236">
        <f>$B$9/3</f>
        <v>350</v>
      </c>
      <c r="D8" s="237"/>
      <c r="E8" s="236">
        <f>B$11/2</f>
        <v>72</v>
      </c>
      <c r="F8" s="236">
        <f>B$12/2</f>
        <v>8</v>
      </c>
      <c r="G8" s="236">
        <v>0</v>
      </c>
      <c r="H8" s="236">
        <f>B8+INT(C8)+INT(D8)+INT(E8)+INT(F8)+INT(G8)</f>
        <v>1132</v>
      </c>
      <c r="I8" s="238"/>
      <c r="J8" s="239"/>
      <c r="K8" s="240"/>
      <c r="L8" s="241">
        <f>H8</f>
        <v>1132</v>
      </c>
      <c r="M8" s="242">
        <f>L8</f>
        <v>1132</v>
      </c>
      <c r="N8" s="243">
        <f>M8/M$34</f>
        <v>6.0534759358288767E-2</v>
      </c>
      <c r="O8" s="244">
        <f>IF(N8&gt;=2%,M8,0)</f>
        <v>1132</v>
      </c>
      <c r="P8" s="245">
        <f>O$34/P$2</f>
        <v>3654.4</v>
      </c>
      <c r="Q8" s="913">
        <f>O8/P8</f>
        <v>0.3097635726795096</v>
      </c>
      <c r="R8" s="247">
        <f>INT(Q8)</f>
        <v>0</v>
      </c>
      <c r="S8" s="248">
        <v>1</v>
      </c>
      <c r="T8" s="246">
        <f>SUM(R8:S8)</f>
        <v>1</v>
      </c>
    </row>
    <row r="9" spans="1:21" x14ac:dyDescent="0.2">
      <c r="A9" s="235" t="s">
        <v>25</v>
      </c>
      <c r="B9" s="236">
        <v>1050</v>
      </c>
      <c r="C9" s="236"/>
      <c r="D9" s="237"/>
      <c r="E9" s="236"/>
      <c r="F9" s="236"/>
      <c r="G9" s="236"/>
      <c r="H9" s="236"/>
      <c r="I9" s="238"/>
      <c r="J9" s="239"/>
      <c r="K9" s="240"/>
      <c r="L9" s="241"/>
      <c r="M9" s="242"/>
      <c r="N9" s="243"/>
      <c r="O9" s="244"/>
      <c r="P9" s="245"/>
      <c r="Q9" s="246"/>
      <c r="R9" s="247"/>
      <c r="S9" s="248">
        <v>0</v>
      </c>
      <c r="T9" s="246"/>
    </row>
    <row r="10" spans="1:21" x14ac:dyDescent="0.2">
      <c r="A10" s="235" t="s">
        <v>26</v>
      </c>
      <c r="B10" s="236">
        <v>144</v>
      </c>
      <c r="C10" s="236"/>
      <c r="D10" s="237"/>
      <c r="E10" s="236"/>
      <c r="F10" s="236"/>
      <c r="G10" s="236"/>
      <c r="H10" s="236"/>
      <c r="I10" s="238"/>
      <c r="J10" s="239"/>
      <c r="K10" s="240"/>
      <c r="L10" s="241"/>
      <c r="M10" s="242"/>
      <c r="N10" s="243"/>
      <c r="O10" s="244"/>
      <c r="P10" s="245"/>
      <c r="Q10" s="246"/>
      <c r="R10" s="247"/>
      <c r="S10" s="248">
        <v>0</v>
      </c>
      <c r="T10" s="246"/>
    </row>
    <row r="11" spans="1:21" x14ac:dyDescent="0.2">
      <c r="A11" s="235" t="s">
        <v>27</v>
      </c>
      <c r="B11" s="236">
        <v>144</v>
      </c>
      <c r="C11" s="236"/>
      <c r="D11" s="237"/>
      <c r="E11" s="236"/>
      <c r="F11" s="236"/>
      <c r="G11" s="236"/>
      <c r="H11" s="236"/>
      <c r="I11" s="238"/>
      <c r="J11" s="239"/>
      <c r="K11" s="240"/>
      <c r="L11" s="241"/>
      <c r="M11" s="242"/>
      <c r="N11" s="243"/>
      <c r="O11" s="244"/>
      <c r="P11" s="245"/>
      <c r="Q11" s="246"/>
      <c r="R11" s="247"/>
      <c r="S11" s="248">
        <v>0</v>
      </c>
      <c r="T11" s="246"/>
    </row>
    <row r="12" spans="1:21" x14ac:dyDescent="0.2">
      <c r="A12" s="235" t="s">
        <v>28</v>
      </c>
      <c r="B12" s="236">
        <v>16</v>
      </c>
      <c r="C12" s="236"/>
      <c r="D12" s="237"/>
      <c r="E12" s="249"/>
      <c r="F12" s="236"/>
      <c r="G12" s="236"/>
      <c r="H12" s="236"/>
      <c r="I12" s="238"/>
      <c r="J12" s="239"/>
      <c r="K12" s="240"/>
      <c r="L12" s="241"/>
      <c r="M12" s="242"/>
      <c r="N12" s="243"/>
      <c r="O12" s="244"/>
      <c r="P12" s="245"/>
      <c r="Q12" s="246"/>
      <c r="R12" s="247"/>
      <c r="S12" s="248">
        <v>0</v>
      </c>
      <c r="T12" s="246"/>
    </row>
    <row r="13" spans="1:21" x14ac:dyDescent="0.2">
      <c r="A13" s="250" t="s">
        <v>29</v>
      </c>
      <c r="B13" s="236">
        <f>SUM(B6:B12)</f>
        <v>8874</v>
      </c>
      <c r="C13" s="236"/>
      <c r="D13" s="237"/>
      <c r="E13" s="235"/>
      <c r="F13" s="236"/>
      <c r="G13" s="236"/>
      <c r="H13" s="251"/>
      <c r="I13" s="238"/>
      <c r="J13" s="239"/>
      <c r="K13" s="252"/>
      <c r="L13" s="253"/>
      <c r="M13" s="254"/>
      <c r="N13" s="243"/>
      <c r="O13" s="255"/>
      <c r="P13" s="245">
        <f>SUM(N13:O13)</f>
        <v>0</v>
      </c>
      <c r="Q13" s="248"/>
      <c r="R13" s="247">
        <f>INT(Q13)</f>
        <v>0</v>
      </c>
      <c r="S13" s="248">
        <v>0</v>
      </c>
      <c r="T13" s="246">
        <f>SUM(R13:S13)</f>
        <v>0</v>
      </c>
    </row>
    <row r="14" spans="1:21" x14ac:dyDescent="0.2">
      <c r="A14" s="256"/>
      <c r="B14" s="259"/>
      <c r="C14" s="259"/>
      <c r="D14" s="258"/>
      <c r="E14" s="344"/>
      <c r="F14" s="259"/>
      <c r="G14" s="259"/>
      <c r="H14" s="259"/>
      <c r="I14" s="260"/>
      <c r="J14" s="261"/>
      <c r="K14" s="262"/>
      <c r="L14" s="263"/>
      <c r="M14" s="264"/>
      <c r="N14" s="265"/>
      <c r="O14" s="266"/>
      <c r="P14" s="267">
        <f>SUM(N14:O14)</f>
        <v>0</v>
      </c>
      <c r="Q14" s="327"/>
      <c r="R14" s="477">
        <f>INT(Q14)</f>
        <v>0</v>
      </c>
      <c r="S14" s="476">
        <v>0</v>
      </c>
      <c r="T14" s="475">
        <f>SUM(R14:S14)</f>
        <v>0</v>
      </c>
      <c r="U14" s="327"/>
    </row>
    <row r="15" spans="1:21" x14ac:dyDescent="0.2">
      <c r="A15" s="271" t="s">
        <v>33</v>
      </c>
      <c r="B15" s="272"/>
      <c r="C15" s="272"/>
      <c r="D15" s="272"/>
      <c r="E15" s="273"/>
      <c r="F15" s="272"/>
      <c r="G15" s="274"/>
      <c r="H15" s="272"/>
      <c r="I15" s="275">
        <v>0.9</v>
      </c>
      <c r="J15" s="276">
        <f>B17*I15</f>
        <v>8458.2000000000007</v>
      </c>
      <c r="K15" s="277">
        <v>0</v>
      </c>
      <c r="L15" s="278">
        <f>INT(J15)+K15</f>
        <v>8458</v>
      </c>
      <c r="M15" s="279">
        <f>L15</f>
        <v>8458</v>
      </c>
      <c r="N15" s="280">
        <f>M15/M$34</f>
        <v>0.45229946524064168</v>
      </c>
      <c r="O15" s="281">
        <f>IF(N15&gt;=2%,M15,0)</f>
        <v>8458</v>
      </c>
      <c r="P15" s="282">
        <f>O$34/P$2</f>
        <v>3654.4</v>
      </c>
      <c r="Q15" s="283">
        <f>O15/P15</f>
        <v>2.3144702276707529</v>
      </c>
      <c r="R15" s="284">
        <f>INT(Q15)</f>
        <v>2</v>
      </c>
      <c r="S15" s="285">
        <v>0</v>
      </c>
      <c r="T15" s="286">
        <f>SUM(R15:S15)</f>
        <v>2</v>
      </c>
    </row>
    <row r="16" spans="1:21" x14ac:dyDescent="0.2">
      <c r="A16" s="271" t="s">
        <v>34</v>
      </c>
      <c r="B16" s="272"/>
      <c r="C16" s="272"/>
      <c r="D16" s="272"/>
      <c r="E16" s="273"/>
      <c r="F16" s="272"/>
      <c r="G16" s="274"/>
      <c r="H16" s="272"/>
      <c r="I16" s="275">
        <v>0.1</v>
      </c>
      <c r="J16" s="276">
        <f>B17*I16</f>
        <v>939.80000000000007</v>
      </c>
      <c r="K16" s="277">
        <v>1</v>
      </c>
      <c r="L16" s="278">
        <f>INT(J16)+K16</f>
        <v>940</v>
      </c>
      <c r="M16" s="279">
        <f>L16</f>
        <v>940</v>
      </c>
      <c r="N16" s="280">
        <f>M16/M$34</f>
        <v>5.0267379679144387E-2</v>
      </c>
      <c r="O16" s="281">
        <f>IF(N16&gt;=2%,M16,0)</f>
        <v>940</v>
      </c>
      <c r="P16" s="282">
        <f>O$34/P$2</f>
        <v>3654.4</v>
      </c>
      <c r="Q16" s="283">
        <f>O16/P16</f>
        <v>0.25722416812609455</v>
      </c>
      <c r="R16" s="284">
        <f>INT(Q16)</f>
        <v>0</v>
      </c>
      <c r="S16" s="285">
        <v>0</v>
      </c>
      <c r="T16" s="286">
        <f>SUM(R16:S16)</f>
        <v>0</v>
      </c>
    </row>
    <row r="17" spans="1:20" x14ac:dyDescent="0.2">
      <c r="A17" s="287" t="s">
        <v>86</v>
      </c>
      <c r="B17" s="272">
        <v>9398</v>
      </c>
      <c r="C17" s="288"/>
      <c r="D17" s="272"/>
      <c r="E17" s="271"/>
      <c r="F17" s="272"/>
      <c r="G17" s="272"/>
      <c r="H17" s="289"/>
      <c r="I17" s="275"/>
      <c r="J17" s="276"/>
      <c r="K17" s="277"/>
      <c r="L17" s="290"/>
      <c r="M17" s="291"/>
      <c r="N17" s="280"/>
      <c r="O17" s="281"/>
      <c r="P17" s="282"/>
      <c r="Q17" s="285"/>
      <c r="R17" s="284">
        <f>INT(Q17)</f>
        <v>0</v>
      </c>
      <c r="S17" s="285">
        <v>0</v>
      </c>
      <c r="T17" s="286">
        <f>SUM(R17:S17)</f>
        <v>0</v>
      </c>
    </row>
    <row r="18" spans="1:20" x14ac:dyDescent="0.2">
      <c r="A18" s="256"/>
      <c r="B18" s="257"/>
      <c r="C18" s="257"/>
      <c r="D18" s="258"/>
      <c r="E18" s="227"/>
      <c r="F18" s="259"/>
      <c r="G18" s="257"/>
      <c r="H18" s="259"/>
      <c r="I18" s="260"/>
      <c r="J18" s="261"/>
      <c r="K18" s="262"/>
      <c r="L18" s="263"/>
      <c r="M18" s="264"/>
      <c r="N18" s="265"/>
      <c r="O18" s="266"/>
      <c r="P18" s="267"/>
      <c r="R18" s="268"/>
      <c r="S18" s="269">
        <v>0</v>
      </c>
      <c r="T18" s="270"/>
    </row>
    <row r="19" spans="1:20" x14ac:dyDescent="0.2">
      <c r="A19" s="292" t="s">
        <v>41</v>
      </c>
      <c r="B19" s="293">
        <v>203</v>
      </c>
      <c r="C19" s="293">
        <f>$B$22/3</f>
        <v>1.3333333333333333</v>
      </c>
      <c r="D19" s="293">
        <f>B$23/2</f>
        <v>7</v>
      </c>
      <c r="E19" s="294">
        <f>B$24/2</f>
        <v>0</v>
      </c>
      <c r="F19" s="293"/>
      <c r="G19" s="809">
        <v>1</v>
      </c>
      <c r="H19" s="293">
        <f>B19+INT(C19)+INT(D19)+INT(E19)+INT(F19)+G19</f>
        <v>212</v>
      </c>
      <c r="I19" s="296"/>
      <c r="J19" s="297"/>
      <c r="K19" s="298"/>
      <c r="L19" s="299">
        <f>H19</f>
        <v>212</v>
      </c>
      <c r="M19" s="300">
        <f>L19</f>
        <v>212</v>
      </c>
      <c r="N19" s="301">
        <f>M19/M$34</f>
        <v>1.1336898395721925E-2</v>
      </c>
      <c r="O19" s="302">
        <f>IF(N19&gt;=2%,M19,0)</f>
        <v>0</v>
      </c>
      <c r="P19" s="303">
        <f>O$34/P$2</f>
        <v>3654.4</v>
      </c>
      <c r="Q19" s="304">
        <f>O19/P19</f>
        <v>0</v>
      </c>
      <c r="R19" s="305">
        <f t="shared" ref="R19:R27" si="0">INT(Q19)</f>
        <v>0</v>
      </c>
      <c r="S19" s="304">
        <v>0</v>
      </c>
      <c r="T19" s="306">
        <f t="shared" ref="T19:T27" si="1">SUM(R19:S19)</f>
        <v>0</v>
      </c>
    </row>
    <row r="20" spans="1:20" x14ac:dyDescent="0.2">
      <c r="A20" s="292" t="s">
        <v>42</v>
      </c>
      <c r="B20" s="293">
        <v>167</v>
      </c>
      <c r="C20" s="293">
        <f>$B$22/3</f>
        <v>1.3333333333333333</v>
      </c>
      <c r="D20" s="293">
        <f>B$23/2</f>
        <v>7</v>
      </c>
      <c r="E20" s="292"/>
      <c r="F20" s="293">
        <f>B$25/2</f>
        <v>1.5</v>
      </c>
      <c r="G20" s="293">
        <v>1</v>
      </c>
      <c r="H20" s="293">
        <f>B20+INT(C20)+INT(D20)+INT(E20)+INT(F20)+G20</f>
        <v>177</v>
      </c>
      <c r="I20" s="296"/>
      <c r="J20" s="297"/>
      <c r="K20" s="298"/>
      <c r="L20" s="299">
        <f>H20</f>
        <v>177</v>
      </c>
      <c r="M20" s="300">
        <f>L20</f>
        <v>177</v>
      </c>
      <c r="N20" s="301">
        <f>M20/M$34</f>
        <v>9.4652406417112308E-3</v>
      </c>
      <c r="O20" s="302">
        <f>IF(N20&gt;=2%,M20,0)</f>
        <v>0</v>
      </c>
      <c r="P20" s="303">
        <f>O$34/P$2</f>
        <v>3654.4</v>
      </c>
      <c r="Q20" s="304">
        <f>O20/P20</f>
        <v>0</v>
      </c>
      <c r="R20" s="305">
        <f t="shared" si="0"/>
        <v>0</v>
      </c>
      <c r="S20" s="304">
        <v>0</v>
      </c>
      <c r="T20" s="306">
        <f t="shared" si="1"/>
        <v>0</v>
      </c>
    </row>
    <row r="21" spans="1:20" x14ac:dyDescent="0.2">
      <c r="A21" s="292" t="s">
        <v>43</v>
      </c>
      <c r="B21" s="293">
        <v>35</v>
      </c>
      <c r="C21" s="293">
        <f>$B$22/3</f>
        <v>1.3333333333333333</v>
      </c>
      <c r="D21" s="293"/>
      <c r="E21" s="294">
        <f>B$24/2</f>
        <v>0</v>
      </c>
      <c r="F21" s="293">
        <f>B$25/2</f>
        <v>1.5</v>
      </c>
      <c r="G21" s="293">
        <v>0</v>
      </c>
      <c r="H21" s="293">
        <f>B21+INT(C21)+INT(D21)+INT(E21)+INT(F21)+G21</f>
        <v>37</v>
      </c>
      <c r="I21" s="296"/>
      <c r="J21" s="297"/>
      <c r="K21" s="298"/>
      <c r="L21" s="299">
        <f>H21</f>
        <v>37</v>
      </c>
      <c r="M21" s="300">
        <f>L21</f>
        <v>37</v>
      </c>
      <c r="N21" s="301">
        <f>M21/M$34</f>
        <v>1.978609625668449E-3</v>
      </c>
      <c r="O21" s="302">
        <f>IF(N21&gt;=2%,M21,0)</f>
        <v>0</v>
      </c>
      <c r="P21" s="303">
        <f>O$34/P$2</f>
        <v>3654.4</v>
      </c>
      <c r="Q21" s="304">
        <f>O21/P21</f>
        <v>0</v>
      </c>
      <c r="R21" s="305">
        <f t="shared" si="0"/>
        <v>0</v>
      </c>
      <c r="S21" s="304">
        <v>0</v>
      </c>
      <c r="T21" s="306">
        <f t="shared" si="1"/>
        <v>0</v>
      </c>
    </row>
    <row r="22" spans="1:20" x14ac:dyDescent="0.2">
      <c r="A22" s="307" t="s">
        <v>44</v>
      </c>
      <c r="B22" s="293">
        <v>4</v>
      </c>
      <c r="C22" s="293"/>
      <c r="D22" s="293"/>
      <c r="E22" s="292"/>
      <c r="F22" s="293"/>
      <c r="G22" s="293"/>
      <c r="H22" s="293"/>
      <c r="I22" s="296"/>
      <c r="J22" s="297"/>
      <c r="K22" s="298"/>
      <c r="L22" s="299"/>
      <c r="M22" s="308"/>
      <c r="N22" s="301"/>
      <c r="O22" s="302"/>
      <c r="P22" s="303"/>
      <c r="Q22" s="304"/>
      <c r="R22" s="305">
        <f t="shared" si="0"/>
        <v>0</v>
      </c>
      <c r="S22" s="304">
        <v>0</v>
      </c>
      <c r="T22" s="306">
        <f t="shared" si="1"/>
        <v>0</v>
      </c>
    </row>
    <row r="23" spans="1:20" x14ac:dyDescent="0.2">
      <c r="A23" s="307" t="s">
        <v>45</v>
      </c>
      <c r="B23" s="293">
        <v>14</v>
      </c>
      <c r="C23" s="293"/>
      <c r="D23" s="293"/>
      <c r="E23" s="292"/>
      <c r="F23" s="293"/>
      <c r="G23" s="293"/>
      <c r="H23" s="293"/>
      <c r="I23" s="296"/>
      <c r="J23" s="297"/>
      <c r="K23" s="298"/>
      <c r="L23" s="299"/>
      <c r="M23" s="308"/>
      <c r="N23" s="301"/>
      <c r="O23" s="302"/>
      <c r="P23" s="303">
        <f>SUM(N23:O23)</f>
        <v>0</v>
      </c>
      <c r="Q23" s="304"/>
      <c r="R23" s="305">
        <f t="shared" si="0"/>
        <v>0</v>
      </c>
      <c r="S23" s="304"/>
      <c r="T23" s="306">
        <f t="shared" si="1"/>
        <v>0</v>
      </c>
    </row>
    <row r="24" spans="1:20" x14ac:dyDescent="0.2">
      <c r="A24" s="307" t="s">
        <v>46</v>
      </c>
      <c r="B24" s="293">
        <v>0</v>
      </c>
      <c r="C24" s="293"/>
      <c r="D24" s="309"/>
      <c r="E24" s="292"/>
      <c r="F24" s="293"/>
      <c r="G24" s="293"/>
      <c r="H24" s="310"/>
      <c r="I24" s="296"/>
      <c r="J24" s="297"/>
      <c r="K24" s="298"/>
      <c r="L24" s="299"/>
      <c r="M24" s="308"/>
      <c r="N24" s="301"/>
      <c r="O24" s="302"/>
      <c r="P24" s="303">
        <f>SUM(N24:O24)</f>
        <v>0</v>
      </c>
      <c r="Q24" s="304"/>
      <c r="R24" s="305">
        <f t="shared" si="0"/>
        <v>0</v>
      </c>
      <c r="S24" s="304"/>
      <c r="T24" s="306">
        <f t="shared" si="1"/>
        <v>0</v>
      </c>
    </row>
    <row r="25" spans="1:20" x14ac:dyDescent="0.2">
      <c r="A25" s="307" t="s">
        <v>47</v>
      </c>
      <c r="B25" s="293">
        <v>3</v>
      </c>
      <c r="C25" s="293"/>
      <c r="D25" s="293"/>
      <c r="E25" s="292"/>
      <c r="F25" s="293"/>
      <c r="G25" s="293"/>
      <c r="H25" s="293"/>
      <c r="I25" s="296"/>
      <c r="J25" s="297"/>
      <c r="K25" s="298"/>
      <c r="L25" s="299"/>
      <c r="M25" s="308"/>
      <c r="N25" s="301"/>
      <c r="O25" s="302"/>
      <c r="P25" s="303">
        <f>SUM(N25:O25)</f>
        <v>0</v>
      </c>
      <c r="Q25" s="304"/>
      <c r="R25" s="305">
        <f t="shared" si="0"/>
        <v>0</v>
      </c>
      <c r="S25" s="304"/>
      <c r="T25" s="306">
        <f t="shared" si="1"/>
        <v>0</v>
      </c>
    </row>
    <row r="26" spans="1:20" x14ac:dyDescent="0.2">
      <c r="A26" s="311" t="s">
        <v>48</v>
      </c>
      <c r="B26" s="293">
        <f>SUM(B19:B25)</f>
        <v>426</v>
      </c>
      <c r="C26" s="293"/>
      <c r="D26" s="293"/>
      <c r="E26" s="292"/>
      <c r="F26" s="293"/>
      <c r="G26" s="293"/>
      <c r="H26" s="293"/>
      <c r="I26" s="296"/>
      <c r="J26" s="297"/>
      <c r="K26" s="298"/>
      <c r="L26" s="299"/>
      <c r="M26" s="308"/>
      <c r="N26" s="301"/>
      <c r="O26" s="302"/>
      <c r="P26" s="303"/>
      <c r="Q26" s="304"/>
      <c r="R26" s="305">
        <f t="shared" si="0"/>
        <v>0</v>
      </c>
      <c r="S26" s="304"/>
      <c r="T26" s="306">
        <f t="shared" si="1"/>
        <v>0</v>
      </c>
    </row>
    <row r="27" spans="1:20" x14ac:dyDescent="0.2">
      <c r="A27" s="256"/>
      <c r="B27" s="313"/>
      <c r="C27" s="259"/>
      <c r="D27" s="259"/>
      <c r="E27" s="344"/>
      <c r="F27" s="259"/>
      <c r="G27" s="259"/>
      <c r="H27" s="259"/>
      <c r="I27" s="260"/>
      <c r="J27" s="261"/>
      <c r="K27" s="262"/>
      <c r="L27" s="263"/>
      <c r="M27" s="264"/>
      <c r="N27" s="265"/>
      <c r="O27" s="266"/>
      <c r="P27" s="267"/>
      <c r="Q27" s="327"/>
      <c r="R27" s="268">
        <f t="shared" si="0"/>
        <v>0</v>
      </c>
      <c r="S27" s="269"/>
      <c r="T27" s="270">
        <f t="shared" si="1"/>
        <v>0</v>
      </c>
    </row>
    <row r="28" spans="1:20" s="327" customFormat="1" x14ac:dyDescent="0.2">
      <c r="A28" s="328" t="s">
        <v>50</v>
      </c>
      <c r="B28" s="329">
        <v>0</v>
      </c>
      <c r="C28" s="329"/>
      <c r="D28" s="330"/>
      <c r="E28" s="331"/>
      <c r="F28" s="329"/>
      <c r="G28" s="329"/>
      <c r="H28" s="332"/>
      <c r="I28" s="333"/>
      <c r="J28" s="334"/>
      <c r="K28" s="335"/>
      <c r="L28" s="336">
        <f>B28</f>
        <v>0</v>
      </c>
      <c r="M28" s="337">
        <f>L28</f>
        <v>0</v>
      </c>
      <c r="N28" s="338">
        <f>M28/M$34</f>
        <v>0</v>
      </c>
      <c r="O28" s="339">
        <f>IF(N28&gt;=2%,M28,0)</f>
        <v>0</v>
      </c>
      <c r="P28" s="340">
        <f>O$34/P$2</f>
        <v>3654.4</v>
      </c>
      <c r="Q28" s="341">
        <f>O28/P28</f>
        <v>0</v>
      </c>
      <c r="R28" s="342">
        <f>INT(Q28)</f>
        <v>0</v>
      </c>
      <c r="S28" s="341">
        <v>0</v>
      </c>
      <c r="T28" s="343">
        <f>SUM(R28:S28)</f>
        <v>0</v>
      </c>
    </row>
    <row r="29" spans="1:20" x14ac:dyDescent="0.2">
      <c r="A29" s="344"/>
      <c r="B29" s="259"/>
      <c r="C29" s="259"/>
      <c r="D29" s="258"/>
      <c r="E29" s="344"/>
      <c r="F29" s="259"/>
      <c r="G29" s="259"/>
      <c r="H29" s="345" t="s">
        <v>51</v>
      </c>
      <c r="I29" s="260"/>
      <c r="J29" s="261"/>
      <c r="K29" s="262"/>
      <c r="L29" s="319"/>
      <c r="M29" s="320"/>
      <c r="N29" s="265"/>
      <c r="O29" s="266"/>
      <c r="P29" s="323"/>
      <c r="Q29" s="324"/>
      <c r="R29" s="325">
        <f>INT(Q29)</f>
        <v>0</v>
      </c>
      <c r="S29" s="324"/>
      <c r="T29" s="326">
        <f>SUM(R29:S29)</f>
        <v>0</v>
      </c>
    </row>
    <row r="30" spans="1:20" x14ac:dyDescent="0.2">
      <c r="A30" s="346" t="s">
        <v>52</v>
      </c>
      <c r="B30" s="347">
        <v>2</v>
      </c>
      <c r="C30" s="347"/>
      <c r="D30" s="347"/>
      <c r="E30" s="346"/>
      <c r="F30" s="347"/>
      <c r="G30" s="347"/>
      <c r="H30" s="348"/>
      <c r="I30" s="349"/>
      <c r="J30" s="350"/>
      <c r="K30" s="351"/>
      <c r="L30" s="352">
        <f>B30</f>
        <v>2</v>
      </c>
      <c r="M30" s="353">
        <f>L30</f>
        <v>2</v>
      </c>
      <c r="N30" s="354">
        <f>M30/M$34</f>
        <v>1.0695187165775401E-4</v>
      </c>
      <c r="O30" s="355">
        <f>IF(N30&gt;=2%,M30,0)</f>
        <v>0</v>
      </c>
      <c r="P30" s="356">
        <f>O$34/P$2</f>
        <v>3654.4</v>
      </c>
      <c r="Q30" s="357">
        <f>O30/P30</f>
        <v>0</v>
      </c>
      <c r="R30" s="358">
        <f>INT(Q30)</f>
        <v>0</v>
      </c>
      <c r="S30" s="357">
        <v>0</v>
      </c>
      <c r="T30" s="359">
        <f>SUM(R30:S30)</f>
        <v>0</v>
      </c>
    </row>
    <row r="31" spans="1:20" x14ac:dyDescent="0.2">
      <c r="A31" s="344"/>
      <c r="B31" s="259"/>
      <c r="C31" s="259"/>
      <c r="D31" s="259"/>
      <c r="E31" s="344"/>
      <c r="F31" s="259"/>
      <c r="G31" s="259"/>
      <c r="H31" s="345"/>
      <c r="I31" s="260"/>
      <c r="J31" s="261"/>
      <c r="K31" s="262"/>
      <c r="L31" s="319"/>
      <c r="M31" s="320"/>
      <c r="N31" s="265"/>
      <c r="O31" s="266"/>
      <c r="P31" s="323"/>
      <c r="Q31" s="324"/>
      <c r="R31" s="325"/>
      <c r="S31" s="324"/>
      <c r="T31" s="326"/>
    </row>
    <row r="32" spans="1:20" x14ac:dyDescent="0.2">
      <c r="A32" s="360" t="s">
        <v>53</v>
      </c>
      <c r="B32" s="361">
        <v>903</v>
      </c>
      <c r="C32" s="361"/>
      <c r="D32" s="361"/>
      <c r="E32" s="360"/>
      <c r="F32" s="361"/>
      <c r="G32" s="361"/>
      <c r="H32" s="362"/>
      <c r="I32" s="363"/>
      <c r="J32" s="364"/>
      <c r="K32" s="365"/>
      <c r="L32" s="366">
        <f>B32</f>
        <v>903</v>
      </c>
      <c r="M32" s="367"/>
      <c r="N32" s="368">
        <v>0</v>
      </c>
      <c r="O32" s="369">
        <f>IF(N32&gt;=2%,M32,0)</f>
        <v>0</v>
      </c>
      <c r="P32" s="370"/>
      <c r="Q32" s="371"/>
      <c r="R32" s="372">
        <f>INT(Q32)</f>
        <v>0</v>
      </c>
      <c r="S32" s="371"/>
      <c r="T32" s="373">
        <f>SUM(R32:S32)</f>
        <v>0</v>
      </c>
    </row>
    <row r="33" spans="1:20" x14ac:dyDescent="0.2">
      <c r="A33" s="344"/>
      <c r="B33" s="259"/>
      <c r="C33" s="259"/>
      <c r="D33" s="259"/>
      <c r="E33" s="344"/>
      <c r="F33" s="259"/>
      <c r="G33" s="259"/>
      <c r="H33" s="259"/>
      <c r="I33" s="260"/>
      <c r="J33" s="374"/>
      <c r="K33" s="262"/>
      <c r="L33" s="375"/>
      <c r="M33" s="264"/>
      <c r="N33" s="265"/>
      <c r="O33" s="266"/>
      <c r="P33" s="376"/>
      <c r="Q33" s="324"/>
      <c r="R33" s="377">
        <f>INT(Q33)</f>
        <v>0</v>
      </c>
      <c r="S33" s="324"/>
      <c r="T33" s="326">
        <f>SUM(R33:S33)</f>
        <v>0</v>
      </c>
    </row>
    <row r="34" spans="1:20" x14ac:dyDescent="0.2">
      <c r="A34" s="344" t="s">
        <v>54</v>
      </c>
      <c r="B34" s="259">
        <f>SUM(B6:B33)-B13-B26</f>
        <v>19603</v>
      </c>
      <c r="C34" s="259"/>
      <c r="D34" s="259"/>
      <c r="E34" s="378"/>
      <c r="F34" s="259"/>
      <c r="G34" s="259">
        <f t="shared" ref="G34:S34" si="2">SUM(G6:G33)</f>
        <v>2</v>
      </c>
      <c r="H34" s="259">
        <f t="shared" si="2"/>
        <v>9300</v>
      </c>
      <c r="I34" s="379">
        <f t="shared" si="2"/>
        <v>1</v>
      </c>
      <c r="J34" s="380">
        <f t="shared" si="2"/>
        <v>9398</v>
      </c>
      <c r="K34" s="262">
        <f t="shared" si="2"/>
        <v>1</v>
      </c>
      <c r="L34" s="262">
        <f t="shared" si="2"/>
        <v>19603</v>
      </c>
      <c r="M34" s="262">
        <f t="shared" si="2"/>
        <v>18700</v>
      </c>
      <c r="N34" s="379">
        <f t="shared" si="2"/>
        <v>1</v>
      </c>
      <c r="O34" s="266">
        <f t="shared" si="2"/>
        <v>18272</v>
      </c>
      <c r="P34" s="376">
        <f t="shared" si="2"/>
        <v>36544.000000000007</v>
      </c>
      <c r="Q34" s="376">
        <f t="shared" si="2"/>
        <v>4.9999999999999991</v>
      </c>
      <c r="R34" s="381">
        <f t="shared" si="2"/>
        <v>3</v>
      </c>
      <c r="S34" s="382">
        <f t="shared" si="2"/>
        <v>2</v>
      </c>
      <c r="T34" s="383">
        <f>SUM(R34:S34)</f>
        <v>5</v>
      </c>
    </row>
    <row r="35" spans="1:20" x14ac:dyDescent="0.2">
      <c r="K35" s="384"/>
      <c r="L35" s="223"/>
      <c r="M35" s="385"/>
      <c r="N35" s="386"/>
      <c r="O35" s="387"/>
      <c r="P35" s="388"/>
    </row>
    <row r="36" spans="1:20" x14ac:dyDescent="0.2">
      <c r="B36" s="478"/>
    </row>
    <row r="37" spans="1:20" x14ac:dyDescent="0.2">
      <c r="A37" s="389"/>
      <c r="B37" s="389"/>
      <c r="C37" s="389"/>
      <c r="D37" s="389"/>
      <c r="E37" s="389"/>
      <c r="F37" s="389"/>
      <c r="G37" s="389"/>
      <c r="H37" s="214"/>
      <c r="K37" s="214"/>
    </row>
  </sheetData>
  <mergeCells count="5">
    <mergeCell ref="R5:T5"/>
    <mergeCell ref="A1:T1"/>
    <mergeCell ref="B2:F2"/>
    <mergeCell ref="G2:K2"/>
    <mergeCell ref="M2:O2"/>
  </mergeCells>
  <printOptions horizontalCentered="1" verticalCentered="1"/>
  <pageMargins left="0.23622047244094491" right="0.23622047244094491" top="0.51181102362204722" bottom="0.51181102362204722" header="0" footer="0.23622047244094491"/>
  <pageSetup paperSize="190" scale="74" fitToHeight="0" pageOrder="overThenDown" orientation="landscape" r:id="rId1"/>
  <headerFooter alignWithMargins="0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36"/>
  <sheetViews>
    <sheetView zoomScale="68" zoomScaleNormal="68" workbookViewId="0">
      <selection activeCell="K8" sqref="K8"/>
    </sheetView>
  </sheetViews>
  <sheetFormatPr baseColWidth="10" defaultRowHeight="12.75" x14ac:dyDescent="0.2"/>
  <cols>
    <col min="1" max="1" width="33.140625" style="211" customWidth="1"/>
    <col min="2" max="8" width="15.7109375" style="211" customWidth="1"/>
    <col min="9" max="9" width="15.7109375" style="212" customWidth="1"/>
    <col min="10" max="10" width="15.7109375" style="213" customWidth="1"/>
    <col min="11" max="12" width="15.7109375" style="211" customWidth="1"/>
    <col min="13" max="13" width="15.7109375" style="214" customWidth="1"/>
    <col min="14" max="14" width="15.7109375" style="212" customWidth="1"/>
    <col min="15" max="17" width="15.7109375" style="211" customWidth="1"/>
    <col min="18" max="18" width="7.140625" style="215" customWidth="1"/>
    <col min="19" max="19" width="6.5703125" style="211" customWidth="1"/>
    <col min="20" max="20" width="7.140625" style="211" customWidth="1"/>
    <col min="21" max="16384" width="11.42578125" style="211"/>
  </cols>
  <sheetData>
    <row r="1" spans="1:20" ht="20.25" x14ac:dyDescent="0.3">
      <c r="A1" s="981" t="s">
        <v>0</v>
      </c>
      <c r="B1" s="981"/>
      <c r="C1" s="981"/>
      <c r="D1" s="981"/>
      <c r="E1" s="981"/>
      <c r="F1" s="981"/>
      <c r="G1" s="981"/>
      <c r="H1" s="981"/>
      <c r="I1" s="981"/>
      <c r="J1" s="981"/>
      <c r="K1" s="981"/>
      <c r="L1" s="981"/>
      <c r="M1" s="981"/>
      <c r="N1" s="981"/>
      <c r="O1" s="981"/>
      <c r="P1" s="981"/>
      <c r="Q1" s="981"/>
      <c r="R1" s="981"/>
      <c r="S1" s="981"/>
      <c r="T1" s="981"/>
    </row>
    <row r="2" spans="1:20" ht="20.25" x14ac:dyDescent="0.3">
      <c r="A2" s="937" t="s">
        <v>1</v>
      </c>
      <c r="B2" s="983" t="s">
        <v>96</v>
      </c>
      <c r="C2" s="983"/>
      <c r="D2" s="983"/>
      <c r="E2" s="983"/>
      <c r="F2" s="929"/>
      <c r="G2" s="982" t="str">
        <f>B2</f>
        <v>VILLA DE REYES</v>
      </c>
      <c r="H2" s="982"/>
      <c r="I2" s="982"/>
      <c r="J2" s="982"/>
      <c r="K2" s="946"/>
      <c r="L2" s="984" t="s">
        <v>3</v>
      </c>
      <c r="M2" s="984"/>
      <c r="N2" s="984"/>
      <c r="O2" s="984"/>
      <c r="P2" s="929">
        <v>5</v>
      </c>
      <c r="Q2" s="946"/>
      <c r="R2" s="947"/>
      <c r="S2" s="946"/>
      <c r="T2" s="946"/>
    </row>
    <row r="3" spans="1:20" ht="20.25" x14ac:dyDescent="0.3">
      <c r="A3" s="929">
        <v>2018</v>
      </c>
      <c r="B3" s="929"/>
      <c r="C3" s="929"/>
      <c r="D3" s="929"/>
      <c r="E3" s="929"/>
      <c r="F3" s="929"/>
      <c r="G3" s="929"/>
      <c r="H3" s="928"/>
      <c r="I3" s="948"/>
      <c r="J3" s="949"/>
      <c r="K3" s="929"/>
      <c r="L3" s="950"/>
      <c r="M3" s="951"/>
      <c r="N3" s="952"/>
      <c r="O3" s="937"/>
      <c r="P3" s="929"/>
      <c r="Q3" s="946"/>
      <c r="R3" s="947"/>
      <c r="S3" s="946"/>
      <c r="T3" s="946"/>
    </row>
    <row r="4" spans="1:20" ht="20.25" x14ac:dyDescent="0.3">
      <c r="A4" s="219"/>
      <c r="B4" s="929"/>
      <c r="C4" s="929"/>
      <c r="D4" s="929"/>
      <c r="E4" s="929"/>
      <c r="F4" s="929"/>
      <c r="G4" s="929"/>
      <c r="H4" s="928"/>
      <c r="I4" s="948"/>
      <c r="J4" s="949"/>
      <c r="K4" s="929"/>
      <c r="L4" s="950"/>
      <c r="M4" s="951"/>
      <c r="N4" s="952"/>
      <c r="O4" s="937"/>
      <c r="P4" s="929"/>
      <c r="Q4" s="946"/>
      <c r="R4" s="947"/>
      <c r="S4" s="946"/>
      <c r="T4" s="946"/>
    </row>
    <row r="5" spans="1:20" ht="89.25" x14ac:dyDescent="0.2">
      <c r="A5" s="226" t="s">
        <v>4</v>
      </c>
      <c r="B5" s="936" t="s">
        <v>5</v>
      </c>
      <c r="C5" s="936" t="s">
        <v>6</v>
      </c>
      <c r="D5" s="936" t="s">
        <v>7</v>
      </c>
      <c r="E5" s="936" t="s">
        <v>8</v>
      </c>
      <c r="F5" s="936" t="s">
        <v>9</v>
      </c>
      <c r="G5" s="936" t="s">
        <v>124</v>
      </c>
      <c r="H5" s="936" t="s">
        <v>11</v>
      </c>
      <c r="I5" s="931" t="s">
        <v>12</v>
      </c>
      <c r="J5" s="932" t="s">
        <v>13</v>
      </c>
      <c r="K5" s="936" t="s">
        <v>126</v>
      </c>
      <c r="L5" s="936" t="s">
        <v>15</v>
      </c>
      <c r="M5" s="933" t="s">
        <v>16</v>
      </c>
      <c r="N5" s="231" t="s">
        <v>17</v>
      </c>
      <c r="O5" s="936" t="s">
        <v>18</v>
      </c>
      <c r="P5" s="934" t="s">
        <v>19</v>
      </c>
      <c r="Q5" s="935" t="s">
        <v>20</v>
      </c>
      <c r="R5" s="980" t="s">
        <v>21</v>
      </c>
      <c r="S5" s="980"/>
      <c r="T5" s="980"/>
    </row>
    <row r="6" spans="1:20" x14ac:dyDescent="0.2">
      <c r="A6" s="467" t="s">
        <v>38</v>
      </c>
      <c r="B6" s="464">
        <v>435</v>
      </c>
      <c r="C6" s="464"/>
      <c r="D6" s="466"/>
      <c r="E6" s="465"/>
      <c r="F6" s="347"/>
      <c r="G6" s="464"/>
      <c r="H6" s="347"/>
      <c r="I6" s="349"/>
      <c r="J6" s="350"/>
      <c r="K6" s="351"/>
      <c r="L6" s="352">
        <f>B6</f>
        <v>435</v>
      </c>
      <c r="M6" s="463">
        <f>L6</f>
        <v>435</v>
      </c>
      <c r="N6" s="354">
        <f>M6/M$33</f>
        <v>1.6967663923235947E-2</v>
      </c>
      <c r="O6" s="355">
        <f>IF(N6&gt;=2%,M6,0)</f>
        <v>0</v>
      </c>
      <c r="P6" s="462">
        <f>O$33/P$2</f>
        <v>4908.3999999999996</v>
      </c>
      <c r="Q6" s="461">
        <f>O6/P6</f>
        <v>0</v>
      </c>
      <c r="R6" s="460">
        <f>INT(Q6)</f>
        <v>0</v>
      </c>
      <c r="S6" s="459">
        <v>0</v>
      </c>
      <c r="T6" s="458">
        <f>SUM(R6:S6)</f>
        <v>0</v>
      </c>
    </row>
    <row r="7" spans="1:20" ht="15.75" x14ac:dyDescent="0.2">
      <c r="A7" s="720"/>
      <c r="B7" s="720"/>
      <c r="C7" s="227"/>
      <c r="D7" s="227"/>
      <c r="E7" s="227"/>
      <c r="F7" s="227"/>
      <c r="G7" s="227"/>
      <c r="H7" s="227"/>
      <c r="I7" s="228"/>
      <c r="J7" s="229"/>
      <c r="K7" s="227"/>
      <c r="L7" s="227"/>
      <c r="M7" s="230"/>
      <c r="N7" s="231"/>
      <c r="O7" s="232"/>
      <c r="P7" s="233"/>
      <c r="Q7" s="234"/>
      <c r="R7" s="720"/>
      <c r="S7" s="720"/>
      <c r="T7" s="720"/>
    </row>
    <row r="8" spans="1:20" x14ac:dyDescent="0.2">
      <c r="A8" s="271" t="s">
        <v>33</v>
      </c>
      <c r="B8" s="272"/>
      <c r="C8" s="272"/>
      <c r="D8" s="272"/>
      <c r="E8" s="273"/>
      <c r="F8" s="272"/>
      <c r="G8" s="274"/>
      <c r="H8" s="272"/>
      <c r="I8" s="275">
        <v>0.98</v>
      </c>
      <c r="J8" s="276">
        <f>B10*I8</f>
        <v>6463.0999999999995</v>
      </c>
      <c r="K8" s="277">
        <v>0</v>
      </c>
      <c r="L8" s="278">
        <f>INT(J8)+K8</f>
        <v>6463</v>
      </c>
      <c r="M8" s="279">
        <f>L8</f>
        <v>6463</v>
      </c>
      <c r="N8" s="280">
        <f>M8/M$33</f>
        <v>0.2520965791629286</v>
      </c>
      <c r="O8" s="281">
        <f>IF(N8&gt;=2%,M8,0)</f>
        <v>6463</v>
      </c>
      <c r="P8" s="282">
        <f>O$33/P$2</f>
        <v>4908.3999999999996</v>
      </c>
      <c r="Q8" s="283">
        <f>O8/P8</f>
        <v>1.316722353516421</v>
      </c>
      <c r="R8" s="284">
        <f>INT(Q8)</f>
        <v>1</v>
      </c>
      <c r="S8" s="285">
        <v>0</v>
      </c>
      <c r="T8" s="286">
        <f>SUM(R8:S8)</f>
        <v>1</v>
      </c>
    </row>
    <row r="9" spans="1:20" x14ac:dyDescent="0.2">
      <c r="A9" s="271" t="s">
        <v>36</v>
      </c>
      <c r="B9" s="272"/>
      <c r="C9" s="272"/>
      <c r="D9" s="390"/>
      <c r="E9" s="273"/>
      <c r="F9" s="272"/>
      <c r="G9" s="272"/>
      <c r="H9" s="272"/>
      <c r="I9" s="275">
        <v>0.02</v>
      </c>
      <c r="J9" s="276">
        <f>B10*I9</f>
        <v>131.9</v>
      </c>
      <c r="K9" s="277">
        <v>1</v>
      </c>
      <c r="L9" s="278">
        <f>INT(J9)+K9</f>
        <v>132</v>
      </c>
      <c r="M9" s="279">
        <f>L9</f>
        <v>132</v>
      </c>
      <c r="N9" s="280">
        <f>M9/M$33</f>
        <v>5.148808362912977E-3</v>
      </c>
      <c r="O9" s="281">
        <f>IF(N9&gt;=2%,M9,0)</f>
        <v>0</v>
      </c>
      <c r="P9" s="282">
        <f>O$33/P$2</f>
        <v>4908.3999999999996</v>
      </c>
      <c r="Q9" s="283">
        <f>O9/P9</f>
        <v>0</v>
      </c>
      <c r="R9" s="284">
        <f>INT(Q9)</f>
        <v>0</v>
      </c>
      <c r="S9" s="285">
        <v>0</v>
      </c>
      <c r="T9" s="286">
        <f>SUM(R9:S9)</f>
        <v>0</v>
      </c>
    </row>
    <row r="10" spans="1:20" x14ac:dyDescent="0.2">
      <c r="A10" s="287" t="s">
        <v>62</v>
      </c>
      <c r="B10" s="272">
        <v>6595</v>
      </c>
      <c r="C10" s="288"/>
      <c r="D10" s="272"/>
      <c r="E10" s="271"/>
      <c r="F10" s="272"/>
      <c r="G10" s="272"/>
      <c r="H10" s="289"/>
      <c r="I10" s="275"/>
      <c r="J10" s="276"/>
      <c r="K10" s="277"/>
      <c r="L10" s="290"/>
      <c r="M10" s="291"/>
      <c r="N10" s="280"/>
      <c r="O10" s="281"/>
      <c r="P10" s="282"/>
      <c r="Q10" s="285"/>
      <c r="R10" s="284">
        <f>INT(Q10)</f>
        <v>0</v>
      </c>
      <c r="S10" s="285">
        <v>0</v>
      </c>
      <c r="T10" s="286">
        <f>SUM(R10:S10)</f>
        <v>0</v>
      </c>
    </row>
    <row r="11" spans="1:20" x14ac:dyDescent="0.2">
      <c r="A11" s="256"/>
      <c r="B11" s="257"/>
      <c r="C11" s="257"/>
      <c r="D11" s="258"/>
      <c r="E11" s="227"/>
      <c r="F11" s="259"/>
      <c r="G11" s="257"/>
      <c r="H11" s="259"/>
      <c r="I11" s="260"/>
      <c r="J11" s="261"/>
      <c r="K11" s="262"/>
      <c r="L11" s="263"/>
      <c r="M11" s="264"/>
      <c r="N11" s="265"/>
      <c r="O11" s="266"/>
      <c r="P11" s="662"/>
      <c r="Q11" s="698"/>
      <c r="R11" s="325">
        <f t="shared" ref="R11:R21" si="0">INT(Q11)</f>
        <v>0</v>
      </c>
      <c r="S11" s="324">
        <v>0</v>
      </c>
      <c r="T11" s="326">
        <f t="shared" ref="T11:T21" si="1">SUM(R11:S11)</f>
        <v>0</v>
      </c>
    </row>
    <row r="12" spans="1:20" x14ac:dyDescent="0.2">
      <c r="A12" s="457" t="s">
        <v>23</v>
      </c>
      <c r="B12" s="454">
        <v>9400</v>
      </c>
      <c r="C12" s="454"/>
      <c r="D12" s="456"/>
      <c r="E12" s="455"/>
      <c r="F12" s="453"/>
      <c r="G12" s="454"/>
      <c r="H12" s="453"/>
      <c r="I12" s="452"/>
      <c r="J12" s="451"/>
      <c r="K12" s="450"/>
      <c r="L12" s="449">
        <f>B12</f>
        <v>9400</v>
      </c>
      <c r="M12" s="448">
        <f>L12</f>
        <v>9400</v>
      </c>
      <c r="N12" s="447">
        <f>M12/M$33</f>
        <v>0.36665756523774234</v>
      </c>
      <c r="O12" s="446">
        <f>IF(N12&gt;=2%,M12,0)</f>
        <v>9400</v>
      </c>
      <c r="P12" s="699">
        <f>O$33/P$2</f>
        <v>4908.3999999999996</v>
      </c>
      <c r="Q12" s="700">
        <f>O12/P12</f>
        <v>1.9150843452041399</v>
      </c>
      <c r="R12" s="701">
        <f t="shared" si="0"/>
        <v>1</v>
      </c>
      <c r="S12" s="700">
        <v>1</v>
      </c>
      <c r="T12" s="702">
        <f t="shared" si="1"/>
        <v>2</v>
      </c>
    </row>
    <row r="13" spans="1:20" x14ac:dyDescent="0.2">
      <c r="A13" s="256"/>
      <c r="B13" s="257"/>
      <c r="C13" s="257"/>
      <c r="D13" s="258"/>
      <c r="E13" s="227"/>
      <c r="F13" s="259"/>
      <c r="G13" s="257"/>
      <c r="H13" s="259"/>
      <c r="I13" s="260"/>
      <c r="J13" s="261"/>
      <c r="K13" s="262"/>
      <c r="L13" s="263"/>
      <c r="M13" s="264"/>
      <c r="N13" s="265"/>
      <c r="O13" s="266"/>
      <c r="P13" s="662"/>
      <c r="Q13" s="698"/>
      <c r="R13" s="325">
        <f t="shared" si="0"/>
        <v>0</v>
      </c>
      <c r="S13" s="324">
        <v>0</v>
      </c>
      <c r="T13" s="326">
        <f t="shared" si="1"/>
        <v>0</v>
      </c>
    </row>
    <row r="14" spans="1:20" x14ac:dyDescent="0.2">
      <c r="A14" s="292" t="s">
        <v>41</v>
      </c>
      <c r="B14" s="293">
        <v>208</v>
      </c>
      <c r="C14" s="293">
        <f>$B$17/3</f>
        <v>10.333333333333334</v>
      </c>
      <c r="D14" s="293">
        <f>B$18/2</f>
        <v>5.5</v>
      </c>
      <c r="E14" s="294">
        <f>B$19/2</f>
        <v>1</v>
      </c>
      <c r="F14" s="293"/>
      <c r="G14" s="295">
        <v>0</v>
      </c>
      <c r="H14" s="293">
        <f>B14+INT(C14)+INT(D14)+INT(E14)+INT(F14)+G14</f>
        <v>224</v>
      </c>
      <c r="I14" s="296"/>
      <c r="J14" s="297"/>
      <c r="K14" s="298"/>
      <c r="L14" s="299">
        <f>H14</f>
        <v>224</v>
      </c>
      <c r="M14" s="300">
        <f>L14</f>
        <v>224</v>
      </c>
      <c r="N14" s="301">
        <f>M14/M$33</f>
        <v>8.7373717673674758E-3</v>
      </c>
      <c r="O14" s="302">
        <f>IF(N14&gt;=2%,M14,0)</f>
        <v>0</v>
      </c>
      <c r="P14" s="303">
        <f>O$33/P$2</f>
        <v>4908.3999999999996</v>
      </c>
      <c r="Q14" s="304">
        <f>O14/P14</f>
        <v>0</v>
      </c>
      <c r="R14" s="305">
        <f t="shared" si="0"/>
        <v>0</v>
      </c>
      <c r="S14" s="304">
        <v>0</v>
      </c>
      <c r="T14" s="306">
        <f t="shared" si="1"/>
        <v>0</v>
      </c>
    </row>
    <row r="15" spans="1:20" x14ac:dyDescent="0.2">
      <c r="A15" s="292" t="s">
        <v>42</v>
      </c>
      <c r="B15" s="293">
        <v>443</v>
      </c>
      <c r="C15" s="293">
        <f>$B$17/3</f>
        <v>10.333333333333334</v>
      </c>
      <c r="D15" s="293">
        <f>B$18/2</f>
        <v>5.5</v>
      </c>
      <c r="E15" s="292"/>
      <c r="F15" s="293">
        <f>B$20/2</f>
        <v>5.5</v>
      </c>
      <c r="G15" s="293">
        <v>3</v>
      </c>
      <c r="H15" s="293">
        <f>B15+INT(C15)+INT(D15)+INT(E15)+INT(F15)+G15</f>
        <v>466</v>
      </c>
      <c r="I15" s="296"/>
      <c r="J15" s="297"/>
      <c r="K15" s="298"/>
      <c r="L15" s="299">
        <f>H15</f>
        <v>466</v>
      </c>
      <c r="M15" s="300">
        <f>L15</f>
        <v>466</v>
      </c>
      <c r="N15" s="301">
        <f>M15/M$33</f>
        <v>1.8176853766041268E-2</v>
      </c>
      <c r="O15" s="302">
        <f>IF(N15&gt;=2%,M15,0)</f>
        <v>0</v>
      </c>
      <c r="P15" s="303">
        <f>O$33/P$2</f>
        <v>4908.3999999999996</v>
      </c>
      <c r="Q15" s="304">
        <f>O15/P15</f>
        <v>0</v>
      </c>
      <c r="R15" s="305">
        <f t="shared" si="0"/>
        <v>0</v>
      </c>
      <c r="S15" s="304">
        <v>0</v>
      </c>
      <c r="T15" s="306">
        <f t="shared" si="1"/>
        <v>0</v>
      </c>
    </row>
    <row r="16" spans="1:20" x14ac:dyDescent="0.2">
      <c r="A16" s="292" t="s">
        <v>43</v>
      </c>
      <c r="B16" s="293">
        <v>68</v>
      </c>
      <c r="C16" s="293">
        <f>$B$17/3</f>
        <v>10.333333333333334</v>
      </c>
      <c r="D16" s="293"/>
      <c r="E16" s="294">
        <f>B$19/2</f>
        <v>1</v>
      </c>
      <c r="F16" s="293">
        <f>B$20/2</f>
        <v>5.5</v>
      </c>
      <c r="G16" s="293">
        <v>0</v>
      </c>
      <c r="H16" s="293">
        <f>B16+INT(C16)+INT(D16)+INT(E16)+INT(F16)+G16</f>
        <v>84</v>
      </c>
      <c r="I16" s="296"/>
      <c r="J16" s="297"/>
      <c r="K16" s="298"/>
      <c r="L16" s="299">
        <f>H16</f>
        <v>84</v>
      </c>
      <c r="M16" s="300">
        <f>L16</f>
        <v>84</v>
      </c>
      <c r="N16" s="301">
        <f>M16/M$33</f>
        <v>3.2765144127628039E-3</v>
      </c>
      <c r="O16" s="302">
        <f>IF(N16&gt;=2%,M16,0)</f>
        <v>0</v>
      </c>
      <c r="P16" s="303">
        <f>O$33/P$2</f>
        <v>4908.3999999999996</v>
      </c>
      <c r="Q16" s="304">
        <f>O16/P16</f>
        <v>0</v>
      </c>
      <c r="R16" s="305">
        <f t="shared" si="0"/>
        <v>0</v>
      </c>
      <c r="S16" s="304">
        <v>0</v>
      </c>
      <c r="T16" s="306">
        <f t="shared" si="1"/>
        <v>0</v>
      </c>
    </row>
    <row r="17" spans="1:20" x14ac:dyDescent="0.2">
      <c r="A17" s="307" t="s">
        <v>44</v>
      </c>
      <c r="B17" s="293">
        <v>31</v>
      </c>
      <c r="C17" s="293"/>
      <c r="D17" s="293"/>
      <c r="E17" s="292"/>
      <c r="F17" s="293"/>
      <c r="G17" s="293"/>
      <c r="H17" s="293"/>
      <c r="I17" s="296"/>
      <c r="J17" s="297"/>
      <c r="K17" s="298"/>
      <c r="L17" s="299"/>
      <c r="M17" s="308"/>
      <c r="N17" s="301"/>
      <c r="O17" s="302"/>
      <c r="P17" s="303"/>
      <c r="Q17" s="304"/>
      <c r="R17" s="305">
        <f t="shared" si="0"/>
        <v>0</v>
      </c>
      <c r="S17" s="304">
        <v>0</v>
      </c>
      <c r="T17" s="306">
        <f t="shared" si="1"/>
        <v>0</v>
      </c>
    </row>
    <row r="18" spans="1:20" x14ac:dyDescent="0.2">
      <c r="A18" s="307" t="s">
        <v>45</v>
      </c>
      <c r="B18" s="293">
        <v>11</v>
      </c>
      <c r="C18" s="293"/>
      <c r="D18" s="293"/>
      <c r="E18" s="292"/>
      <c r="F18" s="293"/>
      <c r="G18" s="293"/>
      <c r="H18" s="293"/>
      <c r="I18" s="296"/>
      <c r="J18" s="297"/>
      <c r="K18" s="298"/>
      <c r="L18" s="299"/>
      <c r="M18" s="308"/>
      <c r="N18" s="301"/>
      <c r="O18" s="302"/>
      <c r="P18" s="303">
        <f>SUM(N18:O18)</f>
        <v>0</v>
      </c>
      <c r="Q18" s="304"/>
      <c r="R18" s="305">
        <f t="shared" si="0"/>
        <v>0</v>
      </c>
      <c r="S18" s="304"/>
      <c r="T18" s="306">
        <f t="shared" si="1"/>
        <v>0</v>
      </c>
    </row>
    <row r="19" spans="1:20" x14ac:dyDescent="0.2">
      <c r="A19" s="307" t="s">
        <v>46</v>
      </c>
      <c r="B19" s="293">
        <v>2</v>
      </c>
      <c r="C19" s="293"/>
      <c r="D19" s="309"/>
      <c r="E19" s="292"/>
      <c r="F19" s="293"/>
      <c r="G19" s="293"/>
      <c r="H19" s="310"/>
      <c r="I19" s="296"/>
      <c r="J19" s="297"/>
      <c r="K19" s="298"/>
      <c r="L19" s="299"/>
      <c r="M19" s="308"/>
      <c r="N19" s="301"/>
      <c r="O19" s="302"/>
      <c r="P19" s="303">
        <f>SUM(N19:O19)</f>
        <v>0</v>
      </c>
      <c r="Q19" s="304"/>
      <c r="R19" s="305">
        <f t="shared" si="0"/>
        <v>0</v>
      </c>
      <c r="S19" s="304"/>
      <c r="T19" s="306">
        <f t="shared" si="1"/>
        <v>0</v>
      </c>
    </row>
    <row r="20" spans="1:20" x14ac:dyDescent="0.2">
      <c r="A20" s="307" t="s">
        <v>47</v>
      </c>
      <c r="B20" s="293">
        <v>11</v>
      </c>
      <c r="C20" s="293"/>
      <c r="D20" s="293"/>
      <c r="E20" s="292"/>
      <c r="F20" s="293"/>
      <c r="G20" s="293"/>
      <c r="H20" s="293"/>
      <c r="I20" s="296"/>
      <c r="J20" s="297"/>
      <c r="K20" s="298"/>
      <c r="L20" s="299"/>
      <c r="M20" s="308"/>
      <c r="N20" s="301"/>
      <c r="O20" s="302"/>
      <c r="P20" s="303">
        <f>SUM(N20:O20)</f>
        <v>0</v>
      </c>
      <c r="Q20" s="304"/>
      <c r="R20" s="305">
        <f t="shared" si="0"/>
        <v>0</v>
      </c>
      <c r="S20" s="304"/>
      <c r="T20" s="306">
        <f t="shared" si="1"/>
        <v>0</v>
      </c>
    </row>
    <row r="21" spans="1:20" x14ac:dyDescent="0.2">
      <c r="A21" s="311" t="s">
        <v>48</v>
      </c>
      <c r="B21" s="293">
        <f>SUM(B14:B20)</f>
        <v>774</v>
      </c>
      <c r="C21" s="293"/>
      <c r="D21" s="293"/>
      <c r="E21" s="292"/>
      <c r="F21" s="293"/>
      <c r="G21" s="293"/>
      <c r="H21" s="293"/>
      <c r="I21" s="296"/>
      <c r="J21" s="297"/>
      <c r="K21" s="298"/>
      <c r="L21" s="299"/>
      <c r="M21" s="308"/>
      <c r="N21" s="301"/>
      <c r="O21" s="302"/>
      <c r="P21" s="303"/>
      <c r="Q21" s="304"/>
      <c r="R21" s="305">
        <f t="shared" si="0"/>
        <v>0</v>
      </c>
      <c r="S21" s="304"/>
      <c r="T21" s="306">
        <f t="shared" si="1"/>
        <v>0</v>
      </c>
    </row>
    <row r="22" spans="1:20" x14ac:dyDescent="0.2">
      <c r="A22" s="256"/>
      <c r="B22" s="313"/>
      <c r="C22" s="259"/>
      <c r="D22" s="259"/>
      <c r="E22" s="344"/>
      <c r="F22" s="259"/>
      <c r="G22" s="259"/>
      <c r="H22" s="259"/>
      <c r="I22" s="260"/>
      <c r="J22" s="261"/>
      <c r="K22" s="262"/>
      <c r="L22" s="263"/>
      <c r="M22" s="264"/>
      <c r="N22" s="265"/>
      <c r="O22" s="266"/>
      <c r="P22" s="662"/>
      <c r="Q22" s="324"/>
      <c r="R22" s="325"/>
      <c r="S22" s="324"/>
      <c r="T22" s="326"/>
    </row>
    <row r="23" spans="1:20" x14ac:dyDescent="0.2">
      <c r="A23" s="271" t="s">
        <v>34</v>
      </c>
      <c r="B23" s="272">
        <v>189</v>
      </c>
      <c r="C23" s="272"/>
      <c r="D23" s="272"/>
      <c r="E23" s="271"/>
      <c r="F23" s="272"/>
      <c r="G23" s="272"/>
      <c r="H23" s="272"/>
      <c r="I23" s="275"/>
      <c r="J23" s="276"/>
      <c r="K23" s="277"/>
      <c r="L23" s="290">
        <f>B23</f>
        <v>189</v>
      </c>
      <c r="M23" s="291">
        <f>L23</f>
        <v>189</v>
      </c>
      <c r="N23" s="280">
        <f>M23/M$33</f>
        <v>7.3721574287163088E-3</v>
      </c>
      <c r="O23" s="281">
        <f>IF(N23&gt;=2%,M23,0)</f>
        <v>0</v>
      </c>
      <c r="P23" s="282">
        <f>O$33/P$2</f>
        <v>4908.3999999999996</v>
      </c>
      <c r="Q23" s="285">
        <f>O23/P23</f>
        <v>0</v>
      </c>
      <c r="R23" s="284">
        <f>INT(Q23)</f>
        <v>0</v>
      </c>
      <c r="S23" s="285">
        <v>0</v>
      </c>
      <c r="T23" s="286">
        <f t="shared" ref="T23:T29" si="2">SUM(R23:S23)</f>
        <v>0</v>
      </c>
    </row>
    <row r="24" spans="1:20" s="327" customFormat="1" x14ac:dyDescent="0.2">
      <c r="A24" s="315"/>
      <c r="B24" s="313"/>
      <c r="C24" s="313"/>
      <c r="D24" s="313"/>
      <c r="E24" s="315"/>
      <c r="F24" s="313"/>
      <c r="G24" s="313"/>
      <c r="H24" s="313"/>
      <c r="I24" s="317"/>
      <c r="J24" s="261"/>
      <c r="K24" s="318"/>
      <c r="L24" s="319"/>
      <c r="M24" s="412"/>
      <c r="N24" s="321"/>
      <c r="O24" s="322"/>
      <c r="P24" s="323"/>
      <c r="Q24" s="324"/>
      <c r="R24" s="325"/>
      <c r="S24" s="324"/>
      <c r="T24" s="326">
        <f t="shared" si="2"/>
        <v>0</v>
      </c>
    </row>
    <row r="25" spans="1:20" x14ac:dyDescent="0.2">
      <c r="A25" s="414" t="s">
        <v>35</v>
      </c>
      <c r="B25" s="415">
        <v>7903</v>
      </c>
      <c r="C25" s="415"/>
      <c r="D25" s="415"/>
      <c r="E25" s="414"/>
      <c r="F25" s="415"/>
      <c r="G25" s="415"/>
      <c r="H25" s="415"/>
      <c r="I25" s="416"/>
      <c r="J25" s="417"/>
      <c r="K25" s="418"/>
      <c r="L25" s="419">
        <f>B25</f>
        <v>7903</v>
      </c>
      <c r="M25" s="420">
        <f>L25</f>
        <v>7903</v>
      </c>
      <c r="N25" s="421">
        <f>M25/M$33</f>
        <v>0.30826539766743377</v>
      </c>
      <c r="O25" s="422">
        <f>IF(N25&gt;=2%,M25,0)</f>
        <v>7903</v>
      </c>
      <c r="P25" s="705">
        <f>O$33/P$2</f>
        <v>4908.3999999999996</v>
      </c>
      <c r="Q25" s="706">
        <f>O25/P25</f>
        <v>1.6100969766115232</v>
      </c>
      <c r="R25" s="709">
        <f>INT(Q25)</f>
        <v>1</v>
      </c>
      <c r="S25" s="706">
        <v>1</v>
      </c>
      <c r="T25" s="710">
        <f t="shared" si="2"/>
        <v>2</v>
      </c>
    </row>
    <row r="26" spans="1:20" s="327" customFormat="1" x14ac:dyDescent="0.2">
      <c r="A26" s="312"/>
      <c r="B26" s="313" t="s">
        <v>51</v>
      </c>
      <c r="C26" s="313"/>
      <c r="D26" s="314"/>
      <c r="E26" s="315"/>
      <c r="F26" s="313"/>
      <c r="G26" s="313"/>
      <c r="H26" s="316"/>
      <c r="I26" s="317"/>
      <c r="J26" s="261"/>
      <c r="K26" s="318"/>
      <c r="L26" s="319"/>
      <c r="M26" s="320"/>
      <c r="N26" s="321"/>
      <c r="O26" s="322"/>
      <c r="P26" s="323"/>
      <c r="Q26" s="324"/>
      <c r="R26" s="325">
        <f>INT(Q26)</f>
        <v>0</v>
      </c>
      <c r="S26" s="324"/>
      <c r="T26" s="326">
        <f t="shared" si="2"/>
        <v>0</v>
      </c>
    </row>
    <row r="27" spans="1:20" s="327" customFormat="1" x14ac:dyDescent="0.2">
      <c r="A27" s="328" t="s">
        <v>50</v>
      </c>
      <c r="B27" s="329">
        <v>776</v>
      </c>
      <c r="C27" s="329"/>
      <c r="D27" s="330"/>
      <c r="E27" s="331"/>
      <c r="F27" s="329"/>
      <c r="G27" s="329"/>
      <c r="H27" s="332"/>
      <c r="I27" s="333"/>
      <c r="J27" s="334"/>
      <c r="K27" s="335"/>
      <c r="L27" s="336">
        <f>B27</f>
        <v>776</v>
      </c>
      <c r="M27" s="337">
        <f>L27</f>
        <v>776</v>
      </c>
      <c r="N27" s="338">
        <f>M27/M$33</f>
        <v>3.0268752194094473E-2</v>
      </c>
      <c r="O27" s="339">
        <f>IF(N27&gt;=2%,M27,0)</f>
        <v>776</v>
      </c>
      <c r="P27" s="340">
        <f>O$33/P$2</f>
        <v>4908.3999999999996</v>
      </c>
      <c r="Q27" s="341">
        <f>O27/P27</f>
        <v>0.15809632466791623</v>
      </c>
      <c r="R27" s="342">
        <f>INT(Q27)</f>
        <v>0</v>
      </c>
      <c r="S27" s="341">
        <v>0</v>
      </c>
      <c r="T27" s="343">
        <f t="shared" si="2"/>
        <v>0</v>
      </c>
    </row>
    <row r="28" spans="1:20" x14ac:dyDescent="0.2">
      <c r="A28" s="344"/>
      <c r="B28" s="259"/>
      <c r="C28" s="259"/>
      <c r="D28" s="258"/>
      <c r="E28" s="344"/>
      <c r="F28" s="259"/>
      <c r="G28" s="259"/>
      <c r="H28" s="345" t="s">
        <v>51</v>
      </c>
      <c r="I28" s="260"/>
      <c r="J28" s="261"/>
      <c r="K28" s="262"/>
      <c r="L28" s="319"/>
      <c r="M28" s="320"/>
      <c r="N28" s="265"/>
      <c r="O28" s="266"/>
      <c r="P28" s="323"/>
      <c r="Q28" s="324"/>
      <c r="R28" s="325">
        <f>INT(Q28)</f>
        <v>0</v>
      </c>
      <c r="S28" s="324"/>
      <c r="T28" s="326">
        <f t="shared" si="2"/>
        <v>0</v>
      </c>
    </row>
    <row r="29" spans="1:20" x14ac:dyDescent="0.2">
      <c r="A29" s="346" t="s">
        <v>52</v>
      </c>
      <c r="B29" s="347">
        <v>0</v>
      </c>
      <c r="C29" s="347"/>
      <c r="D29" s="347"/>
      <c r="E29" s="346"/>
      <c r="F29" s="347"/>
      <c r="G29" s="347"/>
      <c r="H29" s="348"/>
      <c r="I29" s="349"/>
      <c r="J29" s="350"/>
      <c r="K29" s="351"/>
      <c r="L29" s="352">
        <f>B29</f>
        <v>0</v>
      </c>
      <c r="M29" s="353">
        <f>L29</f>
        <v>0</v>
      </c>
      <c r="N29" s="354">
        <f>M29/M$33</f>
        <v>0</v>
      </c>
      <c r="O29" s="355">
        <f>IF(N29&gt;=2%,M29,0)</f>
        <v>0</v>
      </c>
      <c r="P29" s="356">
        <f>O$33/P$2</f>
        <v>4908.3999999999996</v>
      </c>
      <c r="Q29" s="357">
        <f>O29/P29</f>
        <v>0</v>
      </c>
      <c r="R29" s="358">
        <f>INT(Q29)</f>
        <v>0</v>
      </c>
      <c r="S29" s="357">
        <v>0</v>
      </c>
      <c r="T29" s="359">
        <f t="shared" si="2"/>
        <v>0</v>
      </c>
    </row>
    <row r="30" spans="1:20" x14ac:dyDescent="0.2">
      <c r="A30" s="344"/>
      <c r="B30" s="259"/>
      <c r="C30" s="259"/>
      <c r="D30" s="259"/>
      <c r="E30" s="344"/>
      <c r="F30" s="259"/>
      <c r="G30" s="259"/>
      <c r="H30" s="345"/>
      <c r="I30" s="260"/>
      <c r="J30" s="261"/>
      <c r="K30" s="262"/>
      <c r="L30" s="319"/>
      <c r="M30" s="320"/>
      <c r="N30" s="265"/>
      <c r="O30" s="266"/>
      <c r="P30" s="323"/>
      <c r="Q30" s="324"/>
      <c r="R30" s="325"/>
      <c r="S30" s="324"/>
      <c r="T30" s="326"/>
    </row>
    <row r="31" spans="1:20" x14ac:dyDescent="0.2">
      <c r="A31" s="360" t="s">
        <v>53</v>
      </c>
      <c r="B31" s="361">
        <v>1108</v>
      </c>
      <c r="C31" s="361"/>
      <c r="D31" s="361"/>
      <c r="E31" s="360"/>
      <c r="F31" s="361"/>
      <c r="G31" s="361"/>
      <c r="H31" s="362"/>
      <c r="I31" s="363"/>
      <c r="J31" s="364"/>
      <c r="K31" s="365"/>
      <c r="L31" s="366">
        <f>B31</f>
        <v>1108</v>
      </c>
      <c r="M31" s="367"/>
      <c r="N31" s="368">
        <v>0</v>
      </c>
      <c r="O31" s="369">
        <f>IF(N31&gt;=2%,M31,0)</f>
        <v>0</v>
      </c>
      <c r="P31" s="370"/>
      <c r="Q31" s="371"/>
      <c r="R31" s="372">
        <f>INT(Q31)</f>
        <v>0</v>
      </c>
      <c r="S31" s="371"/>
      <c r="T31" s="373">
        <f>SUM(R31:S31)</f>
        <v>0</v>
      </c>
    </row>
    <row r="32" spans="1:20" x14ac:dyDescent="0.2">
      <c r="A32" s="344"/>
      <c r="B32" s="259"/>
      <c r="C32" s="259"/>
      <c r="D32" s="259"/>
      <c r="E32" s="344"/>
      <c r="F32" s="259"/>
      <c r="G32" s="259"/>
      <c r="H32" s="259"/>
      <c r="I32" s="260"/>
      <c r="J32" s="374"/>
      <c r="K32" s="262"/>
      <c r="L32" s="375"/>
      <c r="M32" s="264"/>
      <c r="N32" s="265"/>
      <c r="O32" s="266"/>
      <c r="P32" s="376"/>
      <c r="Q32" s="324"/>
      <c r="R32" s="377">
        <f>INT(Q32)</f>
        <v>0</v>
      </c>
      <c r="S32" s="324"/>
      <c r="T32" s="326">
        <f>SUM(R32:S32)</f>
        <v>0</v>
      </c>
    </row>
    <row r="33" spans="1:20" x14ac:dyDescent="0.2">
      <c r="A33" s="344" t="s">
        <v>54</v>
      </c>
      <c r="B33" s="259">
        <f>SUM(B6:B32)-B21</f>
        <v>27180</v>
      </c>
      <c r="C33" s="259"/>
      <c r="D33" s="259"/>
      <c r="E33" s="378"/>
      <c r="F33" s="259"/>
      <c r="G33" s="259">
        <f t="shared" ref="G33:S33" si="3">SUM(G8:G32)</f>
        <v>3</v>
      </c>
      <c r="H33" s="259">
        <f t="shared" si="3"/>
        <v>774</v>
      </c>
      <c r="I33" s="379">
        <f t="shared" si="3"/>
        <v>1</v>
      </c>
      <c r="J33" s="380">
        <f t="shared" si="3"/>
        <v>6594.9999999999991</v>
      </c>
      <c r="K33" s="262">
        <f t="shared" si="3"/>
        <v>1</v>
      </c>
      <c r="L33" s="262">
        <f t="shared" si="3"/>
        <v>26745</v>
      </c>
      <c r="M33" s="262">
        <f t="shared" si="3"/>
        <v>25637</v>
      </c>
      <c r="N33" s="379">
        <f t="shared" si="3"/>
        <v>1</v>
      </c>
      <c r="O33" s="266">
        <f t="shared" si="3"/>
        <v>24542</v>
      </c>
      <c r="P33" s="376">
        <f t="shared" si="3"/>
        <v>49084.000000000007</v>
      </c>
      <c r="Q33" s="376">
        <f t="shared" si="3"/>
        <v>5</v>
      </c>
      <c r="R33" s="381">
        <f t="shared" si="3"/>
        <v>3</v>
      </c>
      <c r="S33" s="382">
        <f t="shared" si="3"/>
        <v>2</v>
      </c>
      <c r="T33" s="383">
        <f>SUM(R33:S33)</f>
        <v>5</v>
      </c>
    </row>
    <row r="34" spans="1:20" x14ac:dyDescent="0.2">
      <c r="K34" s="384"/>
      <c r="L34" s="223"/>
      <c r="M34" s="385"/>
      <c r="N34" s="386"/>
      <c r="O34" s="387"/>
      <c r="P34" s="388"/>
    </row>
    <row r="36" spans="1:20" x14ac:dyDescent="0.2">
      <c r="A36" s="389"/>
      <c r="B36" s="389"/>
      <c r="C36" s="389"/>
      <c r="D36" s="389"/>
      <c r="E36" s="389"/>
      <c r="F36" s="389"/>
      <c r="G36" s="389"/>
      <c r="H36" s="214"/>
      <c r="K36" s="214"/>
    </row>
  </sheetData>
  <mergeCells count="5">
    <mergeCell ref="R5:T5"/>
    <mergeCell ref="A1:T1"/>
    <mergeCell ref="B2:E2"/>
    <mergeCell ref="G2:J2"/>
    <mergeCell ref="L2:O2"/>
  </mergeCells>
  <printOptions horizontalCentered="1" verticalCentered="1"/>
  <pageMargins left="0.23622047244094491" right="0.23622047244094491" top="0.51181102362204722" bottom="0.51181102362204722" header="0" footer="0.23622047244094491"/>
  <pageSetup paperSize="190" scale="72" fitToHeight="0" pageOrder="overThenDown" orientation="landscape" r:id="rId1"/>
  <headerFooter alignWithMargins="0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U31"/>
  <sheetViews>
    <sheetView zoomScale="62" zoomScaleNormal="62" workbookViewId="0">
      <selection activeCell="I6" sqref="I6"/>
    </sheetView>
  </sheetViews>
  <sheetFormatPr baseColWidth="10" defaultRowHeight="12.75" x14ac:dyDescent="0.2"/>
  <cols>
    <col min="1" max="1" width="36.28515625" style="211" bestFit="1" customWidth="1"/>
    <col min="2" max="8" width="15.7109375" style="211" customWidth="1"/>
    <col min="9" max="9" width="15.7109375" style="212" customWidth="1"/>
    <col min="10" max="10" width="15.7109375" style="213" customWidth="1"/>
    <col min="11" max="12" width="15.7109375" style="211" customWidth="1"/>
    <col min="13" max="13" width="15.7109375" style="214" customWidth="1"/>
    <col min="14" max="14" width="15.7109375" style="212" customWidth="1"/>
    <col min="15" max="17" width="15.7109375" style="211" customWidth="1"/>
    <col min="18" max="18" width="7.140625" style="215" customWidth="1"/>
    <col min="19" max="19" width="6.5703125" style="211" customWidth="1"/>
    <col min="20" max="20" width="7.140625" style="211" customWidth="1"/>
    <col min="21" max="16384" width="11.42578125" style="211"/>
  </cols>
  <sheetData>
    <row r="1" spans="1:21" ht="20.25" x14ac:dyDescent="0.3">
      <c r="A1" s="981" t="s">
        <v>0</v>
      </c>
      <c r="B1" s="981"/>
      <c r="C1" s="981"/>
      <c r="D1" s="981"/>
      <c r="E1" s="981"/>
      <c r="F1" s="981"/>
      <c r="G1" s="981"/>
      <c r="H1" s="981"/>
      <c r="I1" s="981"/>
      <c r="J1" s="981"/>
      <c r="K1" s="981"/>
      <c r="L1" s="981"/>
      <c r="M1" s="981"/>
      <c r="N1" s="981"/>
      <c r="O1" s="981"/>
      <c r="P1" s="981"/>
      <c r="Q1" s="981"/>
      <c r="R1" s="981"/>
      <c r="S1" s="981"/>
      <c r="T1" s="981"/>
    </row>
    <row r="2" spans="1:21" ht="20.25" x14ac:dyDescent="0.3">
      <c r="A2" s="937" t="s">
        <v>1</v>
      </c>
      <c r="B2" s="983" t="s">
        <v>98</v>
      </c>
      <c r="C2" s="983"/>
      <c r="D2" s="983"/>
      <c r="E2" s="983"/>
      <c r="F2" s="929"/>
      <c r="G2" s="982" t="str">
        <f>B2</f>
        <v>VILLA HIDALGO</v>
      </c>
      <c r="H2" s="982"/>
      <c r="I2" s="982"/>
      <c r="J2" s="982"/>
      <c r="K2" s="982"/>
      <c r="L2" s="946"/>
      <c r="M2" s="984" t="s">
        <v>3</v>
      </c>
      <c r="N2" s="984"/>
      <c r="O2" s="984"/>
      <c r="P2" s="929">
        <v>5</v>
      </c>
      <c r="Q2" s="946"/>
      <c r="R2" s="947"/>
      <c r="S2" s="946"/>
      <c r="T2" s="946"/>
    </row>
    <row r="3" spans="1:21" ht="20.25" x14ac:dyDescent="0.3">
      <c r="A3" s="929">
        <v>2018</v>
      </c>
      <c r="B3" s="929"/>
      <c r="C3" s="929"/>
      <c r="D3" s="929"/>
      <c r="E3" s="929"/>
      <c r="F3" s="929"/>
      <c r="G3" s="929"/>
      <c r="H3" s="928"/>
      <c r="I3" s="948"/>
      <c r="J3" s="949"/>
      <c r="K3" s="929"/>
      <c r="L3" s="950"/>
      <c r="M3" s="951"/>
      <c r="N3" s="952"/>
      <c r="O3" s="937"/>
      <c r="P3" s="929"/>
      <c r="Q3" s="946"/>
      <c r="R3" s="947"/>
      <c r="S3" s="946"/>
      <c r="T3" s="946"/>
    </row>
    <row r="4" spans="1:21" ht="20.25" x14ac:dyDescent="0.3">
      <c r="A4" s="929"/>
      <c r="B4" s="929"/>
      <c r="C4" s="929"/>
      <c r="D4" s="929"/>
      <c r="E4" s="929"/>
      <c r="F4" s="929"/>
      <c r="G4" s="929"/>
      <c r="H4" s="928"/>
      <c r="I4" s="948"/>
      <c r="J4" s="949"/>
      <c r="K4" s="929"/>
      <c r="L4" s="950"/>
      <c r="M4" s="951"/>
      <c r="N4" s="952"/>
      <c r="O4" s="937"/>
      <c r="P4" s="929"/>
      <c r="Q4" s="946"/>
      <c r="R4" s="947"/>
      <c r="S4" s="946"/>
      <c r="T4" s="946"/>
    </row>
    <row r="5" spans="1:21" ht="89.25" x14ac:dyDescent="0.2">
      <c r="A5" s="936" t="s">
        <v>4</v>
      </c>
      <c r="B5" s="936" t="s">
        <v>5</v>
      </c>
      <c r="C5" s="936" t="s">
        <v>6</v>
      </c>
      <c r="D5" s="936" t="s">
        <v>7</v>
      </c>
      <c r="E5" s="936" t="s">
        <v>8</v>
      </c>
      <c r="F5" s="936" t="s">
        <v>9</v>
      </c>
      <c r="G5" s="936" t="s">
        <v>124</v>
      </c>
      <c r="H5" s="936" t="s">
        <v>11</v>
      </c>
      <c r="I5" s="931" t="s">
        <v>12</v>
      </c>
      <c r="J5" s="932" t="s">
        <v>13</v>
      </c>
      <c r="K5" s="936" t="s">
        <v>126</v>
      </c>
      <c r="L5" s="936" t="s">
        <v>15</v>
      </c>
      <c r="M5" s="933" t="s">
        <v>16</v>
      </c>
      <c r="N5" s="231" t="s">
        <v>17</v>
      </c>
      <c r="O5" s="936" t="s">
        <v>18</v>
      </c>
      <c r="P5" s="934" t="s">
        <v>19</v>
      </c>
      <c r="Q5" s="935" t="s">
        <v>20</v>
      </c>
      <c r="R5" s="980" t="s">
        <v>21</v>
      </c>
      <c r="S5" s="980"/>
      <c r="T5" s="980"/>
    </row>
    <row r="6" spans="1:21" x14ac:dyDescent="0.2">
      <c r="A6" s="235" t="s">
        <v>22</v>
      </c>
      <c r="B6" s="236">
        <v>1837</v>
      </c>
      <c r="C6" s="236">
        <f>$B$9/3</f>
        <v>50.333333333333336</v>
      </c>
      <c r="D6" s="237">
        <f>B10/2</f>
        <v>34.5</v>
      </c>
      <c r="E6" s="236">
        <f>B$11/2</f>
        <v>21</v>
      </c>
      <c r="F6" s="236"/>
      <c r="G6" s="236">
        <v>2</v>
      </c>
      <c r="H6" s="236">
        <f>B6+INT(C6)+INT(D6)+INT(E6)+INT(F6)+INT(G6)</f>
        <v>1944</v>
      </c>
      <c r="I6" s="238"/>
      <c r="J6" s="239"/>
      <c r="K6" s="240"/>
      <c r="L6" s="241">
        <f>H6</f>
        <v>1944</v>
      </c>
      <c r="M6" s="242">
        <f>L6</f>
        <v>1944</v>
      </c>
      <c r="N6" s="243">
        <f>M6/M$28</f>
        <v>0.2326750448833034</v>
      </c>
      <c r="O6" s="244">
        <f>IF(N6&gt;=2%,M6,0)</f>
        <v>1944</v>
      </c>
      <c r="P6" s="245">
        <f>O$28/P$2</f>
        <v>1626.6</v>
      </c>
      <c r="Q6" s="246">
        <f>O6/P6</f>
        <v>1.1951309479896717</v>
      </c>
      <c r="R6" s="247">
        <f>INT(Q6)</f>
        <v>1</v>
      </c>
      <c r="S6" s="248">
        <v>0</v>
      </c>
      <c r="T6" s="246">
        <f>SUM(R6:S6)</f>
        <v>1</v>
      </c>
    </row>
    <row r="7" spans="1:21" x14ac:dyDescent="0.2">
      <c r="A7" s="235" t="s">
        <v>23</v>
      </c>
      <c r="B7" s="236">
        <v>260</v>
      </c>
      <c r="C7" s="236">
        <f>$B$9/3</f>
        <v>50.333333333333336</v>
      </c>
      <c r="D7" s="237">
        <f>B10/2</f>
        <v>34.5</v>
      </c>
      <c r="E7" s="236"/>
      <c r="F7" s="236">
        <f>B$12/2</f>
        <v>15.5</v>
      </c>
      <c r="G7" s="236">
        <v>0</v>
      </c>
      <c r="H7" s="236">
        <f>B7+INT(C7)+INT(D7)+INT(E7)+INT(F7)+INT(G7)</f>
        <v>359</v>
      </c>
      <c r="I7" s="238"/>
      <c r="J7" s="239"/>
      <c r="K7" s="240"/>
      <c r="L7" s="241">
        <f>H7</f>
        <v>359</v>
      </c>
      <c r="M7" s="242">
        <f>L7</f>
        <v>359</v>
      </c>
      <c r="N7" s="243">
        <f>M7/M$28</f>
        <v>4.2968282465589466E-2</v>
      </c>
      <c r="O7" s="244">
        <f>IF(N7&gt;=2%,M7,0)</f>
        <v>359</v>
      </c>
      <c r="P7" s="245">
        <f>O$28/P$2</f>
        <v>1626.6</v>
      </c>
      <c r="Q7" s="246">
        <f>O7/P7</f>
        <v>0.22070576662977992</v>
      </c>
      <c r="R7" s="247">
        <f>INT(Q7)</f>
        <v>0</v>
      </c>
      <c r="S7" s="248">
        <v>0</v>
      </c>
      <c r="T7" s="246">
        <f>SUM(R7:S7)</f>
        <v>0</v>
      </c>
    </row>
    <row r="8" spans="1:21" x14ac:dyDescent="0.2">
      <c r="A8" s="235" t="s">
        <v>24</v>
      </c>
      <c r="B8" s="236">
        <v>718</v>
      </c>
      <c r="C8" s="236">
        <f>$B$9/3</f>
        <v>50.333333333333336</v>
      </c>
      <c r="D8" s="237"/>
      <c r="E8" s="236">
        <f>B$11/2</f>
        <v>21</v>
      </c>
      <c r="F8" s="236">
        <f>B$12/2</f>
        <v>15.5</v>
      </c>
      <c r="G8" s="236">
        <v>1</v>
      </c>
      <c r="H8" s="236">
        <f>B8+INT(C8)+INT(D8)+INT(E8)+INT(F8)+INT(G8)</f>
        <v>805</v>
      </c>
      <c r="I8" s="238"/>
      <c r="J8" s="239"/>
      <c r="K8" s="240"/>
      <c r="L8" s="241">
        <f>H8</f>
        <v>805</v>
      </c>
      <c r="M8" s="242">
        <f>L8</f>
        <v>805</v>
      </c>
      <c r="N8" s="243">
        <f>M8/M$28</f>
        <v>9.6349491322561334E-2</v>
      </c>
      <c r="O8" s="244">
        <f>IF(N8&gt;=2%,M8,0)</f>
        <v>805</v>
      </c>
      <c r="P8" s="245">
        <f>O$28/P$2</f>
        <v>1626.6</v>
      </c>
      <c r="Q8" s="246">
        <f>O8/P8</f>
        <v>0.49489733185786305</v>
      </c>
      <c r="R8" s="247">
        <f>INT(Q8)</f>
        <v>0</v>
      </c>
      <c r="S8" s="248">
        <v>1</v>
      </c>
      <c r="T8" s="246">
        <f>SUM(R8:S8)</f>
        <v>1</v>
      </c>
    </row>
    <row r="9" spans="1:21" x14ac:dyDescent="0.2">
      <c r="A9" s="235" t="s">
        <v>25</v>
      </c>
      <c r="B9" s="236">
        <v>151</v>
      </c>
      <c r="C9" s="236"/>
      <c r="D9" s="237"/>
      <c r="E9" s="236"/>
      <c r="F9" s="236"/>
      <c r="G9" s="236"/>
      <c r="H9" s="236"/>
      <c r="I9" s="238"/>
      <c r="J9" s="239"/>
      <c r="K9" s="240"/>
      <c r="L9" s="241"/>
      <c r="M9" s="242"/>
      <c r="N9" s="243"/>
      <c r="O9" s="244"/>
      <c r="P9" s="245"/>
      <c r="Q9" s="246"/>
      <c r="R9" s="247"/>
      <c r="S9" s="248">
        <v>0</v>
      </c>
      <c r="T9" s="246"/>
    </row>
    <row r="10" spans="1:21" x14ac:dyDescent="0.2">
      <c r="A10" s="235" t="s">
        <v>26</v>
      </c>
      <c r="B10" s="236">
        <v>69</v>
      </c>
      <c r="C10" s="236"/>
      <c r="D10" s="237"/>
      <c r="E10" s="236"/>
      <c r="F10" s="236"/>
      <c r="G10" s="236"/>
      <c r="H10" s="236"/>
      <c r="I10" s="238"/>
      <c r="J10" s="239"/>
      <c r="K10" s="240"/>
      <c r="L10" s="241"/>
      <c r="M10" s="242"/>
      <c r="N10" s="243"/>
      <c r="O10" s="244"/>
      <c r="P10" s="245"/>
      <c r="Q10" s="246"/>
      <c r="R10" s="247"/>
      <c r="S10" s="248">
        <v>0</v>
      </c>
      <c r="T10" s="246"/>
    </row>
    <row r="11" spans="1:21" x14ac:dyDescent="0.2">
      <c r="A11" s="235" t="s">
        <v>27</v>
      </c>
      <c r="B11" s="236">
        <v>42</v>
      </c>
      <c r="C11" s="236"/>
      <c r="D11" s="237"/>
      <c r="E11" s="236"/>
      <c r="F11" s="236"/>
      <c r="G11" s="236"/>
      <c r="H11" s="236"/>
      <c r="I11" s="238"/>
      <c r="J11" s="239"/>
      <c r="K11" s="240"/>
      <c r="L11" s="241"/>
      <c r="M11" s="242"/>
      <c r="N11" s="243"/>
      <c r="O11" s="244"/>
      <c r="P11" s="245"/>
      <c r="Q11" s="246"/>
      <c r="R11" s="247"/>
      <c r="S11" s="248">
        <v>0</v>
      </c>
      <c r="T11" s="246"/>
    </row>
    <row r="12" spans="1:21" x14ac:dyDescent="0.2">
      <c r="A12" s="235" t="s">
        <v>28</v>
      </c>
      <c r="B12" s="236">
        <v>31</v>
      </c>
      <c r="C12" s="236"/>
      <c r="D12" s="237"/>
      <c r="E12" s="249"/>
      <c r="F12" s="236"/>
      <c r="G12" s="236"/>
      <c r="H12" s="236"/>
      <c r="I12" s="238"/>
      <c r="J12" s="239"/>
      <c r="K12" s="240"/>
      <c r="L12" s="241"/>
      <c r="M12" s="242"/>
      <c r="N12" s="243"/>
      <c r="O12" s="244"/>
      <c r="P12" s="245"/>
      <c r="Q12" s="246"/>
      <c r="R12" s="247"/>
      <c r="S12" s="248">
        <v>0</v>
      </c>
      <c r="T12" s="246"/>
    </row>
    <row r="13" spans="1:21" x14ac:dyDescent="0.2">
      <c r="A13" s="250" t="s">
        <v>29</v>
      </c>
      <c r="B13" s="236">
        <f>SUM(B6:B12)</f>
        <v>3108</v>
      </c>
      <c r="C13" s="236"/>
      <c r="D13" s="237"/>
      <c r="E13" s="235"/>
      <c r="F13" s="236"/>
      <c r="G13" s="236"/>
      <c r="H13" s="251"/>
      <c r="I13" s="238"/>
      <c r="J13" s="239"/>
      <c r="K13" s="252"/>
      <c r="L13" s="253"/>
      <c r="M13" s="254"/>
      <c r="N13" s="243"/>
      <c r="O13" s="255"/>
      <c r="P13" s="245">
        <f>SUM(N13:O13)</f>
        <v>0</v>
      </c>
      <c r="Q13" s="248"/>
      <c r="R13" s="247">
        <f t="shared" ref="R13:R20" si="0">INT(Q13)</f>
        <v>0</v>
      </c>
      <c r="S13" s="248">
        <v>0</v>
      </c>
      <c r="T13" s="246">
        <f t="shared" ref="T13:T20" si="1">SUM(R13:S13)</f>
        <v>0</v>
      </c>
    </row>
    <row r="14" spans="1:21" x14ac:dyDescent="0.2">
      <c r="A14" s="256"/>
      <c r="B14" s="259"/>
      <c r="C14" s="259"/>
      <c r="D14" s="258"/>
      <c r="E14" s="344"/>
      <c r="F14" s="259"/>
      <c r="G14" s="259"/>
      <c r="H14" s="259"/>
      <c r="I14" s="260"/>
      <c r="J14" s="261"/>
      <c r="K14" s="262"/>
      <c r="L14" s="263"/>
      <c r="M14" s="264"/>
      <c r="N14" s="265"/>
      <c r="O14" s="266"/>
      <c r="P14" s="267">
        <f>SUM(N14:O14)</f>
        <v>0</v>
      </c>
      <c r="Q14" s="327"/>
      <c r="R14" s="477">
        <f t="shared" si="0"/>
        <v>0</v>
      </c>
      <c r="S14" s="476">
        <v>0</v>
      </c>
      <c r="T14" s="475">
        <f t="shared" si="1"/>
        <v>0</v>
      </c>
      <c r="U14" s="327"/>
    </row>
    <row r="15" spans="1:21" x14ac:dyDescent="0.2">
      <c r="A15" s="256"/>
      <c r="B15" s="257"/>
      <c r="C15" s="257"/>
      <c r="D15" s="258"/>
      <c r="E15" s="227"/>
      <c r="F15" s="259"/>
      <c r="G15" s="257"/>
      <c r="H15" s="259"/>
      <c r="I15" s="260"/>
      <c r="J15" s="261"/>
      <c r="K15" s="262"/>
      <c r="L15" s="263"/>
      <c r="M15" s="264"/>
      <c r="N15" s="265"/>
      <c r="O15" s="266"/>
      <c r="P15" s="267">
        <f>SUM(N15:O15)</f>
        <v>0</v>
      </c>
      <c r="R15" s="268">
        <f t="shared" si="0"/>
        <v>0</v>
      </c>
      <c r="S15" s="269">
        <v>0</v>
      </c>
      <c r="T15" s="270">
        <f t="shared" si="1"/>
        <v>0</v>
      </c>
    </row>
    <row r="16" spans="1:21" x14ac:dyDescent="0.2">
      <c r="A16" s="271" t="s">
        <v>33</v>
      </c>
      <c r="B16" s="272"/>
      <c r="C16" s="272"/>
      <c r="D16" s="272"/>
      <c r="E16" s="273"/>
      <c r="F16" s="272"/>
      <c r="G16" s="274"/>
      <c r="H16" s="272"/>
      <c r="I16" s="275">
        <v>0.89</v>
      </c>
      <c r="J16" s="276">
        <f>$B$20*I16</f>
        <v>4658.26</v>
      </c>
      <c r="K16" s="277">
        <v>0</v>
      </c>
      <c r="L16" s="278">
        <f>INT(J16)+K16</f>
        <v>4658</v>
      </c>
      <c r="M16" s="279">
        <f>L16</f>
        <v>4658</v>
      </c>
      <c r="N16" s="280">
        <f>M16/M$28</f>
        <v>0.55751047277079591</v>
      </c>
      <c r="O16" s="281">
        <f>IF(N16&gt;=2%,M16,0)</f>
        <v>4658</v>
      </c>
      <c r="P16" s="282">
        <f>O$28/P$2</f>
        <v>1626.6</v>
      </c>
      <c r="Q16" s="283">
        <f>O16/P16</f>
        <v>2.8636419525390386</v>
      </c>
      <c r="R16" s="284">
        <f t="shared" si="0"/>
        <v>2</v>
      </c>
      <c r="S16" s="285">
        <v>0</v>
      </c>
      <c r="T16" s="286">
        <f t="shared" si="1"/>
        <v>2</v>
      </c>
    </row>
    <row r="17" spans="1:20" x14ac:dyDescent="0.2">
      <c r="A17" s="271" t="s">
        <v>34</v>
      </c>
      <c r="B17" s="272"/>
      <c r="C17" s="272"/>
      <c r="D17" s="272"/>
      <c r="E17" s="273"/>
      <c r="F17" s="272"/>
      <c r="G17" s="274"/>
      <c r="H17" s="272"/>
      <c r="I17" s="275">
        <v>7.0000000000000007E-2</v>
      </c>
      <c r="J17" s="276">
        <f t="shared" ref="J17:J19" si="2">$B$20*I17</f>
        <v>366.38000000000005</v>
      </c>
      <c r="K17" s="277">
        <v>1</v>
      </c>
      <c r="L17" s="278">
        <f t="shared" ref="L17:L19" si="3">INT(J17)+K17</f>
        <v>367</v>
      </c>
      <c r="M17" s="279">
        <f t="shared" ref="M17:M19" si="4">L17</f>
        <v>367</v>
      </c>
      <c r="N17" s="280">
        <f>M17/M$28</f>
        <v>4.3925792938360263E-2</v>
      </c>
      <c r="O17" s="281">
        <f>IF(N17&gt;=2%,M17,0)</f>
        <v>367</v>
      </c>
      <c r="P17" s="282">
        <f>O$28/P$2</f>
        <v>1626.6</v>
      </c>
      <c r="Q17" s="283">
        <f>O17/P17</f>
        <v>0.22562400098364688</v>
      </c>
      <c r="R17" s="284">
        <f t="shared" si="0"/>
        <v>0</v>
      </c>
      <c r="S17" s="285">
        <v>1</v>
      </c>
      <c r="T17" s="286">
        <f t="shared" si="1"/>
        <v>1</v>
      </c>
    </row>
    <row r="18" spans="1:20" x14ac:dyDescent="0.2">
      <c r="A18" s="271" t="s">
        <v>35</v>
      </c>
      <c r="B18" s="272"/>
      <c r="C18" s="272"/>
      <c r="D18" s="272"/>
      <c r="E18" s="273"/>
      <c r="F18" s="272"/>
      <c r="G18" s="272"/>
      <c r="H18" s="272"/>
      <c r="I18" s="275">
        <v>0.01</v>
      </c>
      <c r="J18" s="276">
        <f t="shared" si="2"/>
        <v>52.34</v>
      </c>
      <c r="K18" s="277">
        <v>0</v>
      </c>
      <c r="L18" s="278">
        <f t="shared" si="3"/>
        <v>52</v>
      </c>
      <c r="M18" s="279">
        <f t="shared" si="4"/>
        <v>52</v>
      </c>
      <c r="N18" s="280">
        <f>M18/M$28</f>
        <v>6.2238180730101733E-3</v>
      </c>
      <c r="O18" s="281">
        <f>IF(N18&gt;=2%,M18,0)</f>
        <v>0</v>
      </c>
      <c r="P18" s="282">
        <f>O$28/P$2</f>
        <v>1626.6</v>
      </c>
      <c r="Q18" s="283">
        <f>O18/P18</f>
        <v>0</v>
      </c>
      <c r="R18" s="284">
        <f t="shared" si="0"/>
        <v>0</v>
      </c>
      <c r="S18" s="285">
        <v>0</v>
      </c>
      <c r="T18" s="286">
        <f t="shared" si="1"/>
        <v>0</v>
      </c>
    </row>
    <row r="19" spans="1:20" x14ac:dyDescent="0.2">
      <c r="A19" s="271" t="s">
        <v>36</v>
      </c>
      <c r="B19" s="272"/>
      <c r="C19" s="272"/>
      <c r="D19" s="390"/>
      <c r="E19" s="273"/>
      <c r="F19" s="272"/>
      <c r="G19" s="272"/>
      <c r="H19" s="272"/>
      <c r="I19" s="275">
        <v>0.03</v>
      </c>
      <c r="J19" s="276">
        <f t="shared" si="2"/>
        <v>157.01999999999998</v>
      </c>
      <c r="K19" s="277">
        <v>0</v>
      </c>
      <c r="L19" s="278">
        <f t="shared" si="3"/>
        <v>157</v>
      </c>
      <c r="M19" s="279">
        <f t="shared" si="4"/>
        <v>157</v>
      </c>
      <c r="N19" s="280">
        <f>M19/M$28</f>
        <v>1.8791143028126869E-2</v>
      </c>
      <c r="O19" s="281">
        <f>IF(N19&gt;=2%,M19,0)</f>
        <v>0</v>
      </c>
      <c r="P19" s="282">
        <f>O$28/P$2</f>
        <v>1626.6</v>
      </c>
      <c r="Q19" s="283">
        <f>O19/P19</f>
        <v>0</v>
      </c>
      <c r="R19" s="284">
        <f t="shared" si="0"/>
        <v>0</v>
      </c>
      <c r="S19" s="285">
        <v>0</v>
      </c>
      <c r="T19" s="286">
        <f t="shared" si="1"/>
        <v>0</v>
      </c>
    </row>
    <row r="20" spans="1:20" x14ac:dyDescent="0.2">
      <c r="A20" s="287" t="s">
        <v>97</v>
      </c>
      <c r="B20" s="272">
        <v>5234</v>
      </c>
      <c r="C20" s="288"/>
      <c r="D20" s="272"/>
      <c r="E20" s="271"/>
      <c r="F20" s="272"/>
      <c r="G20" s="272"/>
      <c r="H20" s="289"/>
      <c r="I20" s="275"/>
      <c r="J20" s="276"/>
      <c r="K20" s="277"/>
      <c r="L20" s="290"/>
      <c r="M20" s="291"/>
      <c r="N20" s="280">
        <f>M20/M$28</f>
        <v>0</v>
      </c>
      <c r="O20" s="281">
        <f>IF(N20&gt;=2%,M20,0)</f>
        <v>0</v>
      </c>
      <c r="P20" s="282"/>
      <c r="Q20" s="285"/>
      <c r="R20" s="284">
        <f t="shared" si="0"/>
        <v>0</v>
      </c>
      <c r="S20" s="285">
        <v>0</v>
      </c>
      <c r="T20" s="286">
        <f t="shared" si="1"/>
        <v>0</v>
      </c>
    </row>
    <row r="21" spans="1:20" x14ac:dyDescent="0.2">
      <c r="A21" s="256"/>
      <c r="B21" s="257"/>
      <c r="C21" s="257"/>
      <c r="D21" s="258"/>
      <c r="E21" s="227"/>
      <c r="F21" s="259"/>
      <c r="G21" s="257"/>
      <c r="H21" s="259"/>
      <c r="I21" s="260"/>
      <c r="J21" s="261"/>
      <c r="K21" s="262"/>
      <c r="L21" s="263"/>
      <c r="M21" s="264"/>
      <c r="N21" s="265"/>
      <c r="O21" s="266"/>
      <c r="P21" s="267"/>
      <c r="R21" s="268"/>
      <c r="S21" s="269">
        <v>0</v>
      </c>
      <c r="T21" s="270"/>
    </row>
    <row r="22" spans="1:20" s="327" customFormat="1" x14ac:dyDescent="0.2">
      <c r="A22" s="328" t="s">
        <v>50</v>
      </c>
      <c r="B22" s="329">
        <v>0</v>
      </c>
      <c r="C22" s="329"/>
      <c r="D22" s="330"/>
      <c r="E22" s="331"/>
      <c r="F22" s="329"/>
      <c r="G22" s="329"/>
      <c r="H22" s="332"/>
      <c r="I22" s="333"/>
      <c r="J22" s="334"/>
      <c r="K22" s="335"/>
      <c r="L22" s="336">
        <f>B22</f>
        <v>0</v>
      </c>
      <c r="M22" s="337">
        <f>L22</f>
        <v>0</v>
      </c>
      <c r="N22" s="338">
        <f>M22/M$28</f>
        <v>0</v>
      </c>
      <c r="O22" s="339">
        <f>IF(N22&gt;=2%,M22,0)</f>
        <v>0</v>
      </c>
      <c r="P22" s="340">
        <f>O$28/P$2</f>
        <v>1626.6</v>
      </c>
      <c r="Q22" s="341">
        <f>O22/P22</f>
        <v>0</v>
      </c>
      <c r="R22" s="342">
        <f>INT(Q22)</f>
        <v>0</v>
      </c>
      <c r="S22" s="341">
        <v>0</v>
      </c>
      <c r="T22" s="343">
        <f>SUM(R22:S22)</f>
        <v>0</v>
      </c>
    </row>
    <row r="23" spans="1:20" x14ac:dyDescent="0.2">
      <c r="A23" s="344"/>
      <c r="B23" s="259"/>
      <c r="C23" s="259"/>
      <c r="D23" s="258"/>
      <c r="E23" s="344"/>
      <c r="F23" s="259"/>
      <c r="G23" s="259"/>
      <c r="H23" s="345" t="s">
        <v>51</v>
      </c>
      <c r="I23" s="260"/>
      <c r="J23" s="261"/>
      <c r="K23" s="262"/>
      <c r="L23" s="319"/>
      <c r="M23" s="320"/>
      <c r="N23" s="265"/>
      <c r="O23" s="266"/>
      <c r="P23" s="323"/>
      <c r="Q23" s="324"/>
      <c r="R23" s="325">
        <f>INT(Q23)</f>
        <v>0</v>
      </c>
      <c r="S23" s="324"/>
      <c r="T23" s="326">
        <f>SUM(R23:S23)</f>
        <v>0</v>
      </c>
    </row>
    <row r="24" spans="1:20" x14ac:dyDescent="0.2">
      <c r="A24" s="346" t="s">
        <v>52</v>
      </c>
      <c r="B24" s="347">
        <v>13</v>
      </c>
      <c r="C24" s="347"/>
      <c r="D24" s="347"/>
      <c r="E24" s="346"/>
      <c r="F24" s="347"/>
      <c r="G24" s="347"/>
      <c r="H24" s="348"/>
      <c r="I24" s="349"/>
      <c r="J24" s="350"/>
      <c r="K24" s="351"/>
      <c r="L24" s="352">
        <f>B24</f>
        <v>13</v>
      </c>
      <c r="M24" s="353">
        <f>L24</f>
        <v>13</v>
      </c>
      <c r="N24" s="354">
        <f>M24/M$28</f>
        <v>1.5559545182525433E-3</v>
      </c>
      <c r="O24" s="355">
        <f>IF(N24&gt;=2%,M24,0)</f>
        <v>0</v>
      </c>
      <c r="P24" s="356">
        <f>O$28/P$2</f>
        <v>1626.6</v>
      </c>
      <c r="Q24" s="357">
        <f>O24/P24</f>
        <v>0</v>
      </c>
      <c r="R24" s="358">
        <f>INT(Q24)</f>
        <v>0</v>
      </c>
      <c r="S24" s="357">
        <v>0</v>
      </c>
      <c r="T24" s="359">
        <f>SUM(R24:S24)</f>
        <v>0</v>
      </c>
    </row>
    <row r="25" spans="1:20" x14ac:dyDescent="0.2">
      <c r="A25" s="344"/>
      <c r="B25" s="259"/>
      <c r="C25" s="259"/>
      <c r="D25" s="259"/>
      <c r="E25" s="344"/>
      <c r="F25" s="259"/>
      <c r="G25" s="259"/>
      <c r="H25" s="345"/>
      <c r="I25" s="260"/>
      <c r="J25" s="261"/>
      <c r="K25" s="262"/>
      <c r="L25" s="319"/>
      <c r="M25" s="320"/>
      <c r="N25" s="265"/>
      <c r="O25" s="266"/>
      <c r="P25" s="323"/>
      <c r="Q25" s="324"/>
      <c r="R25" s="325"/>
      <c r="S25" s="324"/>
      <c r="T25" s="326"/>
    </row>
    <row r="26" spans="1:20" x14ac:dyDescent="0.2">
      <c r="A26" s="360" t="s">
        <v>53</v>
      </c>
      <c r="B26" s="361">
        <v>375</v>
      </c>
      <c r="C26" s="361"/>
      <c r="D26" s="361"/>
      <c r="E26" s="360"/>
      <c r="F26" s="361"/>
      <c r="G26" s="361"/>
      <c r="H26" s="362"/>
      <c r="I26" s="363"/>
      <c r="J26" s="364"/>
      <c r="K26" s="365"/>
      <c r="L26" s="366">
        <f>B26</f>
        <v>375</v>
      </c>
      <c r="M26" s="367"/>
      <c r="N26" s="368">
        <v>0</v>
      </c>
      <c r="O26" s="369">
        <f>IF(N26&gt;=2%,M26,0)</f>
        <v>0</v>
      </c>
      <c r="P26" s="370"/>
      <c r="Q26" s="371"/>
      <c r="R26" s="372">
        <f>INT(Q26)</f>
        <v>0</v>
      </c>
      <c r="S26" s="371"/>
      <c r="T26" s="373">
        <f>SUM(R26:S26)</f>
        <v>0</v>
      </c>
    </row>
    <row r="27" spans="1:20" x14ac:dyDescent="0.2">
      <c r="A27" s="344"/>
      <c r="B27" s="259"/>
      <c r="C27" s="259"/>
      <c r="D27" s="259"/>
      <c r="E27" s="344"/>
      <c r="F27" s="259"/>
      <c r="G27" s="259"/>
      <c r="H27" s="259"/>
      <c r="I27" s="260"/>
      <c r="J27" s="374"/>
      <c r="K27" s="262"/>
      <c r="L27" s="375"/>
      <c r="M27" s="264"/>
      <c r="N27" s="265"/>
      <c r="O27" s="266"/>
      <c r="P27" s="376"/>
      <c r="Q27" s="324"/>
      <c r="R27" s="377">
        <f>INT(Q27)</f>
        <v>0</v>
      </c>
      <c r="S27" s="324"/>
      <c r="T27" s="326">
        <f>SUM(R27:S27)</f>
        <v>0</v>
      </c>
    </row>
    <row r="28" spans="1:20" x14ac:dyDescent="0.2">
      <c r="A28" s="344" t="s">
        <v>54</v>
      </c>
      <c r="B28" s="259">
        <f>SUM(B6:B27)-B13</f>
        <v>8730</v>
      </c>
      <c r="C28" s="259"/>
      <c r="D28" s="259"/>
      <c r="E28" s="378"/>
      <c r="F28" s="259"/>
      <c r="G28" s="259">
        <f t="shared" ref="G28:S28" si="5">SUM(G6:G27)</f>
        <v>3</v>
      </c>
      <c r="H28" s="259">
        <f t="shared" si="5"/>
        <v>3108</v>
      </c>
      <c r="I28" s="379">
        <f t="shared" si="5"/>
        <v>1</v>
      </c>
      <c r="J28" s="380">
        <f t="shared" si="5"/>
        <v>5234</v>
      </c>
      <c r="K28" s="262">
        <f t="shared" si="5"/>
        <v>1</v>
      </c>
      <c r="L28" s="262">
        <f t="shared" si="5"/>
        <v>8730</v>
      </c>
      <c r="M28" s="262">
        <f t="shared" si="5"/>
        <v>8355</v>
      </c>
      <c r="N28" s="379">
        <f t="shared" si="5"/>
        <v>1</v>
      </c>
      <c r="O28" s="266">
        <f>SUM(O6:O27)</f>
        <v>8133</v>
      </c>
      <c r="P28" s="376">
        <f t="shared" si="5"/>
        <v>14639.400000000001</v>
      </c>
      <c r="Q28" s="376">
        <f t="shared" si="5"/>
        <v>5</v>
      </c>
      <c r="R28" s="381">
        <f t="shared" si="5"/>
        <v>3</v>
      </c>
      <c r="S28" s="382">
        <f t="shared" si="5"/>
        <v>2</v>
      </c>
      <c r="T28" s="383">
        <f>SUM(R28:S28)</f>
        <v>5</v>
      </c>
    </row>
    <row r="29" spans="1:20" x14ac:dyDescent="0.2">
      <c r="K29" s="384"/>
      <c r="L29" s="223"/>
      <c r="M29" s="385"/>
      <c r="N29" s="386"/>
      <c r="O29" s="387"/>
      <c r="P29" s="388"/>
    </row>
    <row r="30" spans="1:20" x14ac:dyDescent="0.2">
      <c r="B30" s="478"/>
    </row>
    <row r="31" spans="1:20" x14ac:dyDescent="0.2">
      <c r="A31" s="389"/>
      <c r="B31" s="389"/>
      <c r="C31" s="389"/>
      <c r="D31" s="389"/>
      <c r="E31" s="389"/>
      <c r="F31" s="389"/>
      <c r="G31" s="389"/>
      <c r="H31" s="214"/>
      <c r="K31" s="214"/>
    </row>
  </sheetData>
  <mergeCells count="5">
    <mergeCell ref="R5:T5"/>
    <mergeCell ref="A1:T1"/>
    <mergeCell ref="B2:E2"/>
    <mergeCell ref="G2:K2"/>
    <mergeCell ref="M2:O2"/>
  </mergeCells>
  <printOptions horizontalCentered="1" verticalCentered="1"/>
  <pageMargins left="0.23622047244094491" right="0.23622047244094491" top="0.51181102362204722" bottom="0.51181102362204722" header="0" footer="0.23622047244094491"/>
  <pageSetup paperSize="190" scale="74" fitToHeight="0" pageOrder="overThenDown" orientation="landscape" r:id="rId1"/>
  <headerFooter alignWithMargins="0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35"/>
  <sheetViews>
    <sheetView zoomScale="60" zoomScaleNormal="60" workbookViewId="0">
      <selection activeCell="K11" sqref="K11"/>
    </sheetView>
  </sheetViews>
  <sheetFormatPr baseColWidth="10" defaultRowHeight="12.75" x14ac:dyDescent="0.2"/>
  <cols>
    <col min="1" max="1" width="38.42578125" bestFit="1" customWidth="1"/>
    <col min="2" max="8" width="15.7109375" customWidth="1"/>
    <col min="9" max="9" width="15.7109375" style="1" customWidth="1"/>
    <col min="10" max="10" width="15.7109375" style="2" customWidth="1"/>
    <col min="11" max="12" width="15.7109375" customWidth="1"/>
    <col min="13" max="13" width="15.7109375" style="3" customWidth="1"/>
    <col min="14" max="14" width="15.7109375" style="1" customWidth="1"/>
    <col min="15" max="17" width="15.7109375" customWidth="1"/>
    <col min="18" max="18" width="7.140625" style="4" customWidth="1"/>
    <col min="19" max="19" width="6.5703125" customWidth="1"/>
    <col min="20" max="20" width="7.140625" customWidth="1"/>
  </cols>
  <sheetData>
    <row r="1" spans="1:20" ht="20.25" x14ac:dyDescent="0.3">
      <c r="A1" s="976" t="s">
        <v>0</v>
      </c>
      <c r="B1" s="976"/>
      <c r="C1" s="976"/>
      <c r="D1" s="976"/>
      <c r="E1" s="976"/>
      <c r="F1" s="976"/>
      <c r="G1" s="976"/>
      <c r="H1" s="976"/>
      <c r="I1" s="976"/>
      <c r="J1" s="976"/>
      <c r="K1" s="976"/>
      <c r="L1" s="976"/>
      <c r="M1" s="976"/>
      <c r="N1" s="976"/>
      <c r="O1" s="976"/>
      <c r="P1" s="976"/>
      <c r="Q1" s="976"/>
      <c r="R1" s="976"/>
      <c r="S1" s="976"/>
      <c r="T1" s="976"/>
    </row>
    <row r="2" spans="1:20" ht="20.25" x14ac:dyDescent="0.3">
      <c r="A2" s="924" t="s">
        <v>1</v>
      </c>
      <c r="B2" s="978" t="s">
        <v>99</v>
      </c>
      <c r="C2" s="978"/>
      <c r="D2" s="978"/>
      <c r="E2" s="978"/>
      <c r="F2" s="921"/>
      <c r="G2" s="977" t="str">
        <f>B2</f>
        <v>VILLA JUAREZ</v>
      </c>
      <c r="H2" s="977"/>
      <c r="I2" s="977"/>
      <c r="J2" s="977"/>
      <c r="K2" s="977"/>
      <c r="L2" s="969"/>
      <c r="M2" s="979" t="s">
        <v>3</v>
      </c>
      <c r="N2" s="979"/>
      <c r="O2" s="979"/>
      <c r="P2" s="921">
        <v>5</v>
      </c>
      <c r="Q2" s="969"/>
      <c r="R2" s="970"/>
      <c r="S2" s="969"/>
      <c r="T2" s="969"/>
    </row>
    <row r="3" spans="1:20" ht="20.25" x14ac:dyDescent="0.3">
      <c r="A3" s="921">
        <v>2018</v>
      </c>
      <c r="B3" s="921"/>
      <c r="C3" s="921"/>
      <c r="D3" s="921"/>
      <c r="E3" s="921"/>
      <c r="F3" s="921"/>
      <c r="G3" s="921"/>
      <c r="H3" s="923"/>
      <c r="I3" s="968"/>
      <c r="J3" s="971"/>
      <c r="K3" s="921"/>
      <c r="L3" s="972"/>
      <c r="M3" s="973"/>
      <c r="N3" s="974"/>
      <c r="O3" s="924"/>
      <c r="P3" s="921"/>
      <c r="Q3" s="969"/>
      <c r="R3" s="970"/>
      <c r="S3" s="969"/>
      <c r="T3" s="969"/>
    </row>
    <row r="4" spans="1:20" ht="20.25" x14ac:dyDescent="0.3">
      <c r="A4" s="921"/>
      <c r="B4" s="921"/>
      <c r="C4" s="921"/>
      <c r="D4" s="921"/>
      <c r="E4" s="921"/>
      <c r="F4" s="921"/>
      <c r="G4" s="921"/>
      <c r="H4" s="923"/>
      <c r="I4" s="968"/>
      <c r="J4" s="971"/>
      <c r="K4" s="921"/>
      <c r="L4" s="972"/>
      <c r="M4" s="973"/>
      <c r="N4" s="974"/>
      <c r="O4" s="924"/>
      <c r="P4" s="921"/>
      <c r="Q4" s="969"/>
      <c r="R4" s="970"/>
      <c r="S4" s="969"/>
      <c r="T4" s="969"/>
    </row>
    <row r="5" spans="1:20" ht="89.25" x14ac:dyDescent="0.2">
      <c r="A5" s="919" t="s">
        <v>4</v>
      </c>
      <c r="B5" s="919" t="s">
        <v>5</v>
      </c>
      <c r="C5" s="919" t="s">
        <v>6</v>
      </c>
      <c r="D5" s="919" t="s">
        <v>7</v>
      </c>
      <c r="E5" s="919" t="s">
        <v>8</v>
      </c>
      <c r="F5" s="919" t="s">
        <v>9</v>
      </c>
      <c r="G5" s="919" t="s">
        <v>124</v>
      </c>
      <c r="H5" s="919" t="s">
        <v>11</v>
      </c>
      <c r="I5" s="914" t="s">
        <v>12</v>
      </c>
      <c r="J5" s="915" t="s">
        <v>13</v>
      </c>
      <c r="K5" s="919" t="s">
        <v>126</v>
      </c>
      <c r="L5" s="919" t="s">
        <v>15</v>
      </c>
      <c r="M5" s="916" t="s">
        <v>16</v>
      </c>
      <c r="N5" s="17" t="s">
        <v>17</v>
      </c>
      <c r="O5" s="919" t="s">
        <v>18</v>
      </c>
      <c r="P5" s="917" t="s">
        <v>19</v>
      </c>
      <c r="Q5" s="918" t="s">
        <v>20</v>
      </c>
      <c r="R5" s="975" t="s">
        <v>21</v>
      </c>
      <c r="S5" s="975"/>
      <c r="T5" s="975"/>
    </row>
    <row r="6" spans="1:20" x14ac:dyDescent="0.2">
      <c r="A6" s="746" t="s">
        <v>38</v>
      </c>
      <c r="B6" s="747">
        <v>127</v>
      </c>
      <c r="C6" s="747"/>
      <c r="D6" s="748"/>
      <c r="E6" s="749"/>
      <c r="F6" s="750"/>
      <c r="G6" s="747"/>
      <c r="H6" s="750"/>
      <c r="I6" s="751"/>
      <c r="J6" s="752"/>
      <c r="K6" s="753"/>
      <c r="L6" s="754">
        <f>B6</f>
        <v>127</v>
      </c>
      <c r="M6" s="755">
        <f>L6</f>
        <v>127</v>
      </c>
      <c r="N6" s="756">
        <f>M6/M$32</f>
        <v>2.4564796905222439E-2</v>
      </c>
      <c r="O6" s="757">
        <f>IF(N6&gt;=2%,M6,0)</f>
        <v>127</v>
      </c>
      <c r="P6" s="822">
        <f>O$32/P$2</f>
        <v>994.2</v>
      </c>
      <c r="Q6" s="823">
        <f>O6/P6</f>
        <v>0.12774089720378193</v>
      </c>
      <c r="R6" s="824">
        <f t="shared" ref="R6:R20" si="0">INT(Q6)</f>
        <v>0</v>
      </c>
      <c r="S6" s="823">
        <v>0</v>
      </c>
      <c r="T6" s="825">
        <f t="shared" ref="T6:T20" si="1">SUM(R6:S6)</f>
        <v>0</v>
      </c>
    </row>
    <row r="7" spans="1:20" x14ac:dyDescent="0.2">
      <c r="A7" s="42"/>
      <c r="B7" s="80"/>
      <c r="C7" s="80"/>
      <c r="D7" s="44"/>
      <c r="E7" s="13"/>
      <c r="F7" s="43"/>
      <c r="G7" s="80"/>
      <c r="H7" s="43"/>
      <c r="I7" s="46"/>
      <c r="J7" s="47"/>
      <c r="K7" s="48"/>
      <c r="L7" s="49"/>
      <c r="M7" s="50"/>
      <c r="N7" s="51"/>
      <c r="O7" s="52"/>
      <c r="P7" s="647"/>
      <c r="Q7" s="648"/>
      <c r="R7" s="119">
        <f t="shared" si="0"/>
        <v>0</v>
      </c>
      <c r="S7" s="118">
        <v>0</v>
      </c>
      <c r="T7" s="120">
        <f t="shared" si="1"/>
        <v>0</v>
      </c>
    </row>
    <row r="8" spans="1:20" x14ac:dyDescent="0.2">
      <c r="A8" s="620" t="s">
        <v>39</v>
      </c>
      <c r="B8" s="76">
        <v>2412</v>
      </c>
      <c r="C8" s="76"/>
      <c r="D8" s="74"/>
      <c r="E8" s="820"/>
      <c r="F8" s="59"/>
      <c r="G8" s="76"/>
      <c r="H8" s="59"/>
      <c r="I8" s="62"/>
      <c r="J8" s="63"/>
      <c r="K8" s="64"/>
      <c r="L8" s="78">
        <f>B8</f>
        <v>2412</v>
      </c>
      <c r="M8" s="79">
        <f>L8</f>
        <v>2412</v>
      </c>
      <c r="N8" s="67">
        <f>M8/M$32</f>
        <v>0.46653771760154739</v>
      </c>
      <c r="O8" s="68">
        <f>IF(N8&gt;=2%,M8,0)</f>
        <v>2412</v>
      </c>
      <c r="P8" s="69">
        <f>O$32/P$2</f>
        <v>994.2</v>
      </c>
      <c r="Q8" s="72">
        <f>O8/P8</f>
        <v>2.4260712130356064</v>
      </c>
      <c r="R8" s="71">
        <f t="shared" si="0"/>
        <v>2</v>
      </c>
      <c r="S8" s="72">
        <v>0</v>
      </c>
      <c r="T8" s="73">
        <f t="shared" si="1"/>
        <v>2</v>
      </c>
    </row>
    <row r="9" spans="1:20" x14ac:dyDescent="0.2">
      <c r="A9" s="42"/>
      <c r="B9" s="80"/>
      <c r="C9" s="80"/>
      <c r="D9" s="44"/>
      <c r="E9" s="13"/>
      <c r="F9" s="43"/>
      <c r="G9" s="80"/>
      <c r="H9" s="43"/>
      <c r="I9" s="46"/>
      <c r="J9" s="47"/>
      <c r="K9" s="48"/>
      <c r="L9" s="49"/>
      <c r="M9" s="50"/>
      <c r="N9" s="51"/>
      <c r="O9" s="52"/>
      <c r="P9" s="647"/>
      <c r="Q9" s="648"/>
      <c r="R9" s="119">
        <f t="shared" si="0"/>
        <v>0</v>
      </c>
      <c r="S9" s="118">
        <v>0</v>
      </c>
      <c r="T9" s="120">
        <f t="shared" si="1"/>
        <v>0</v>
      </c>
    </row>
    <row r="10" spans="1:20" x14ac:dyDescent="0.2">
      <c r="A10" s="625" t="s">
        <v>23</v>
      </c>
      <c r="B10" s="626">
        <v>680</v>
      </c>
      <c r="C10" s="626"/>
      <c r="D10" s="627"/>
      <c r="E10" s="628"/>
      <c r="F10" s="629"/>
      <c r="G10" s="626"/>
      <c r="H10" s="629"/>
      <c r="I10" s="630"/>
      <c r="J10" s="631"/>
      <c r="K10" s="632"/>
      <c r="L10" s="633">
        <f>B10</f>
        <v>680</v>
      </c>
      <c r="M10" s="634">
        <f>L10</f>
        <v>680</v>
      </c>
      <c r="N10" s="635">
        <f>M10/M$32</f>
        <v>0.13152804642166344</v>
      </c>
      <c r="O10" s="636">
        <f>IF(N10&gt;=2%,M10,0)</f>
        <v>680</v>
      </c>
      <c r="P10" s="653">
        <f>O$32/P$2</f>
        <v>994.2</v>
      </c>
      <c r="Q10" s="654">
        <f>O10/P10</f>
        <v>0.68396700865017102</v>
      </c>
      <c r="R10" s="655">
        <f t="shared" si="0"/>
        <v>0</v>
      </c>
      <c r="S10" s="654">
        <v>1</v>
      </c>
      <c r="T10" s="656">
        <f t="shared" si="1"/>
        <v>1</v>
      </c>
    </row>
    <row r="11" spans="1:20" x14ac:dyDescent="0.2">
      <c r="A11" s="42"/>
      <c r="B11" s="80"/>
      <c r="C11" s="80"/>
      <c r="D11" s="44"/>
      <c r="E11" s="13"/>
      <c r="F11" s="43"/>
      <c r="G11" s="80"/>
      <c r="H11" s="43"/>
      <c r="I11" s="46"/>
      <c r="J11" s="47"/>
      <c r="K11" s="48"/>
      <c r="L11" s="49"/>
      <c r="M11" s="50"/>
      <c r="N11" s="51"/>
      <c r="O11" s="52"/>
      <c r="P11" s="647"/>
      <c r="Q11" s="648"/>
      <c r="R11" s="119">
        <f t="shared" si="0"/>
        <v>0</v>
      </c>
      <c r="S11" s="118">
        <v>0</v>
      </c>
      <c r="T11" s="120">
        <f t="shared" si="1"/>
        <v>0</v>
      </c>
    </row>
    <row r="12" spans="1:20" x14ac:dyDescent="0.2">
      <c r="A12" s="84" t="s">
        <v>41</v>
      </c>
      <c r="B12" s="85">
        <v>50</v>
      </c>
      <c r="C12" s="85">
        <f>$B$15/3</f>
        <v>4.666666666666667</v>
      </c>
      <c r="D12" s="85">
        <f>B$16/2</f>
        <v>2.5</v>
      </c>
      <c r="E12" s="86">
        <f>B$17/2</f>
        <v>0</v>
      </c>
      <c r="F12" s="85"/>
      <c r="G12" s="87">
        <v>1</v>
      </c>
      <c r="H12" s="85">
        <f>B12+INT(C12)+INT(D12)+INT(E12)+INT(F12)+G12</f>
        <v>57</v>
      </c>
      <c r="I12" s="88"/>
      <c r="J12" s="89"/>
      <c r="K12" s="90"/>
      <c r="L12" s="91">
        <f>H12</f>
        <v>57</v>
      </c>
      <c r="M12" s="92">
        <f>L12</f>
        <v>57</v>
      </c>
      <c r="N12" s="93">
        <f>M12/M$32</f>
        <v>1.1025145067698259E-2</v>
      </c>
      <c r="O12" s="94">
        <f>IF(N12&gt;=2%,M12,0)</f>
        <v>0</v>
      </c>
      <c r="P12" s="95">
        <f>O$32/P$2</f>
        <v>994.2</v>
      </c>
      <c r="Q12" s="96">
        <f>O12/P12</f>
        <v>0</v>
      </c>
      <c r="R12" s="97">
        <f t="shared" si="0"/>
        <v>0</v>
      </c>
      <c r="S12" s="96">
        <v>0</v>
      </c>
      <c r="T12" s="98">
        <f t="shared" si="1"/>
        <v>0</v>
      </c>
    </row>
    <row r="13" spans="1:20" x14ac:dyDescent="0.2">
      <c r="A13" s="84" t="s">
        <v>42</v>
      </c>
      <c r="B13" s="85">
        <v>77</v>
      </c>
      <c r="C13" s="85">
        <f>$B$15/3</f>
        <v>4.666666666666667</v>
      </c>
      <c r="D13" s="85">
        <f>B$16/2</f>
        <v>2.5</v>
      </c>
      <c r="E13" s="84"/>
      <c r="F13" s="85">
        <f>B$18/2</f>
        <v>3</v>
      </c>
      <c r="G13" s="85">
        <v>2</v>
      </c>
      <c r="H13" s="85">
        <f>B13+INT(C13)+INT(D13)+INT(E13)+INT(F13)+G13</f>
        <v>88</v>
      </c>
      <c r="I13" s="88"/>
      <c r="J13" s="89"/>
      <c r="K13" s="90"/>
      <c r="L13" s="91">
        <f>H13</f>
        <v>88</v>
      </c>
      <c r="M13" s="92">
        <f>L13</f>
        <v>88</v>
      </c>
      <c r="N13" s="93">
        <f>M13/M$32</f>
        <v>1.7021276595744681E-2</v>
      </c>
      <c r="O13" s="94">
        <f>IF(N13&gt;=2%,M13,0)</f>
        <v>0</v>
      </c>
      <c r="P13" s="95">
        <f>O$32/P$2</f>
        <v>994.2</v>
      </c>
      <c r="Q13" s="96">
        <f>O13/P13</f>
        <v>0</v>
      </c>
      <c r="R13" s="97">
        <f t="shared" si="0"/>
        <v>0</v>
      </c>
      <c r="S13" s="96">
        <v>0</v>
      </c>
      <c r="T13" s="98">
        <f t="shared" si="1"/>
        <v>0</v>
      </c>
    </row>
    <row r="14" spans="1:20" x14ac:dyDescent="0.2">
      <c r="A14" s="84" t="s">
        <v>43</v>
      </c>
      <c r="B14" s="85">
        <v>3</v>
      </c>
      <c r="C14" s="85">
        <f>$B$15/3</f>
        <v>4.666666666666667</v>
      </c>
      <c r="D14" s="85"/>
      <c r="E14" s="86">
        <f>B$17/2</f>
        <v>0</v>
      </c>
      <c r="F14" s="85">
        <f>B$18/2</f>
        <v>3</v>
      </c>
      <c r="G14" s="85">
        <v>0</v>
      </c>
      <c r="H14" s="85">
        <f>B14+INT(C14)+INT(D14)+INT(E14)+INT(F14)+G14</f>
        <v>10</v>
      </c>
      <c r="I14" s="88"/>
      <c r="J14" s="89"/>
      <c r="K14" s="90"/>
      <c r="L14" s="91">
        <f>H14</f>
        <v>10</v>
      </c>
      <c r="M14" s="92">
        <f>L14</f>
        <v>10</v>
      </c>
      <c r="N14" s="93">
        <f>M14/M$32</f>
        <v>1.9342359767891683E-3</v>
      </c>
      <c r="O14" s="94">
        <f>IF(N14&gt;=2%,M14,0)</f>
        <v>0</v>
      </c>
      <c r="P14" s="95">
        <f>O$32/P$2</f>
        <v>994.2</v>
      </c>
      <c r="Q14" s="96">
        <f>O14/P14</f>
        <v>0</v>
      </c>
      <c r="R14" s="97">
        <f t="shared" si="0"/>
        <v>0</v>
      </c>
      <c r="S14" s="96">
        <v>0</v>
      </c>
      <c r="T14" s="98">
        <f t="shared" si="1"/>
        <v>0</v>
      </c>
    </row>
    <row r="15" spans="1:20" x14ac:dyDescent="0.2">
      <c r="A15" s="99" t="s">
        <v>44</v>
      </c>
      <c r="B15" s="85">
        <v>14</v>
      </c>
      <c r="C15" s="85"/>
      <c r="D15" s="85"/>
      <c r="E15" s="84"/>
      <c r="F15" s="85"/>
      <c r="G15" s="85"/>
      <c r="H15" s="85"/>
      <c r="I15" s="88"/>
      <c r="J15" s="89"/>
      <c r="K15" s="90"/>
      <c r="L15" s="91"/>
      <c r="M15" s="100"/>
      <c r="N15" s="93"/>
      <c r="O15" s="94"/>
      <c r="P15" s="95"/>
      <c r="Q15" s="96"/>
      <c r="R15" s="97">
        <f t="shared" si="0"/>
        <v>0</v>
      </c>
      <c r="S15" s="96">
        <v>0</v>
      </c>
      <c r="T15" s="98">
        <f t="shared" si="1"/>
        <v>0</v>
      </c>
    </row>
    <row r="16" spans="1:20" x14ac:dyDescent="0.2">
      <c r="A16" s="99" t="s">
        <v>45</v>
      </c>
      <c r="B16" s="85">
        <v>5</v>
      </c>
      <c r="C16" s="85"/>
      <c r="D16" s="85"/>
      <c r="E16" s="84"/>
      <c r="F16" s="85"/>
      <c r="G16" s="85"/>
      <c r="H16" s="85"/>
      <c r="I16" s="88"/>
      <c r="J16" s="89"/>
      <c r="K16" s="90"/>
      <c r="L16" s="91"/>
      <c r="M16" s="100"/>
      <c r="N16" s="93"/>
      <c r="O16" s="94"/>
      <c r="P16" s="95">
        <f>SUM(N16:O16)</f>
        <v>0</v>
      </c>
      <c r="Q16" s="96"/>
      <c r="R16" s="97">
        <f t="shared" si="0"/>
        <v>0</v>
      </c>
      <c r="S16" s="96"/>
      <c r="T16" s="98">
        <f t="shared" si="1"/>
        <v>0</v>
      </c>
    </row>
    <row r="17" spans="1:20" x14ac:dyDescent="0.2">
      <c r="A17" s="99" t="s">
        <v>46</v>
      </c>
      <c r="B17" s="85">
        <v>0</v>
      </c>
      <c r="C17" s="85"/>
      <c r="D17" s="101"/>
      <c r="E17" s="84"/>
      <c r="F17" s="85"/>
      <c r="G17" s="85"/>
      <c r="H17" s="102"/>
      <c r="I17" s="88"/>
      <c r="J17" s="89"/>
      <c r="K17" s="90"/>
      <c r="L17" s="91"/>
      <c r="M17" s="100"/>
      <c r="N17" s="93"/>
      <c r="O17" s="94"/>
      <c r="P17" s="95">
        <f>SUM(N17:O17)</f>
        <v>0</v>
      </c>
      <c r="Q17" s="96"/>
      <c r="R17" s="97">
        <f t="shared" si="0"/>
        <v>0</v>
      </c>
      <c r="S17" s="96"/>
      <c r="T17" s="98">
        <f t="shared" si="1"/>
        <v>0</v>
      </c>
    </row>
    <row r="18" spans="1:20" x14ac:dyDescent="0.2">
      <c r="A18" s="99" t="s">
        <v>47</v>
      </c>
      <c r="B18" s="85">
        <v>6</v>
      </c>
      <c r="C18" s="85"/>
      <c r="D18" s="85"/>
      <c r="E18" s="84"/>
      <c r="F18" s="85"/>
      <c r="G18" s="85"/>
      <c r="H18" s="85"/>
      <c r="I18" s="88"/>
      <c r="J18" s="89"/>
      <c r="K18" s="90"/>
      <c r="L18" s="91"/>
      <c r="M18" s="100"/>
      <c r="N18" s="93"/>
      <c r="O18" s="94"/>
      <c r="P18" s="95">
        <f>SUM(N18:O18)</f>
        <v>0</v>
      </c>
      <c r="Q18" s="96"/>
      <c r="R18" s="97">
        <f t="shared" si="0"/>
        <v>0</v>
      </c>
      <c r="S18" s="96"/>
      <c r="T18" s="98">
        <f t="shared" si="1"/>
        <v>0</v>
      </c>
    </row>
    <row r="19" spans="1:20" x14ac:dyDescent="0.2">
      <c r="A19" s="103" t="s">
        <v>48</v>
      </c>
      <c r="B19" s="85">
        <f>SUM(B12:B18)</f>
        <v>155</v>
      </c>
      <c r="C19" s="85"/>
      <c r="D19" s="85"/>
      <c r="E19" s="84"/>
      <c r="F19" s="85"/>
      <c r="G19" s="85"/>
      <c r="H19" s="85"/>
      <c r="I19" s="88"/>
      <c r="J19" s="89"/>
      <c r="K19" s="90"/>
      <c r="L19" s="91"/>
      <c r="M19" s="100"/>
      <c r="N19" s="93"/>
      <c r="O19" s="94"/>
      <c r="P19" s="95"/>
      <c r="Q19" s="96"/>
      <c r="R19" s="97">
        <f t="shared" si="0"/>
        <v>0</v>
      </c>
      <c r="S19" s="96"/>
      <c r="T19" s="98">
        <f t="shared" si="1"/>
        <v>0</v>
      </c>
    </row>
    <row r="20" spans="1:20" x14ac:dyDescent="0.2">
      <c r="A20" s="42"/>
      <c r="B20" s="104"/>
      <c r="C20" s="43"/>
      <c r="D20" s="43"/>
      <c r="E20" s="45"/>
      <c r="F20" s="43"/>
      <c r="G20" s="43"/>
      <c r="H20" s="43"/>
      <c r="I20" s="46"/>
      <c r="J20" s="47"/>
      <c r="K20" s="48"/>
      <c r="L20" s="49"/>
      <c r="M20" s="50"/>
      <c r="N20" s="51"/>
      <c r="O20" s="52"/>
      <c r="P20" s="647"/>
      <c r="Q20" s="118"/>
      <c r="R20" s="119">
        <f t="shared" si="0"/>
        <v>0</v>
      </c>
      <c r="S20" s="118"/>
      <c r="T20" s="120">
        <f t="shared" si="1"/>
        <v>0</v>
      </c>
    </row>
    <row r="21" spans="1:20" x14ac:dyDescent="0.2">
      <c r="A21" s="42"/>
      <c r="B21" s="104"/>
      <c r="C21" s="43"/>
      <c r="D21" s="43"/>
      <c r="E21" s="45"/>
      <c r="F21" s="43"/>
      <c r="G21" s="43"/>
      <c r="H21" s="43"/>
      <c r="I21" s="46"/>
      <c r="J21" s="47"/>
      <c r="K21" s="48"/>
      <c r="L21" s="49"/>
      <c r="M21" s="50"/>
      <c r="N21" s="51"/>
      <c r="O21" s="52"/>
      <c r="P21" s="647"/>
      <c r="Q21" s="118"/>
      <c r="R21" s="119"/>
      <c r="S21" s="118"/>
      <c r="T21" s="120"/>
    </row>
    <row r="22" spans="1:20" x14ac:dyDescent="0.2">
      <c r="A22" s="605" t="s">
        <v>34</v>
      </c>
      <c r="B22" s="606">
        <v>15</v>
      </c>
      <c r="C22" s="606"/>
      <c r="D22" s="606"/>
      <c r="E22" s="605"/>
      <c r="F22" s="606"/>
      <c r="G22" s="606"/>
      <c r="H22" s="606"/>
      <c r="I22" s="607"/>
      <c r="J22" s="608"/>
      <c r="K22" s="609"/>
      <c r="L22" s="610">
        <f>B22</f>
        <v>15</v>
      </c>
      <c r="M22" s="611">
        <f>L22</f>
        <v>15</v>
      </c>
      <c r="N22" s="612">
        <f>M22/M$32</f>
        <v>2.9013539651837525E-3</v>
      </c>
      <c r="O22" s="613">
        <f>IF(N22&gt;=2%,M22,0)</f>
        <v>0</v>
      </c>
      <c r="P22" s="649">
        <f>O$32/P$2</f>
        <v>994.2</v>
      </c>
      <c r="Q22" s="650">
        <f>O22/P22</f>
        <v>0</v>
      </c>
      <c r="R22" s="651">
        <f>INT(Q22)</f>
        <v>0</v>
      </c>
      <c r="S22" s="650">
        <v>0</v>
      </c>
      <c r="T22" s="652">
        <f>SUM(R22:S22)</f>
        <v>0</v>
      </c>
    </row>
    <row r="23" spans="1:20" s="54" customFormat="1" x14ac:dyDescent="0.2">
      <c r="A23" s="105"/>
      <c r="B23" s="104"/>
      <c r="C23" s="104"/>
      <c r="D23" s="104"/>
      <c r="E23" s="105"/>
      <c r="F23" s="104"/>
      <c r="G23" s="104"/>
      <c r="H23" s="104"/>
      <c r="I23" s="106"/>
      <c r="J23" s="47"/>
      <c r="K23" s="107"/>
      <c r="L23" s="108"/>
      <c r="M23" s="109"/>
      <c r="N23" s="110"/>
      <c r="O23" s="111"/>
      <c r="P23" s="117"/>
      <c r="Q23" s="118"/>
      <c r="R23" s="119"/>
      <c r="S23" s="118"/>
      <c r="T23" s="120"/>
    </row>
    <row r="24" spans="1:20" x14ac:dyDescent="0.2">
      <c r="A24" s="21" t="s">
        <v>24</v>
      </c>
      <c r="B24" s="22">
        <v>1752</v>
      </c>
      <c r="C24" s="22"/>
      <c r="D24" s="22"/>
      <c r="E24" s="21"/>
      <c r="F24" s="22"/>
      <c r="G24" s="22"/>
      <c r="H24" s="22"/>
      <c r="I24" s="24"/>
      <c r="J24" s="25"/>
      <c r="K24" s="38"/>
      <c r="L24" s="39">
        <f>B24</f>
        <v>1752</v>
      </c>
      <c r="M24" s="40">
        <f>L24</f>
        <v>1752</v>
      </c>
      <c r="N24" s="616">
        <f>M24/M$32</f>
        <v>0.33887814313346226</v>
      </c>
      <c r="O24" s="41">
        <f>IF(N24&gt;=2%,M24,0)</f>
        <v>1752</v>
      </c>
      <c r="P24" s="31">
        <f>O$32/P$2</f>
        <v>994.2</v>
      </c>
      <c r="Q24" s="34">
        <f>O24/P24</f>
        <v>1.7622208811104405</v>
      </c>
      <c r="R24" s="33">
        <f>INT(Q24)</f>
        <v>1</v>
      </c>
      <c r="S24" s="34">
        <v>1</v>
      </c>
      <c r="T24" s="32"/>
    </row>
    <row r="25" spans="1:20" s="54" customFormat="1" x14ac:dyDescent="0.2">
      <c r="A25" s="105"/>
      <c r="B25" s="104"/>
      <c r="C25" s="104"/>
      <c r="D25" s="104"/>
      <c r="E25" s="105"/>
      <c r="F25" s="104"/>
      <c r="G25" s="104"/>
      <c r="H25" s="104"/>
      <c r="I25" s="106"/>
      <c r="J25" s="47"/>
      <c r="K25" s="107"/>
      <c r="L25" s="108"/>
      <c r="M25" s="109"/>
      <c r="N25" s="110"/>
      <c r="O25" s="111"/>
      <c r="P25" s="117"/>
      <c r="Q25" s="118"/>
      <c r="R25" s="119"/>
      <c r="S25" s="118"/>
      <c r="T25" s="120">
        <f>SUM(R25:S25)</f>
        <v>0</v>
      </c>
    </row>
    <row r="26" spans="1:20" s="54" customFormat="1" x14ac:dyDescent="0.2">
      <c r="A26" s="133" t="s">
        <v>36</v>
      </c>
      <c r="B26" s="134">
        <v>29</v>
      </c>
      <c r="C26" s="134"/>
      <c r="D26" s="135"/>
      <c r="E26" s="136"/>
      <c r="F26" s="134"/>
      <c r="G26" s="134"/>
      <c r="H26" s="137"/>
      <c r="I26" s="138"/>
      <c r="J26" s="139"/>
      <c r="K26" s="140"/>
      <c r="L26" s="141">
        <f>B26</f>
        <v>29</v>
      </c>
      <c r="M26" s="142">
        <f>L26</f>
        <v>29</v>
      </c>
      <c r="N26" s="143">
        <f>M26/M$32</f>
        <v>5.6092843326885876E-3</v>
      </c>
      <c r="O26" s="144">
        <f>IF(N26&gt;=2%,M26,0)</f>
        <v>0</v>
      </c>
      <c r="P26" s="145">
        <f>O$32/P$2</f>
        <v>994.2</v>
      </c>
      <c r="Q26" s="146">
        <f>O26/P26</f>
        <v>0</v>
      </c>
      <c r="R26" s="147">
        <f>INT(Q26)</f>
        <v>0</v>
      </c>
      <c r="S26" s="146">
        <v>0</v>
      </c>
      <c r="T26" s="148"/>
    </row>
    <row r="27" spans="1:20" s="54" customFormat="1" x14ac:dyDescent="0.2">
      <c r="A27" s="113"/>
      <c r="B27" s="104"/>
      <c r="C27" s="104"/>
      <c r="D27" s="114"/>
      <c r="E27" s="105"/>
      <c r="F27" s="104"/>
      <c r="G27" s="104"/>
      <c r="H27" s="115"/>
      <c r="I27" s="106"/>
      <c r="J27" s="47"/>
      <c r="K27" s="107"/>
      <c r="L27" s="108"/>
      <c r="M27" s="116"/>
      <c r="N27" s="110"/>
      <c r="O27" s="111"/>
      <c r="P27" s="117"/>
      <c r="Q27" s="118"/>
      <c r="R27" s="119"/>
      <c r="S27" s="118"/>
      <c r="T27" s="120"/>
    </row>
    <row r="28" spans="1:20" s="54" customFormat="1" x14ac:dyDescent="0.2">
      <c r="A28" s="113" t="s">
        <v>119</v>
      </c>
      <c r="B28" s="104">
        <v>0</v>
      </c>
      <c r="C28" s="104"/>
      <c r="D28" s="114"/>
      <c r="E28" s="105"/>
      <c r="F28" s="104"/>
      <c r="G28" s="104"/>
      <c r="H28" s="115"/>
      <c r="I28" s="106"/>
      <c r="J28" s="47"/>
      <c r="K28" s="107"/>
      <c r="L28" s="108"/>
      <c r="M28" s="116"/>
      <c r="N28" s="110"/>
      <c r="O28" s="111"/>
      <c r="P28" s="117"/>
      <c r="Q28" s="118"/>
      <c r="R28" s="119"/>
      <c r="S28" s="118"/>
      <c r="T28" s="120"/>
    </row>
    <row r="29" spans="1:20" x14ac:dyDescent="0.2">
      <c r="A29" s="45"/>
      <c r="B29" s="43"/>
      <c r="C29" s="43"/>
      <c r="D29" s="43"/>
      <c r="E29" s="45"/>
      <c r="F29" s="43"/>
      <c r="G29" s="43"/>
      <c r="H29" s="165"/>
      <c r="I29" s="46"/>
      <c r="J29" s="47"/>
      <c r="K29" s="48"/>
      <c r="L29" s="108"/>
      <c r="M29" s="116"/>
      <c r="N29" s="51"/>
      <c r="O29" s="52"/>
      <c r="P29" s="117"/>
      <c r="Q29" s="118"/>
      <c r="R29" s="119"/>
      <c r="S29" s="118"/>
      <c r="T29" s="120"/>
    </row>
    <row r="30" spans="1:20" x14ac:dyDescent="0.2">
      <c r="A30" s="180" t="s">
        <v>53</v>
      </c>
      <c r="B30" s="181">
        <v>334</v>
      </c>
      <c r="C30" s="181"/>
      <c r="D30" s="181"/>
      <c r="E30" s="180"/>
      <c r="F30" s="181"/>
      <c r="G30" s="181"/>
      <c r="H30" s="182"/>
      <c r="I30" s="183"/>
      <c r="J30" s="184"/>
      <c r="K30" s="185"/>
      <c r="L30" s="186">
        <f>B30</f>
        <v>334</v>
      </c>
      <c r="M30" s="187"/>
      <c r="N30" s="188">
        <v>0</v>
      </c>
      <c r="O30" s="189">
        <f>IF(N30&gt;=2%,M30,0)</f>
        <v>0</v>
      </c>
      <c r="P30" s="190"/>
      <c r="Q30" s="191"/>
      <c r="R30" s="192">
        <f>INT(Q30)</f>
        <v>0</v>
      </c>
      <c r="S30" s="191"/>
      <c r="T30" s="193">
        <f>SUM(R30:S30)</f>
        <v>0</v>
      </c>
    </row>
    <row r="31" spans="1:20" x14ac:dyDescent="0.2">
      <c r="A31" s="45"/>
      <c r="B31" s="43"/>
      <c r="C31" s="43"/>
      <c r="D31" s="43"/>
      <c r="E31" s="45"/>
      <c r="F31" s="43"/>
      <c r="G31" s="43"/>
      <c r="H31" s="43"/>
      <c r="I31" s="46"/>
      <c r="J31" s="194"/>
      <c r="K31" s="48"/>
      <c r="L31" s="195"/>
      <c r="M31" s="50"/>
      <c r="N31" s="51"/>
      <c r="O31" s="52"/>
      <c r="P31" s="196"/>
      <c r="Q31" s="118"/>
      <c r="R31" s="197">
        <f>INT(Q31)</f>
        <v>0</v>
      </c>
      <c r="S31" s="118"/>
      <c r="T31" s="120">
        <f>SUM(R31:S31)</f>
        <v>0</v>
      </c>
    </row>
    <row r="32" spans="1:20" x14ac:dyDescent="0.2">
      <c r="A32" s="45" t="s">
        <v>54</v>
      </c>
      <c r="B32" s="43">
        <f>SUM(B6:B31)-B19</f>
        <v>5504</v>
      </c>
      <c r="C32" s="43"/>
      <c r="D32" s="43"/>
      <c r="E32" s="198"/>
      <c r="F32" s="43"/>
      <c r="G32" s="43">
        <f t="shared" ref="G32:S32" si="2">SUM(G6:G31)</f>
        <v>3</v>
      </c>
      <c r="H32" s="43">
        <f t="shared" si="2"/>
        <v>155</v>
      </c>
      <c r="I32" s="199">
        <f t="shared" si="2"/>
        <v>0</v>
      </c>
      <c r="J32" s="200">
        <f t="shared" si="2"/>
        <v>0</v>
      </c>
      <c r="K32" s="48">
        <f t="shared" si="2"/>
        <v>0</v>
      </c>
      <c r="L32" s="48">
        <f t="shared" si="2"/>
        <v>5504</v>
      </c>
      <c r="M32" s="48">
        <f t="shared" si="2"/>
        <v>5170</v>
      </c>
      <c r="N32" s="199">
        <f t="shared" si="2"/>
        <v>1</v>
      </c>
      <c r="O32" s="52">
        <f t="shared" si="2"/>
        <v>4971</v>
      </c>
      <c r="P32" s="196">
        <f t="shared" si="2"/>
        <v>8947.7999999999993</v>
      </c>
      <c r="Q32" s="196">
        <f t="shared" si="2"/>
        <v>5</v>
      </c>
      <c r="R32" s="201">
        <f t="shared" si="2"/>
        <v>3</v>
      </c>
      <c r="S32" s="202">
        <f t="shared" si="2"/>
        <v>2</v>
      </c>
      <c r="T32" s="203">
        <f>SUM(R32:S32)</f>
        <v>5</v>
      </c>
    </row>
    <row r="33" spans="1:16" x14ac:dyDescent="0.2">
      <c r="K33" s="204"/>
      <c r="L33" s="10"/>
      <c r="M33" s="205"/>
      <c r="N33" s="206"/>
      <c r="O33" s="207"/>
      <c r="P33" s="208"/>
    </row>
    <row r="34" spans="1:16" x14ac:dyDescent="0.2">
      <c r="B34" s="209"/>
    </row>
    <row r="35" spans="1:16" x14ac:dyDescent="0.2">
      <c r="A35" s="210"/>
      <c r="B35" s="210"/>
      <c r="C35" s="210"/>
      <c r="D35" s="210"/>
      <c r="E35" s="210"/>
      <c r="F35" s="210"/>
      <c r="G35" s="210"/>
      <c r="H35" s="3"/>
      <c r="K35" s="3"/>
    </row>
  </sheetData>
  <mergeCells count="5">
    <mergeCell ref="R5:T5"/>
    <mergeCell ref="A1:T1"/>
    <mergeCell ref="B2:E2"/>
    <mergeCell ref="G2:K2"/>
    <mergeCell ref="M2:O2"/>
  </mergeCells>
  <printOptions horizontalCentered="1" verticalCentered="1"/>
  <pageMargins left="0.23622047244094491" right="0.23622047244094491" top="0.51181102362204722" bottom="0.51181102362204722" header="0" footer="0.23622047244094491"/>
  <pageSetup paperSize="190" scale="74" fitToHeight="0" pageOrder="overThenDown" orientation="landscape" r:id="rId1"/>
  <headerFooter alignWithMargins="0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36"/>
  <sheetViews>
    <sheetView zoomScale="60" zoomScaleNormal="60" workbookViewId="0">
      <selection activeCell="D14" sqref="D14"/>
    </sheetView>
  </sheetViews>
  <sheetFormatPr baseColWidth="10" defaultRowHeight="12.75" x14ac:dyDescent="0.2"/>
  <cols>
    <col min="1" max="1" width="38.85546875" style="211" bestFit="1" customWidth="1"/>
    <col min="2" max="8" width="15.7109375" style="211" customWidth="1"/>
    <col min="9" max="9" width="15.7109375" style="212" customWidth="1"/>
    <col min="10" max="10" width="15.7109375" style="213" customWidth="1"/>
    <col min="11" max="12" width="15.7109375" style="211" customWidth="1"/>
    <col min="13" max="13" width="15.7109375" style="214" customWidth="1"/>
    <col min="14" max="14" width="15.7109375" style="212" customWidth="1"/>
    <col min="15" max="17" width="15.7109375" style="211" customWidth="1"/>
    <col min="18" max="18" width="7.140625" style="215" customWidth="1"/>
    <col min="19" max="19" width="6.5703125" style="211" customWidth="1"/>
    <col min="20" max="20" width="7.140625" style="211" customWidth="1"/>
    <col min="21" max="16384" width="11.42578125" style="211"/>
  </cols>
  <sheetData>
    <row r="1" spans="1:20" ht="20.25" x14ac:dyDescent="0.3">
      <c r="A1" s="981" t="s">
        <v>0</v>
      </c>
      <c r="B1" s="981"/>
      <c r="C1" s="981"/>
      <c r="D1" s="981"/>
      <c r="E1" s="981"/>
      <c r="F1" s="981"/>
      <c r="G1" s="981"/>
      <c r="H1" s="981"/>
      <c r="I1" s="981"/>
      <c r="J1" s="981"/>
      <c r="K1" s="981"/>
      <c r="L1" s="981"/>
      <c r="M1" s="981"/>
      <c r="N1" s="981"/>
      <c r="O1" s="981"/>
      <c r="P1" s="981"/>
      <c r="Q1" s="981"/>
      <c r="R1" s="981"/>
      <c r="S1" s="981"/>
      <c r="T1" s="981"/>
    </row>
    <row r="2" spans="1:20" ht="20.25" x14ac:dyDescent="0.3">
      <c r="A2" s="937" t="s">
        <v>1</v>
      </c>
      <c r="B2" s="983" t="s">
        <v>100</v>
      </c>
      <c r="C2" s="983"/>
      <c r="D2" s="983"/>
      <c r="E2" s="928"/>
      <c r="F2" s="929"/>
      <c r="G2" s="982" t="str">
        <f>B2</f>
        <v>XILITLA</v>
      </c>
      <c r="H2" s="982"/>
      <c r="I2" s="982"/>
      <c r="J2" s="945"/>
      <c r="K2" s="946"/>
      <c r="L2" s="946"/>
      <c r="M2" s="984" t="s">
        <v>3</v>
      </c>
      <c r="N2" s="984"/>
      <c r="O2" s="984"/>
      <c r="P2" s="929">
        <v>5</v>
      </c>
      <c r="Q2" s="946"/>
      <c r="R2" s="947"/>
      <c r="S2" s="946"/>
      <c r="T2" s="946"/>
    </row>
    <row r="3" spans="1:20" ht="20.25" x14ac:dyDescent="0.3">
      <c r="A3" s="929">
        <v>2018</v>
      </c>
      <c r="B3" s="929"/>
      <c r="C3" s="929"/>
      <c r="D3" s="929"/>
      <c r="E3" s="929"/>
      <c r="F3" s="929"/>
      <c r="G3" s="929"/>
      <c r="H3" s="928"/>
      <c r="I3" s="948"/>
      <c r="J3" s="949"/>
      <c r="K3" s="929"/>
      <c r="L3" s="950"/>
      <c r="M3" s="951"/>
      <c r="N3" s="952"/>
      <c r="O3" s="937"/>
      <c r="P3" s="929"/>
      <c r="Q3" s="946"/>
      <c r="R3" s="947"/>
      <c r="S3" s="946"/>
      <c r="T3" s="946"/>
    </row>
    <row r="4" spans="1:20" ht="20.25" x14ac:dyDescent="0.3">
      <c r="A4" s="929"/>
      <c r="B4" s="929"/>
      <c r="C4" s="929"/>
      <c r="D4" s="929"/>
      <c r="E4" s="929"/>
      <c r="F4" s="929"/>
      <c r="G4" s="929"/>
      <c r="H4" s="928"/>
      <c r="I4" s="948"/>
      <c r="J4" s="949"/>
      <c r="K4" s="929"/>
      <c r="L4" s="950"/>
      <c r="M4" s="951"/>
      <c r="N4" s="952"/>
      <c r="O4" s="937"/>
      <c r="P4" s="929"/>
      <c r="Q4" s="946"/>
      <c r="R4" s="947"/>
      <c r="S4" s="946"/>
      <c r="T4" s="946"/>
    </row>
    <row r="5" spans="1:20" ht="89.25" x14ac:dyDescent="0.2">
      <c r="A5" s="936" t="s">
        <v>4</v>
      </c>
      <c r="B5" s="936" t="s">
        <v>5</v>
      </c>
      <c r="C5" s="936" t="s">
        <v>6</v>
      </c>
      <c r="D5" s="936" t="s">
        <v>7</v>
      </c>
      <c r="E5" s="936" t="s">
        <v>8</v>
      </c>
      <c r="F5" s="936" t="s">
        <v>9</v>
      </c>
      <c r="G5" s="936" t="s">
        <v>124</v>
      </c>
      <c r="H5" s="936" t="s">
        <v>11</v>
      </c>
      <c r="I5" s="931" t="s">
        <v>12</v>
      </c>
      <c r="J5" s="932" t="s">
        <v>13</v>
      </c>
      <c r="K5" s="936" t="s">
        <v>126</v>
      </c>
      <c r="L5" s="936" t="s">
        <v>15</v>
      </c>
      <c r="M5" s="933" t="s">
        <v>16</v>
      </c>
      <c r="N5" s="231" t="s">
        <v>17</v>
      </c>
      <c r="O5" s="936" t="s">
        <v>18</v>
      </c>
      <c r="P5" s="934" t="s">
        <v>19</v>
      </c>
      <c r="Q5" s="935" t="s">
        <v>20</v>
      </c>
      <c r="R5" s="980" t="s">
        <v>21</v>
      </c>
      <c r="S5" s="980"/>
      <c r="T5" s="980"/>
    </row>
    <row r="6" spans="1:20" x14ac:dyDescent="0.2">
      <c r="A6" s="467" t="s">
        <v>38</v>
      </c>
      <c r="B6" s="464">
        <v>7479</v>
      </c>
      <c r="C6" s="464"/>
      <c r="D6" s="466"/>
      <c r="E6" s="465"/>
      <c r="F6" s="347"/>
      <c r="G6" s="464"/>
      <c r="H6" s="347"/>
      <c r="I6" s="349"/>
      <c r="J6" s="350"/>
      <c r="K6" s="351"/>
      <c r="L6" s="352">
        <f>B6</f>
        <v>7479</v>
      </c>
      <c r="M6" s="463">
        <f>L6</f>
        <v>7479</v>
      </c>
      <c r="N6" s="354">
        <f>M6/M$33</f>
        <v>0.34332537642306282</v>
      </c>
      <c r="O6" s="355">
        <f>IF(N6&gt;=2%,M6,0)</f>
        <v>7479</v>
      </c>
      <c r="P6" s="356">
        <f>O$33/P$2</f>
        <v>4227.2</v>
      </c>
      <c r="Q6" s="357">
        <f>O6/P6</f>
        <v>1.7692562452687359</v>
      </c>
      <c r="R6" s="358">
        <f t="shared" ref="R6:R19" si="0">INT(Q6)</f>
        <v>1</v>
      </c>
      <c r="S6" s="357">
        <v>1</v>
      </c>
      <c r="T6" s="359">
        <f t="shared" ref="T6:T19" si="1">SUM(R6:S6)</f>
        <v>2</v>
      </c>
    </row>
    <row r="7" spans="1:20" x14ac:dyDescent="0.2">
      <c r="A7" s="256"/>
      <c r="B7" s="257"/>
      <c r="C7" s="257"/>
      <c r="D7" s="258"/>
      <c r="E7" s="227"/>
      <c r="F7" s="259"/>
      <c r="G7" s="257"/>
      <c r="H7" s="259"/>
      <c r="I7" s="260"/>
      <c r="J7" s="261"/>
      <c r="K7" s="262"/>
      <c r="L7" s="263"/>
      <c r="M7" s="264"/>
      <c r="N7" s="265"/>
      <c r="O7" s="266"/>
      <c r="P7" s="662"/>
      <c r="Q7" s="698"/>
      <c r="R7" s="325">
        <f t="shared" si="0"/>
        <v>0</v>
      </c>
      <c r="S7" s="324">
        <v>0</v>
      </c>
      <c r="T7" s="326">
        <f t="shared" si="1"/>
        <v>0</v>
      </c>
    </row>
    <row r="8" spans="1:20" x14ac:dyDescent="0.2">
      <c r="A8" s="287" t="s">
        <v>39</v>
      </c>
      <c r="B8" s="288">
        <v>5714</v>
      </c>
      <c r="C8" s="288"/>
      <c r="D8" s="390"/>
      <c r="E8" s="391"/>
      <c r="F8" s="272"/>
      <c r="G8" s="288"/>
      <c r="H8" s="272"/>
      <c r="I8" s="275"/>
      <c r="J8" s="276"/>
      <c r="K8" s="277"/>
      <c r="L8" s="290">
        <f>B8</f>
        <v>5714</v>
      </c>
      <c r="M8" s="291">
        <f>L8</f>
        <v>5714</v>
      </c>
      <c r="N8" s="280">
        <f>M8/M$33</f>
        <v>0.26230260741828865</v>
      </c>
      <c r="O8" s="281">
        <f>IF(N8&gt;=2%,M8,0)</f>
        <v>5714</v>
      </c>
      <c r="P8" s="282">
        <f>O$33/P$2</f>
        <v>4227.2</v>
      </c>
      <c r="Q8" s="285">
        <f>O8/P8</f>
        <v>1.3517221801665407</v>
      </c>
      <c r="R8" s="284">
        <f t="shared" si="0"/>
        <v>1</v>
      </c>
      <c r="S8" s="285">
        <v>0</v>
      </c>
      <c r="T8" s="286">
        <f t="shared" si="1"/>
        <v>1</v>
      </c>
    </row>
    <row r="9" spans="1:20" x14ac:dyDescent="0.2">
      <c r="A9" s="256"/>
      <c r="B9" s="257"/>
      <c r="C9" s="257"/>
      <c r="D9" s="258"/>
      <c r="E9" s="227"/>
      <c r="F9" s="259"/>
      <c r="G9" s="257"/>
      <c r="H9" s="259"/>
      <c r="I9" s="260"/>
      <c r="J9" s="261"/>
      <c r="K9" s="262"/>
      <c r="L9" s="263"/>
      <c r="M9" s="264"/>
      <c r="N9" s="265"/>
      <c r="O9" s="266"/>
      <c r="P9" s="662"/>
      <c r="Q9" s="698"/>
      <c r="R9" s="325">
        <f t="shared" si="0"/>
        <v>0</v>
      </c>
      <c r="S9" s="324">
        <v>0</v>
      </c>
      <c r="T9" s="326">
        <f t="shared" si="1"/>
        <v>0</v>
      </c>
    </row>
    <row r="10" spans="1:20" x14ac:dyDescent="0.2">
      <c r="A10" s="457" t="s">
        <v>23</v>
      </c>
      <c r="B10" s="454">
        <v>223</v>
      </c>
      <c r="C10" s="454"/>
      <c r="D10" s="456"/>
      <c r="E10" s="455"/>
      <c r="F10" s="453"/>
      <c r="G10" s="454"/>
      <c r="H10" s="453"/>
      <c r="I10" s="452"/>
      <c r="J10" s="451"/>
      <c r="K10" s="450"/>
      <c r="L10" s="449">
        <f>B10</f>
        <v>223</v>
      </c>
      <c r="M10" s="448">
        <f>L10</f>
        <v>223</v>
      </c>
      <c r="N10" s="447">
        <f>M10/M$33</f>
        <v>1.0236871098053617E-2</v>
      </c>
      <c r="O10" s="446">
        <f>IF(N10&gt;=2%,M10,0)</f>
        <v>0</v>
      </c>
      <c r="P10" s="699">
        <f>O$33/P$2</f>
        <v>4227.2</v>
      </c>
      <c r="Q10" s="700">
        <f>O10/P10</f>
        <v>0</v>
      </c>
      <c r="R10" s="701">
        <f t="shared" si="0"/>
        <v>0</v>
      </c>
      <c r="S10" s="700">
        <v>0</v>
      </c>
      <c r="T10" s="702">
        <f t="shared" si="1"/>
        <v>0</v>
      </c>
    </row>
    <row r="11" spans="1:20" x14ac:dyDescent="0.2">
      <c r="A11" s="256"/>
      <c r="B11" s="257"/>
      <c r="C11" s="257"/>
      <c r="D11" s="258"/>
      <c r="E11" s="227"/>
      <c r="F11" s="259"/>
      <c r="G11" s="257"/>
      <c r="H11" s="259"/>
      <c r="I11" s="260"/>
      <c r="J11" s="261"/>
      <c r="K11" s="262"/>
      <c r="L11" s="263"/>
      <c r="M11" s="264"/>
      <c r="N11" s="265"/>
      <c r="O11" s="266"/>
      <c r="P11" s="662"/>
      <c r="Q11" s="698"/>
      <c r="R11" s="325">
        <f t="shared" si="0"/>
        <v>0</v>
      </c>
      <c r="S11" s="324">
        <v>0</v>
      </c>
      <c r="T11" s="326">
        <f t="shared" si="1"/>
        <v>0</v>
      </c>
    </row>
    <row r="12" spans="1:20" x14ac:dyDescent="0.2">
      <c r="A12" s="292" t="s">
        <v>41</v>
      </c>
      <c r="B12" s="293">
        <v>175</v>
      </c>
      <c r="C12" s="293">
        <f>$B$15/3</f>
        <v>21.333333333333332</v>
      </c>
      <c r="D12" s="293">
        <f>B$16/2</f>
        <v>15</v>
      </c>
      <c r="E12" s="294">
        <f>B$17/2</f>
        <v>7</v>
      </c>
      <c r="F12" s="293"/>
      <c r="G12" s="295">
        <v>0</v>
      </c>
      <c r="H12" s="293">
        <f>B12+INT(C12)+INT(D12)+INT(E12)+INT(F12)+G12</f>
        <v>218</v>
      </c>
      <c r="I12" s="296"/>
      <c r="J12" s="297"/>
      <c r="K12" s="298"/>
      <c r="L12" s="299">
        <f>H12</f>
        <v>218</v>
      </c>
      <c r="M12" s="300">
        <f>L12</f>
        <v>218</v>
      </c>
      <c r="N12" s="301">
        <f>M12/M$33</f>
        <v>1.0007344840249725E-2</v>
      </c>
      <c r="O12" s="302">
        <f>IF(N12&gt;=2%,M12,0)</f>
        <v>0</v>
      </c>
      <c r="P12" s="303">
        <f>O$33/P$2</f>
        <v>4227.2</v>
      </c>
      <c r="Q12" s="304">
        <f>O12/P12</f>
        <v>0</v>
      </c>
      <c r="R12" s="305">
        <f t="shared" si="0"/>
        <v>0</v>
      </c>
      <c r="S12" s="304">
        <v>0</v>
      </c>
      <c r="T12" s="306">
        <f t="shared" si="1"/>
        <v>0</v>
      </c>
    </row>
    <row r="13" spans="1:20" x14ac:dyDescent="0.2">
      <c r="A13" s="292" t="s">
        <v>42</v>
      </c>
      <c r="B13" s="293">
        <v>1116</v>
      </c>
      <c r="C13" s="293">
        <f>$B$15/3</f>
        <v>21.333333333333332</v>
      </c>
      <c r="D13" s="293">
        <f>B$16/2</f>
        <v>15</v>
      </c>
      <c r="E13" s="292"/>
      <c r="F13" s="293">
        <f>B$18/2</f>
        <v>36.5</v>
      </c>
      <c r="G13" s="293">
        <v>2</v>
      </c>
      <c r="H13" s="293">
        <f>B13+INT(C13)+INT(D13)+INT(E13)+INT(F13)+G13</f>
        <v>1190</v>
      </c>
      <c r="I13" s="296"/>
      <c r="J13" s="297"/>
      <c r="K13" s="298"/>
      <c r="L13" s="299">
        <f>H13</f>
        <v>1190</v>
      </c>
      <c r="M13" s="300">
        <f>L13</f>
        <v>1190</v>
      </c>
      <c r="N13" s="301">
        <f>M13/M$33</f>
        <v>5.4627249357326477E-2</v>
      </c>
      <c r="O13" s="302">
        <f>IF(N13&gt;=2%,M13,0)</f>
        <v>1190</v>
      </c>
      <c r="P13" s="303">
        <f>O$33/P$2</f>
        <v>4227.2</v>
      </c>
      <c r="Q13" s="304">
        <f>O13/P13</f>
        <v>0.28151021953065858</v>
      </c>
      <c r="R13" s="305">
        <f t="shared" si="0"/>
        <v>0</v>
      </c>
      <c r="S13" s="304">
        <v>0</v>
      </c>
      <c r="T13" s="306">
        <f t="shared" si="1"/>
        <v>0</v>
      </c>
    </row>
    <row r="14" spans="1:20" x14ac:dyDescent="0.2">
      <c r="A14" s="292" t="s">
        <v>43</v>
      </c>
      <c r="B14" s="293">
        <v>69</v>
      </c>
      <c r="C14" s="293">
        <f>$B$15/3</f>
        <v>21.333333333333332</v>
      </c>
      <c r="D14" s="293"/>
      <c r="E14" s="294">
        <f>B$17/2</f>
        <v>7</v>
      </c>
      <c r="F14" s="293">
        <f>B$18/2</f>
        <v>36.5</v>
      </c>
      <c r="G14" s="293">
        <v>0</v>
      </c>
      <c r="H14" s="293">
        <f>B14+INT(C14)+INT(D14)+INT(E14)+INT(F14)+G14</f>
        <v>133</v>
      </c>
      <c r="I14" s="296"/>
      <c r="J14" s="297"/>
      <c r="K14" s="298"/>
      <c r="L14" s="299">
        <f>H14</f>
        <v>133</v>
      </c>
      <c r="M14" s="300">
        <f>L14</f>
        <v>133</v>
      </c>
      <c r="N14" s="301">
        <f>M14/M$33</f>
        <v>6.1053984575835472E-3</v>
      </c>
      <c r="O14" s="302">
        <f>IF(N14&gt;=2%,M14,0)</f>
        <v>0</v>
      </c>
      <c r="P14" s="303">
        <f>O$33/P$2</f>
        <v>4227.2</v>
      </c>
      <c r="Q14" s="304">
        <f>O14/P14</f>
        <v>0</v>
      </c>
      <c r="R14" s="305">
        <f t="shared" si="0"/>
        <v>0</v>
      </c>
      <c r="S14" s="304">
        <v>0</v>
      </c>
      <c r="T14" s="306">
        <f t="shared" si="1"/>
        <v>0</v>
      </c>
    </row>
    <row r="15" spans="1:20" x14ac:dyDescent="0.2">
      <c r="A15" s="307" t="s">
        <v>44</v>
      </c>
      <c r="B15" s="293">
        <v>64</v>
      </c>
      <c r="C15" s="293"/>
      <c r="D15" s="293"/>
      <c r="E15" s="292"/>
      <c r="F15" s="293"/>
      <c r="G15" s="293"/>
      <c r="H15" s="293"/>
      <c r="I15" s="296"/>
      <c r="J15" s="297"/>
      <c r="K15" s="298"/>
      <c r="L15" s="299"/>
      <c r="M15" s="308"/>
      <c r="N15" s="301"/>
      <c r="O15" s="302"/>
      <c r="P15" s="303"/>
      <c r="Q15" s="304"/>
      <c r="R15" s="305">
        <f t="shared" si="0"/>
        <v>0</v>
      </c>
      <c r="S15" s="304">
        <v>0</v>
      </c>
      <c r="T15" s="306">
        <f t="shared" si="1"/>
        <v>0</v>
      </c>
    </row>
    <row r="16" spans="1:20" x14ac:dyDescent="0.2">
      <c r="A16" s="307" t="s">
        <v>45</v>
      </c>
      <c r="B16" s="293">
        <v>30</v>
      </c>
      <c r="C16" s="293"/>
      <c r="D16" s="293"/>
      <c r="E16" s="292"/>
      <c r="F16" s="293"/>
      <c r="G16" s="293"/>
      <c r="H16" s="293"/>
      <c r="I16" s="296"/>
      <c r="J16" s="297"/>
      <c r="K16" s="298"/>
      <c r="L16" s="299"/>
      <c r="M16" s="308"/>
      <c r="N16" s="301"/>
      <c r="O16" s="302"/>
      <c r="P16" s="303">
        <f>SUM(N16:O16)</f>
        <v>0</v>
      </c>
      <c r="Q16" s="304"/>
      <c r="R16" s="305">
        <f t="shared" si="0"/>
        <v>0</v>
      </c>
      <c r="S16" s="304"/>
      <c r="T16" s="306">
        <f t="shared" si="1"/>
        <v>0</v>
      </c>
    </row>
    <row r="17" spans="1:20" x14ac:dyDescent="0.2">
      <c r="A17" s="307" t="s">
        <v>46</v>
      </c>
      <c r="B17" s="293">
        <v>14</v>
      </c>
      <c r="C17" s="293"/>
      <c r="D17" s="309"/>
      <c r="E17" s="292"/>
      <c r="F17" s="293"/>
      <c r="G17" s="293"/>
      <c r="H17" s="310"/>
      <c r="I17" s="296"/>
      <c r="J17" s="297"/>
      <c r="K17" s="298"/>
      <c r="L17" s="299"/>
      <c r="M17" s="308"/>
      <c r="N17" s="301"/>
      <c r="O17" s="302"/>
      <c r="P17" s="303">
        <f>SUM(N17:O17)</f>
        <v>0</v>
      </c>
      <c r="Q17" s="304"/>
      <c r="R17" s="305">
        <f t="shared" si="0"/>
        <v>0</v>
      </c>
      <c r="S17" s="304"/>
      <c r="T17" s="306">
        <f t="shared" si="1"/>
        <v>0</v>
      </c>
    </row>
    <row r="18" spans="1:20" x14ac:dyDescent="0.2">
      <c r="A18" s="307" t="s">
        <v>47</v>
      </c>
      <c r="B18" s="293">
        <v>73</v>
      </c>
      <c r="C18" s="293"/>
      <c r="D18" s="293"/>
      <c r="E18" s="292"/>
      <c r="F18" s="293"/>
      <c r="G18" s="293"/>
      <c r="H18" s="293"/>
      <c r="I18" s="296"/>
      <c r="J18" s="297"/>
      <c r="K18" s="298"/>
      <c r="L18" s="299"/>
      <c r="M18" s="308"/>
      <c r="N18" s="301"/>
      <c r="O18" s="302"/>
      <c r="P18" s="303">
        <f>SUM(N18:O18)</f>
        <v>0</v>
      </c>
      <c r="Q18" s="304"/>
      <c r="R18" s="305">
        <f t="shared" si="0"/>
        <v>0</v>
      </c>
      <c r="S18" s="304"/>
      <c r="T18" s="306">
        <f t="shared" si="1"/>
        <v>0</v>
      </c>
    </row>
    <row r="19" spans="1:20" x14ac:dyDescent="0.2">
      <c r="A19" s="311" t="s">
        <v>48</v>
      </c>
      <c r="B19" s="293">
        <f>SUM(B12:B18)</f>
        <v>1541</v>
      </c>
      <c r="C19" s="293"/>
      <c r="D19" s="293"/>
      <c r="E19" s="292"/>
      <c r="F19" s="293"/>
      <c r="G19" s="293"/>
      <c r="H19" s="293"/>
      <c r="I19" s="296"/>
      <c r="J19" s="297"/>
      <c r="K19" s="298"/>
      <c r="L19" s="299"/>
      <c r="M19" s="308"/>
      <c r="N19" s="301"/>
      <c r="O19" s="302"/>
      <c r="P19" s="303"/>
      <c r="Q19" s="304"/>
      <c r="R19" s="305">
        <f t="shared" si="0"/>
        <v>0</v>
      </c>
      <c r="S19" s="304"/>
      <c r="T19" s="306">
        <f t="shared" si="1"/>
        <v>0</v>
      </c>
    </row>
    <row r="20" spans="1:20" x14ac:dyDescent="0.2">
      <c r="A20" s="256"/>
      <c r="B20" s="313"/>
      <c r="C20" s="259"/>
      <c r="D20" s="259"/>
      <c r="E20" s="344"/>
      <c r="F20" s="259"/>
      <c r="G20" s="259"/>
      <c r="H20" s="259"/>
      <c r="I20" s="260"/>
      <c r="J20" s="261"/>
      <c r="K20" s="262"/>
      <c r="L20" s="263"/>
      <c r="M20" s="264"/>
      <c r="N20" s="265"/>
      <c r="O20" s="266"/>
      <c r="P20" s="662"/>
      <c r="Q20" s="324"/>
      <c r="R20" s="325"/>
      <c r="S20" s="324"/>
      <c r="T20" s="326"/>
    </row>
    <row r="21" spans="1:20" x14ac:dyDescent="0.2">
      <c r="A21" s="724" t="s">
        <v>34</v>
      </c>
      <c r="B21" s="723">
        <v>71</v>
      </c>
      <c r="C21" s="723"/>
      <c r="D21" s="723"/>
      <c r="E21" s="724"/>
      <c r="F21" s="723"/>
      <c r="G21" s="723"/>
      <c r="H21" s="723"/>
      <c r="I21" s="725"/>
      <c r="J21" s="726"/>
      <c r="K21" s="727"/>
      <c r="L21" s="728">
        <f>B21</f>
        <v>71</v>
      </c>
      <c r="M21" s="729">
        <f>L21</f>
        <v>71</v>
      </c>
      <c r="N21" s="730">
        <f>M21/M$33</f>
        <v>3.2592728608152773E-3</v>
      </c>
      <c r="O21" s="731">
        <f>IF(N21&gt;=2%,M21,0)</f>
        <v>0</v>
      </c>
      <c r="P21" s="737">
        <f>O$33/P$2</f>
        <v>4227.2</v>
      </c>
      <c r="Q21" s="738">
        <f>O21/P21</f>
        <v>0</v>
      </c>
      <c r="R21" s="739">
        <f>INT(Q21)</f>
        <v>0</v>
      </c>
      <c r="S21" s="738">
        <v>0</v>
      </c>
      <c r="T21" s="740">
        <f>SUM(R21:S21)</f>
        <v>0</v>
      </c>
    </row>
    <row r="22" spans="1:20" s="327" customFormat="1" x14ac:dyDescent="0.2">
      <c r="A22" s="315"/>
      <c r="B22" s="313"/>
      <c r="C22" s="313"/>
      <c r="D22" s="313"/>
      <c r="E22" s="315"/>
      <c r="F22" s="313"/>
      <c r="G22" s="313"/>
      <c r="H22" s="313"/>
      <c r="I22" s="317"/>
      <c r="J22" s="261"/>
      <c r="K22" s="318"/>
      <c r="L22" s="319"/>
      <c r="M22" s="412"/>
      <c r="N22" s="321"/>
      <c r="O22" s="322"/>
      <c r="P22" s="323"/>
      <c r="Q22" s="324"/>
      <c r="R22" s="325"/>
      <c r="S22" s="324"/>
      <c r="T22" s="326">
        <f>SUM(R22:S22)</f>
        <v>0</v>
      </c>
    </row>
    <row r="23" spans="1:20" s="327" customFormat="1" x14ac:dyDescent="0.2">
      <c r="A23" s="555" t="s">
        <v>24</v>
      </c>
      <c r="B23" s="552">
        <v>1680</v>
      </c>
      <c r="C23" s="552"/>
      <c r="D23" s="554"/>
      <c r="E23" s="553"/>
      <c r="F23" s="552"/>
      <c r="G23" s="552"/>
      <c r="H23" s="551"/>
      <c r="I23" s="550"/>
      <c r="J23" s="549"/>
      <c r="K23" s="548"/>
      <c r="L23" s="547">
        <f>B23</f>
        <v>1680</v>
      </c>
      <c r="M23" s="546">
        <f>L23</f>
        <v>1680</v>
      </c>
      <c r="N23" s="545">
        <f>M23/M$33</f>
        <v>7.7120822622107968E-2</v>
      </c>
      <c r="O23" s="544">
        <f>IF(N23&gt;=2%,M23,0)</f>
        <v>1680</v>
      </c>
      <c r="P23" s="543">
        <f>O$33/P$2</f>
        <v>4227.2</v>
      </c>
      <c r="Q23" s="541">
        <f>O23/P23</f>
        <v>0.39742619227857684</v>
      </c>
      <c r="R23" s="542">
        <f>INT(Q23)</f>
        <v>0</v>
      </c>
      <c r="S23" s="541">
        <v>0</v>
      </c>
      <c r="T23" s="540"/>
    </row>
    <row r="24" spans="1:20" s="327" customFormat="1" x14ac:dyDescent="0.2">
      <c r="A24" s="312"/>
      <c r="B24" s="313"/>
      <c r="C24" s="313"/>
      <c r="D24" s="314"/>
      <c r="E24" s="315"/>
      <c r="F24" s="313"/>
      <c r="G24" s="313"/>
      <c r="H24" s="316"/>
      <c r="I24" s="317"/>
      <c r="J24" s="261"/>
      <c r="K24" s="318"/>
      <c r="L24" s="319"/>
      <c r="M24" s="320"/>
      <c r="N24" s="321"/>
      <c r="O24" s="322"/>
      <c r="P24" s="323"/>
      <c r="Q24" s="324"/>
      <c r="R24" s="325"/>
      <c r="S24" s="324"/>
      <c r="T24" s="326"/>
    </row>
    <row r="25" spans="1:20" s="327" customFormat="1" x14ac:dyDescent="0.2">
      <c r="A25" s="443" t="s">
        <v>36</v>
      </c>
      <c r="B25" s="440">
        <v>1913</v>
      </c>
      <c r="C25" s="440"/>
      <c r="D25" s="442"/>
      <c r="E25" s="441"/>
      <c r="F25" s="440"/>
      <c r="G25" s="440"/>
      <c r="H25" s="439"/>
      <c r="I25" s="438"/>
      <c r="J25" s="437"/>
      <c r="K25" s="436"/>
      <c r="L25" s="435">
        <f>B25</f>
        <v>1913</v>
      </c>
      <c r="M25" s="434">
        <f>L25</f>
        <v>1913</v>
      </c>
      <c r="N25" s="433">
        <f>M25/M$33</f>
        <v>8.7816746235769377E-2</v>
      </c>
      <c r="O25" s="432">
        <f>IF(N25&gt;=2%,M25,0)</f>
        <v>1913</v>
      </c>
      <c r="P25" s="431">
        <f>O$33/P$2</f>
        <v>4227.2</v>
      </c>
      <c r="Q25" s="429">
        <f>O25/P25</f>
        <v>0.45254542013626042</v>
      </c>
      <c r="R25" s="430">
        <f>INT(Q25)</f>
        <v>0</v>
      </c>
      <c r="S25" s="429">
        <v>1</v>
      </c>
      <c r="T25" s="428"/>
    </row>
    <row r="26" spans="1:20" s="327" customFormat="1" x14ac:dyDescent="0.2">
      <c r="A26" s="312"/>
      <c r="B26" s="313"/>
      <c r="C26" s="313"/>
      <c r="D26" s="314"/>
      <c r="E26" s="315"/>
      <c r="F26" s="313"/>
      <c r="G26" s="313"/>
      <c r="H26" s="316"/>
      <c r="I26" s="317"/>
      <c r="J26" s="261"/>
      <c r="K26" s="318"/>
      <c r="L26" s="319"/>
      <c r="M26" s="320"/>
      <c r="N26" s="321"/>
      <c r="O26" s="322"/>
      <c r="P26" s="323"/>
      <c r="Q26" s="324"/>
      <c r="R26" s="325"/>
      <c r="S26" s="324"/>
      <c r="T26" s="326"/>
    </row>
    <row r="27" spans="1:20" s="327" customFormat="1" x14ac:dyDescent="0.2">
      <c r="A27" s="328" t="s">
        <v>50</v>
      </c>
      <c r="B27" s="329">
        <v>3160</v>
      </c>
      <c r="C27" s="329"/>
      <c r="D27" s="330"/>
      <c r="E27" s="331"/>
      <c r="F27" s="329"/>
      <c r="G27" s="329"/>
      <c r="H27" s="332"/>
      <c r="I27" s="333"/>
      <c r="J27" s="334"/>
      <c r="K27" s="335"/>
      <c r="L27" s="336">
        <f>B27</f>
        <v>3160</v>
      </c>
      <c r="M27" s="337">
        <f>L27</f>
        <v>3160</v>
      </c>
      <c r="N27" s="338">
        <f>M27/M$33</f>
        <v>0.14506059493206022</v>
      </c>
      <c r="O27" s="339">
        <f>IF(N27&gt;=2%,M27,0)</f>
        <v>3160</v>
      </c>
      <c r="P27" s="340">
        <f>O$33/P$2</f>
        <v>4227.2</v>
      </c>
      <c r="Q27" s="341">
        <f>O27/P27</f>
        <v>0.74753974261922784</v>
      </c>
      <c r="R27" s="342">
        <f>INT(Q27)</f>
        <v>0</v>
      </c>
      <c r="S27" s="341">
        <v>1</v>
      </c>
      <c r="T27" s="343">
        <f>SUM(R27:S27)</f>
        <v>1</v>
      </c>
    </row>
    <row r="28" spans="1:20" x14ac:dyDescent="0.2">
      <c r="A28" s="344"/>
      <c r="B28" s="259"/>
      <c r="C28" s="259"/>
      <c r="D28" s="258"/>
      <c r="E28" s="344"/>
      <c r="F28" s="259"/>
      <c r="G28" s="259"/>
      <c r="H28" s="345" t="s">
        <v>51</v>
      </c>
      <c r="I28" s="260"/>
      <c r="J28" s="261"/>
      <c r="K28" s="262"/>
      <c r="L28" s="319"/>
      <c r="M28" s="320"/>
      <c r="N28" s="265"/>
      <c r="O28" s="266"/>
      <c r="P28" s="323"/>
      <c r="Q28" s="324"/>
      <c r="R28" s="325">
        <f>INT(Q28)</f>
        <v>0</v>
      </c>
      <c r="S28" s="324"/>
      <c r="T28" s="326">
        <f>SUM(R28:S28)</f>
        <v>0</v>
      </c>
    </row>
    <row r="29" spans="1:20" x14ac:dyDescent="0.2">
      <c r="A29" s="346" t="s">
        <v>52</v>
      </c>
      <c r="B29" s="347">
        <v>3</v>
      </c>
      <c r="C29" s="347"/>
      <c r="D29" s="347"/>
      <c r="E29" s="346"/>
      <c r="F29" s="347"/>
      <c r="G29" s="347"/>
      <c r="H29" s="348"/>
      <c r="I29" s="349"/>
      <c r="J29" s="350"/>
      <c r="K29" s="351"/>
      <c r="L29" s="352">
        <f>B29</f>
        <v>3</v>
      </c>
      <c r="M29" s="353">
        <f>L29</f>
        <v>3</v>
      </c>
      <c r="N29" s="354">
        <f>M29/M$33</f>
        <v>1.3771575468233567E-4</v>
      </c>
      <c r="O29" s="355">
        <f>IF(N29&gt;=2%,M29,0)</f>
        <v>0</v>
      </c>
      <c r="P29" s="356">
        <f>O$33/P$2</f>
        <v>4227.2</v>
      </c>
      <c r="Q29" s="357">
        <f>O29/P29</f>
        <v>0</v>
      </c>
      <c r="R29" s="358">
        <f>INT(Q29)</f>
        <v>0</v>
      </c>
      <c r="S29" s="357">
        <v>0</v>
      </c>
      <c r="T29" s="359">
        <f>SUM(R29:S29)</f>
        <v>0</v>
      </c>
    </row>
    <row r="30" spans="1:20" x14ac:dyDescent="0.2">
      <c r="A30" s="344"/>
      <c r="B30" s="259"/>
      <c r="C30" s="259"/>
      <c r="D30" s="259"/>
      <c r="E30" s="344"/>
      <c r="F30" s="259"/>
      <c r="G30" s="259"/>
      <c r="H30" s="345"/>
      <c r="I30" s="260"/>
      <c r="J30" s="261"/>
      <c r="K30" s="262"/>
      <c r="L30" s="319"/>
      <c r="M30" s="320"/>
      <c r="N30" s="265"/>
      <c r="O30" s="266"/>
      <c r="P30" s="323"/>
      <c r="Q30" s="324"/>
      <c r="R30" s="325"/>
      <c r="S30" s="324"/>
      <c r="T30" s="326"/>
    </row>
    <row r="31" spans="1:20" x14ac:dyDescent="0.2">
      <c r="A31" s="360" t="s">
        <v>53</v>
      </c>
      <c r="B31" s="361">
        <v>1458</v>
      </c>
      <c r="C31" s="361"/>
      <c r="D31" s="361"/>
      <c r="E31" s="360"/>
      <c r="F31" s="361"/>
      <c r="G31" s="361"/>
      <c r="H31" s="362"/>
      <c r="I31" s="363"/>
      <c r="J31" s="364"/>
      <c r="K31" s="365"/>
      <c r="L31" s="366">
        <f>B31</f>
        <v>1458</v>
      </c>
      <c r="M31" s="367"/>
      <c r="N31" s="368">
        <v>0</v>
      </c>
      <c r="O31" s="369">
        <f>IF(N31&gt;=2%,M31,0)</f>
        <v>0</v>
      </c>
      <c r="P31" s="370"/>
      <c r="Q31" s="371"/>
      <c r="R31" s="372">
        <f>INT(Q31)</f>
        <v>0</v>
      </c>
      <c r="S31" s="371"/>
      <c r="T31" s="373">
        <f>SUM(R31:S31)</f>
        <v>0</v>
      </c>
    </row>
    <row r="32" spans="1:20" x14ac:dyDescent="0.2">
      <c r="A32" s="344"/>
      <c r="B32" s="259"/>
      <c r="C32" s="259"/>
      <c r="D32" s="259"/>
      <c r="E32" s="344"/>
      <c r="F32" s="259"/>
      <c r="G32" s="259"/>
      <c r="H32" s="259"/>
      <c r="I32" s="260"/>
      <c r="J32" s="374"/>
      <c r="K32" s="262"/>
      <c r="L32" s="375"/>
      <c r="M32" s="264"/>
      <c r="N32" s="265"/>
      <c r="O32" s="266"/>
      <c r="P32" s="376"/>
      <c r="Q32" s="324"/>
      <c r="R32" s="377">
        <f>INT(Q32)</f>
        <v>0</v>
      </c>
      <c r="S32" s="324"/>
      <c r="T32" s="326">
        <f>SUM(R32:S32)</f>
        <v>0</v>
      </c>
    </row>
    <row r="33" spans="1:20" x14ac:dyDescent="0.2">
      <c r="A33" s="344" t="s">
        <v>54</v>
      </c>
      <c r="B33" s="259">
        <f>SUM(B6:B32)-B19</f>
        <v>23242</v>
      </c>
      <c r="C33" s="259"/>
      <c r="D33" s="259"/>
      <c r="E33" s="378"/>
      <c r="F33" s="259"/>
      <c r="G33" s="259">
        <f t="shared" ref="G33:S33" si="2">SUM(G6:G32)</f>
        <v>2</v>
      </c>
      <c r="H33" s="259">
        <f t="shared" si="2"/>
        <v>1541</v>
      </c>
      <c r="I33" s="379">
        <f t="shared" si="2"/>
        <v>0</v>
      </c>
      <c r="J33" s="380">
        <f t="shared" si="2"/>
        <v>0</v>
      </c>
      <c r="K33" s="262">
        <f t="shared" si="2"/>
        <v>0</v>
      </c>
      <c r="L33" s="262">
        <f t="shared" si="2"/>
        <v>23242</v>
      </c>
      <c r="M33" s="262">
        <f t="shared" si="2"/>
        <v>21784</v>
      </c>
      <c r="N33" s="379">
        <f t="shared" si="2"/>
        <v>0.99999999999999989</v>
      </c>
      <c r="O33" s="266">
        <f t="shared" si="2"/>
        <v>21136</v>
      </c>
      <c r="P33" s="376">
        <f t="shared" si="2"/>
        <v>46499.19999999999</v>
      </c>
      <c r="Q33" s="376">
        <f t="shared" si="2"/>
        <v>5</v>
      </c>
      <c r="R33" s="381">
        <f t="shared" si="2"/>
        <v>2</v>
      </c>
      <c r="S33" s="382">
        <f t="shared" si="2"/>
        <v>3</v>
      </c>
      <c r="T33" s="383">
        <f>SUM(R33:S33)</f>
        <v>5</v>
      </c>
    </row>
    <row r="34" spans="1:20" x14ac:dyDescent="0.2">
      <c r="K34" s="384"/>
      <c r="L34" s="223"/>
      <c r="M34" s="385"/>
      <c r="N34" s="386"/>
      <c r="O34" s="387"/>
      <c r="P34" s="388"/>
    </row>
    <row r="36" spans="1:20" x14ac:dyDescent="0.2">
      <c r="A36" s="389"/>
      <c r="B36" s="389"/>
      <c r="C36" s="389"/>
      <c r="D36" s="389"/>
      <c r="E36" s="389"/>
      <c r="F36" s="389"/>
      <c r="G36" s="389"/>
      <c r="H36" s="214"/>
      <c r="K36" s="214"/>
    </row>
  </sheetData>
  <mergeCells count="5">
    <mergeCell ref="R5:T5"/>
    <mergeCell ref="A1:T1"/>
    <mergeCell ref="B2:D2"/>
    <mergeCell ref="G2:I2"/>
    <mergeCell ref="M2:O2"/>
  </mergeCells>
  <printOptions horizontalCentered="1" verticalCentered="1"/>
  <pageMargins left="0.23622047244094491" right="0.23622047244094491" top="0.51181102362204722" bottom="0.51181102362204722" header="0" footer="0.23622047244094491"/>
  <pageSetup paperSize="190" scale="72" fitToHeight="0" pageOrder="overThenDown" orientation="landscape" r:id="rId1"/>
  <headerFooter alignWithMargins="0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39"/>
  <sheetViews>
    <sheetView tabSelected="1" zoomScale="60" zoomScaleNormal="60" workbookViewId="0">
      <selection activeCell="N17" sqref="N17"/>
    </sheetView>
  </sheetViews>
  <sheetFormatPr baseColWidth="10" defaultRowHeight="12.75" x14ac:dyDescent="0.2"/>
  <cols>
    <col min="1" max="1" width="38.42578125" bestFit="1" customWidth="1"/>
    <col min="2" max="8" width="15.7109375" customWidth="1"/>
    <col min="9" max="9" width="15.7109375" style="1" customWidth="1"/>
    <col min="10" max="10" width="15.7109375" style="2" customWidth="1"/>
    <col min="11" max="12" width="15.7109375" customWidth="1"/>
    <col min="13" max="13" width="15.7109375" style="3" customWidth="1"/>
    <col min="14" max="14" width="15.7109375" style="1" customWidth="1"/>
    <col min="15" max="17" width="15.7109375" customWidth="1"/>
    <col min="18" max="18" width="7.140625" style="4" customWidth="1"/>
    <col min="19" max="19" width="6.5703125" customWidth="1"/>
    <col min="20" max="20" width="7.140625" customWidth="1"/>
  </cols>
  <sheetData>
    <row r="1" spans="1:20" ht="20.25" x14ac:dyDescent="0.3">
      <c r="A1" s="976" t="s">
        <v>0</v>
      </c>
      <c r="B1" s="976"/>
      <c r="C1" s="976"/>
      <c r="D1" s="976"/>
      <c r="E1" s="976"/>
      <c r="F1" s="976"/>
      <c r="G1" s="976"/>
      <c r="H1" s="976"/>
      <c r="I1" s="976"/>
      <c r="J1" s="976"/>
      <c r="K1" s="976"/>
      <c r="L1" s="976"/>
      <c r="M1" s="976"/>
      <c r="N1" s="976"/>
      <c r="O1" s="976"/>
      <c r="P1" s="976"/>
      <c r="Q1" s="976"/>
      <c r="R1" s="976"/>
      <c r="S1" s="976"/>
      <c r="T1" s="976"/>
    </row>
    <row r="2" spans="1:20" ht="20.25" x14ac:dyDescent="0.3">
      <c r="A2" s="924" t="s">
        <v>1</v>
      </c>
      <c r="B2" s="978" t="s">
        <v>120</v>
      </c>
      <c r="C2" s="978"/>
      <c r="D2" s="978"/>
      <c r="E2" s="978"/>
      <c r="F2" s="921"/>
      <c r="G2" s="977" t="str">
        <f>B2</f>
        <v>ZARAGOZA</v>
      </c>
      <c r="H2" s="977"/>
      <c r="I2" s="977"/>
      <c r="J2" s="977"/>
      <c r="K2" s="969"/>
      <c r="L2" s="979" t="s">
        <v>3</v>
      </c>
      <c r="M2" s="979"/>
      <c r="N2" s="979"/>
      <c r="O2" s="979"/>
      <c r="P2" s="921">
        <v>5</v>
      </c>
      <c r="Q2" s="969"/>
      <c r="R2" s="970"/>
      <c r="S2" s="969"/>
      <c r="T2" s="969"/>
    </row>
    <row r="3" spans="1:20" ht="20.25" x14ac:dyDescent="0.3">
      <c r="A3" s="921">
        <v>2018</v>
      </c>
      <c r="B3" s="921"/>
      <c r="C3" s="921"/>
      <c r="D3" s="921"/>
      <c r="E3" s="921"/>
      <c r="F3" s="921"/>
      <c r="G3" s="921"/>
      <c r="H3" s="923"/>
      <c r="I3" s="968"/>
      <c r="J3" s="971"/>
      <c r="K3" s="921"/>
      <c r="L3" s="972"/>
      <c r="M3" s="973"/>
      <c r="N3" s="974"/>
      <c r="O3" s="924"/>
      <c r="P3" s="921"/>
      <c r="Q3" s="969"/>
      <c r="R3" s="970"/>
      <c r="S3" s="969"/>
      <c r="T3" s="969"/>
    </row>
    <row r="4" spans="1:20" ht="20.25" x14ac:dyDescent="0.3">
      <c r="A4" s="921"/>
      <c r="B4" s="921"/>
      <c r="C4" s="921"/>
      <c r="D4" s="921"/>
      <c r="E4" s="921"/>
      <c r="F4" s="921"/>
      <c r="G4" s="921"/>
      <c r="H4" s="923"/>
      <c r="I4" s="968"/>
      <c r="J4" s="971"/>
      <c r="K4" s="921"/>
      <c r="L4" s="972"/>
      <c r="M4" s="973"/>
      <c r="N4" s="974"/>
      <c r="O4" s="924"/>
      <c r="P4" s="921"/>
      <c r="Q4" s="969"/>
      <c r="R4" s="970"/>
      <c r="S4" s="969"/>
      <c r="T4" s="969"/>
    </row>
    <row r="5" spans="1:20" ht="89.25" x14ac:dyDescent="0.2">
      <c r="A5" s="919" t="s">
        <v>4</v>
      </c>
      <c r="B5" s="919" t="s">
        <v>5</v>
      </c>
      <c r="C5" s="919" t="s">
        <v>6</v>
      </c>
      <c r="D5" s="919" t="s">
        <v>7</v>
      </c>
      <c r="E5" s="919" t="s">
        <v>8</v>
      </c>
      <c r="F5" s="919" t="s">
        <v>9</v>
      </c>
      <c r="G5" s="919" t="s">
        <v>124</v>
      </c>
      <c r="H5" s="919" t="s">
        <v>11</v>
      </c>
      <c r="I5" s="914" t="s">
        <v>12</v>
      </c>
      <c r="J5" s="915" t="s">
        <v>13</v>
      </c>
      <c r="K5" s="919" t="s">
        <v>126</v>
      </c>
      <c r="L5" s="919" t="s">
        <v>15</v>
      </c>
      <c r="M5" s="916" t="s">
        <v>16</v>
      </c>
      <c r="N5" s="17" t="s">
        <v>17</v>
      </c>
      <c r="O5" s="919" t="s">
        <v>18</v>
      </c>
      <c r="P5" s="917" t="s">
        <v>19</v>
      </c>
      <c r="Q5" s="918" t="s">
        <v>20</v>
      </c>
      <c r="R5" s="975" t="s">
        <v>21</v>
      </c>
      <c r="S5" s="975"/>
      <c r="T5" s="975"/>
    </row>
    <row r="6" spans="1:20" x14ac:dyDescent="0.2">
      <c r="A6" s="905" t="s">
        <v>22</v>
      </c>
      <c r="B6" s="750"/>
      <c r="C6" s="750"/>
      <c r="D6" s="750"/>
      <c r="E6" s="906"/>
      <c r="F6" s="750"/>
      <c r="G6" s="907"/>
      <c r="H6" s="750"/>
      <c r="I6" s="751">
        <v>0.5</v>
      </c>
      <c r="J6" s="752">
        <f>$B$8*I6</f>
        <v>75</v>
      </c>
      <c r="K6" s="753">
        <v>0</v>
      </c>
      <c r="L6" s="908">
        <f>INT(J6)+K6</f>
        <v>75</v>
      </c>
      <c r="M6" s="909">
        <f>L6</f>
        <v>75</v>
      </c>
      <c r="N6" s="756">
        <f>M6/M$36</f>
        <v>5.9448319594166141E-3</v>
      </c>
      <c r="O6" s="757">
        <f>IF(N6&gt;=2%,M6,0)</f>
        <v>0</v>
      </c>
      <c r="P6" s="822">
        <f>O$36/P$2</f>
        <v>2458</v>
      </c>
      <c r="Q6" s="910">
        <f>O6/P6</f>
        <v>0</v>
      </c>
      <c r="R6" s="824">
        <f t="shared" ref="R6:R12" si="0">INT(Q6)</f>
        <v>0</v>
      </c>
      <c r="S6" s="823">
        <v>0</v>
      </c>
      <c r="T6" s="825">
        <f t="shared" ref="T6:T12" si="1">SUM(R6:S6)</f>
        <v>0</v>
      </c>
    </row>
    <row r="7" spans="1:20" x14ac:dyDescent="0.2">
      <c r="A7" s="905" t="s">
        <v>24</v>
      </c>
      <c r="B7" s="750"/>
      <c r="C7" s="750"/>
      <c r="D7" s="748"/>
      <c r="E7" s="906"/>
      <c r="F7" s="750"/>
      <c r="G7" s="750"/>
      <c r="H7" s="750"/>
      <c r="I7" s="751">
        <v>0.5</v>
      </c>
      <c r="J7" s="752">
        <f>$B$8*I7</f>
        <v>75</v>
      </c>
      <c r="K7" s="753">
        <v>0</v>
      </c>
      <c r="L7" s="908">
        <f>INT(J7)+K7</f>
        <v>75</v>
      </c>
      <c r="M7" s="909">
        <f>L7</f>
        <v>75</v>
      </c>
      <c r="N7" s="756">
        <f>M7/M$36</f>
        <v>5.9448319594166141E-3</v>
      </c>
      <c r="O7" s="757">
        <f>IF(N7&gt;=2%,M7,0)</f>
        <v>0</v>
      </c>
      <c r="P7" s="822">
        <f>O$36/P$2</f>
        <v>2458</v>
      </c>
      <c r="Q7" s="910">
        <f>O7/P7</f>
        <v>0</v>
      </c>
      <c r="R7" s="824">
        <f t="shared" si="0"/>
        <v>0</v>
      </c>
      <c r="S7" s="823">
        <v>0</v>
      </c>
      <c r="T7" s="825">
        <f t="shared" si="1"/>
        <v>0</v>
      </c>
    </row>
    <row r="8" spans="1:20" x14ac:dyDescent="0.2">
      <c r="A8" s="911" t="s">
        <v>59</v>
      </c>
      <c r="B8" s="750">
        <v>150</v>
      </c>
      <c r="C8" s="747"/>
      <c r="D8" s="750"/>
      <c r="E8" s="905"/>
      <c r="F8" s="750"/>
      <c r="G8" s="750"/>
      <c r="H8" s="912"/>
      <c r="I8" s="751"/>
      <c r="J8" s="752"/>
      <c r="K8" s="753"/>
      <c r="L8" s="754"/>
      <c r="M8" s="755"/>
      <c r="N8" s="756"/>
      <c r="O8" s="757"/>
      <c r="P8" s="822">
        <f>SUM(N8:O8)</f>
        <v>0</v>
      </c>
      <c r="Q8" s="823"/>
      <c r="R8" s="824">
        <f t="shared" si="0"/>
        <v>0</v>
      </c>
      <c r="S8" s="823">
        <v>0</v>
      </c>
      <c r="T8" s="825">
        <f t="shared" si="1"/>
        <v>0</v>
      </c>
    </row>
    <row r="9" spans="1:20" x14ac:dyDescent="0.2">
      <c r="A9" s="42"/>
      <c r="B9" s="80"/>
      <c r="C9" s="80"/>
      <c r="D9" s="44"/>
      <c r="E9" s="13"/>
      <c r="F9" s="43"/>
      <c r="G9" s="80"/>
      <c r="H9" s="43"/>
      <c r="I9" s="46"/>
      <c r="J9" s="47"/>
      <c r="K9" s="48"/>
      <c r="L9" s="49"/>
      <c r="M9" s="50"/>
      <c r="N9" s="51"/>
      <c r="O9" s="52"/>
      <c r="P9" s="647">
        <f>SUM(N9:O9)</f>
        <v>0</v>
      </c>
      <c r="Q9" s="648"/>
      <c r="R9" s="119">
        <f t="shared" si="0"/>
        <v>0</v>
      </c>
      <c r="S9" s="118">
        <v>0</v>
      </c>
      <c r="T9" s="120">
        <f t="shared" si="1"/>
        <v>0</v>
      </c>
    </row>
    <row r="10" spans="1:20" x14ac:dyDescent="0.2">
      <c r="A10" s="58" t="s">
        <v>39</v>
      </c>
      <c r="B10" s="59"/>
      <c r="C10" s="59"/>
      <c r="D10" s="59"/>
      <c r="E10" s="60"/>
      <c r="F10" s="59"/>
      <c r="G10" s="61"/>
      <c r="H10" s="59"/>
      <c r="I10" s="62">
        <v>0.74</v>
      </c>
      <c r="J10" s="63">
        <f>B12*I10</f>
        <v>3480.96</v>
      </c>
      <c r="K10" s="64">
        <v>1</v>
      </c>
      <c r="L10" s="65">
        <f>INT(J10)+K10</f>
        <v>3481</v>
      </c>
      <c r="M10" s="66">
        <f>L10</f>
        <v>3481</v>
      </c>
      <c r="N10" s="67">
        <f>M10/M$36</f>
        <v>0.27591946734305645</v>
      </c>
      <c r="O10" s="68">
        <f>IF(N10&gt;=2%,M10,0)</f>
        <v>3481</v>
      </c>
      <c r="P10" s="69">
        <f>O$36/P$2</f>
        <v>2458</v>
      </c>
      <c r="Q10" s="70">
        <f>O10/P10</f>
        <v>1.4161920260374288</v>
      </c>
      <c r="R10" s="71">
        <f t="shared" si="0"/>
        <v>1</v>
      </c>
      <c r="S10" s="72">
        <v>0</v>
      </c>
      <c r="T10" s="73">
        <f t="shared" si="1"/>
        <v>1</v>
      </c>
    </row>
    <row r="11" spans="1:20" x14ac:dyDescent="0.2">
      <c r="A11" s="58" t="s">
        <v>35</v>
      </c>
      <c r="B11" s="59"/>
      <c r="C11" s="59"/>
      <c r="D11" s="59"/>
      <c r="E11" s="60"/>
      <c r="F11" s="59"/>
      <c r="G11" s="59"/>
      <c r="H11" s="59"/>
      <c r="I11" s="62">
        <v>0.26</v>
      </c>
      <c r="J11" s="63">
        <f>B12*I11</f>
        <v>1223.04</v>
      </c>
      <c r="K11" s="64">
        <v>0</v>
      </c>
      <c r="L11" s="65">
        <f>INT(J11)+K11</f>
        <v>1223</v>
      </c>
      <c r="M11" s="66">
        <f>L11</f>
        <v>1223</v>
      </c>
      <c r="N11" s="67">
        <f>M11/M$36</f>
        <v>9.6940393151553589E-2</v>
      </c>
      <c r="O11" s="68">
        <f>IF(N11&gt;=2%,M11,0)</f>
        <v>1223</v>
      </c>
      <c r="P11" s="69">
        <f>O$36/P$2</f>
        <v>2458</v>
      </c>
      <c r="Q11" s="70">
        <f>O11/P11</f>
        <v>0.49755899104963386</v>
      </c>
      <c r="R11" s="71">
        <f t="shared" si="0"/>
        <v>0</v>
      </c>
      <c r="S11" s="72">
        <v>0</v>
      </c>
      <c r="T11" s="73">
        <f t="shared" si="1"/>
        <v>0</v>
      </c>
    </row>
    <row r="12" spans="1:20" x14ac:dyDescent="0.2">
      <c r="A12" s="620" t="s">
        <v>74</v>
      </c>
      <c r="B12" s="59">
        <v>4704</v>
      </c>
      <c r="C12" s="76"/>
      <c r="D12" s="59"/>
      <c r="E12" s="58"/>
      <c r="F12" s="59"/>
      <c r="G12" s="59"/>
      <c r="H12" s="77"/>
      <c r="I12" s="62"/>
      <c r="J12" s="63"/>
      <c r="K12" s="64"/>
      <c r="L12" s="78"/>
      <c r="M12" s="79"/>
      <c r="N12" s="67"/>
      <c r="O12" s="68"/>
      <c r="P12" s="69"/>
      <c r="Q12" s="72"/>
      <c r="R12" s="71">
        <f t="shared" si="0"/>
        <v>0</v>
      </c>
      <c r="S12" s="72">
        <v>0</v>
      </c>
      <c r="T12" s="73">
        <f t="shared" si="1"/>
        <v>0</v>
      </c>
    </row>
    <row r="13" spans="1:20" x14ac:dyDescent="0.2">
      <c r="A13" s="42"/>
      <c r="B13" s="80"/>
      <c r="C13" s="80"/>
      <c r="D13" s="44"/>
      <c r="E13" s="13"/>
      <c r="F13" s="43"/>
      <c r="G13" s="80"/>
      <c r="H13" s="43"/>
      <c r="I13" s="46"/>
      <c r="J13" s="47"/>
      <c r="K13" s="48"/>
      <c r="L13" s="49"/>
      <c r="M13" s="50"/>
      <c r="N13" s="51"/>
      <c r="O13" s="52"/>
      <c r="P13" s="647"/>
      <c r="Q13" s="648"/>
      <c r="R13" s="119">
        <f t="shared" ref="R13:R27" si="2">INT(Q13)</f>
        <v>0</v>
      </c>
      <c r="S13" s="118">
        <v>0</v>
      </c>
      <c r="T13" s="120">
        <f t="shared" ref="T13:T27" si="3">SUM(R13:S13)</f>
        <v>0</v>
      </c>
    </row>
    <row r="14" spans="1:20" x14ac:dyDescent="0.2">
      <c r="A14" s="625" t="s">
        <v>23</v>
      </c>
      <c r="B14" s="626">
        <v>4026</v>
      </c>
      <c r="C14" s="626"/>
      <c r="D14" s="627"/>
      <c r="E14" s="628"/>
      <c r="F14" s="629"/>
      <c r="G14" s="626"/>
      <c r="H14" s="629"/>
      <c r="I14" s="630"/>
      <c r="J14" s="631"/>
      <c r="K14" s="632"/>
      <c r="L14" s="633">
        <f>B14</f>
        <v>4026</v>
      </c>
      <c r="M14" s="634">
        <f>L14</f>
        <v>4026</v>
      </c>
      <c r="N14" s="635">
        <f>M14/M$36</f>
        <v>0.31911857958148382</v>
      </c>
      <c r="O14" s="636">
        <f>IF(N14&gt;=2%,M14,0)</f>
        <v>4026</v>
      </c>
      <c r="P14" s="653">
        <f>O$36/P$2</f>
        <v>2458</v>
      </c>
      <c r="Q14" s="654">
        <f>O14/P14</f>
        <v>1.6379170056956875</v>
      </c>
      <c r="R14" s="655">
        <f t="shared" si="2"/>
        <v>1</v>
      </c>
      <c r="S14" s="654">
        <v>1</v>
      </c>
      <c r="T14" s="656">
        <f t="shared" si="3"/>
        <v>2</v>
      </c>
    </row>
    <row r="15" spans="1:20" x14ac:dyDescent="0.2">
      <c r="A15" s="42"/>
      <c r="B15" s="80"/>
      <c r="C15" s="80"/>
      <c r="D15" s="44"/>
      <c r="E15" s="13"/>
      <c r="F15" s="43"/>
      <c r="G15" s="80"/>
      <c r="H15" s="43"/>
      <c r="I15" s="46"/>
      <c r="J15" s="47"/>
      <c r="K15" s="48"/>
      <c r="L15" s="49"/>
      <c r="M15" s="50"/>
      <c r="N15" s="51"/>
      <c r="O15" s="52"/>
      <c r="P15" s="647"/>
      <c r="Q15" s="648"/>
      <c r="R15" s="119">
        <f t="shared" si="2"/>
        <v>0</v>
      </c>
      <c r="S15" s="118">
        <v>0</v>
      </c>
      <c r="T15" s="120">
        <f t="shared" si="3"/>
        <v>0</v>
      </c>
    </row>
    <row r="16" spans="1:20" x14ac:dyDescent="0.2">
      <c r="A16" s="84" t="s">
        <v>41</v>
      </c>
      <c r="B16" s="85">
        <v>134</v>
      </c>
      <c r="C16" s="85">
        <f>$B$19/3</f>
        <v>5.666666666666667</v>
      </c>
      <c r="D16" s="85">
        <f>B$20/2</f>
        <v>4</v>
      </c>
      <c r="E16" s="86">
        <f>B$21/2</f>
        <v>0.5</v>
      </c>
      <c r="F16" s="85"/>
      <c r="G16" s="87">
        <v>2</v>
      </c>
      <c r="H16" s="85">
        <f>B16+INT(C16)+INT(D16)+INT(E16)+INT(F16)+G16</f>
        <v>145</v>
      </c>
      <c r="I16" s="88"/>
      <c r="J16" s="89"/>
      <c r="K16" s="90"/>
      <c r="L16" s="91">
        <f>H16</f>
        <v>145</v>
      </c>
      <c r="M16" s="92">
        <f>L16</f>
        <v>145</v>
      </c>
      <c r="N16" s="93">
        <f>M16/M$36</f>
        <v>1.1493341788205453E-2</v>
      </c>
      <c r="O16" s="94">
        <f>IF(N16&gt;=2%,M16,0)</f>
        <v>0</v>
      </c>
      <c r="P16" s="95">
        <f>O$36/P$2</f>
        <v>2458</v>
      </c>
      <c r="Q16" s="96">
        <f>O16/P16</f>
        <v>0</v>
      </c>
      <c r="R16" s="97">
        <f t="shared" si="2"/>
        <v>0</v>
      </c>
      <c r="S16" s="96">
        <v>0</v>
      </c>
      <c r="T16" s="98">
        <f t="shared" si="3"/>
        <v>0</v>
      </c>
    </row>
    <row r="17" spans="1:20" x14ac:dyDescent="0.2">
      <c r="A17" s="84" t="s">
        <v>42</v>
      </c>
      <c r="B17" s="85">
        <v>243</v>
      </c>
      <c r="C17" s="85">
        <f>$B$19/3</f>
        <v>5.666666666666667</v>
      </c>
      <c r="D17" s="85">
        <f>B$20/2</f>
        <v>4</v>
      </c>
      <c r="E17" s="84"/>
      <c r="F17" s="85">
        <f>B$22/2</f>
        <v>2.5</v>
      </c>
      <c r="G17" s="85">
        <v>2</v>
      </c>
      <c r="H17" s="85">
        <f>B17+INT(C17)+INT(D17)+INT(E17)+INT(F17)+G17</f>
        <v>256</v>
      </c>
      <c r="I17" s="88"/>
      <c r="J17" s="89"/>
      <c r="K17" s="90"/>
      <c r="L17" s="91">
        <f>H17</f>
        <v>256</v>
      </c>
      <c r="M17" s="92">
        <f>L17</f>
        <v>256</v>
      </c>
      <c r="N17" s="93">
        <f>M17/M$36</f>
        <v>2.0291693088142042E-2</v>
      </c>
      <c r="O17" s="94">
        <f>IF(N17&gt;=2%,M17,0)</f>
        <v>256</v>
      </c>
      <c r="P17" s="95">
        <f>O$36/P$2</f>
        <v>2458</v>
      </c>
      <c r="Q17" s="96">
        <f>O17/P17</f>
        <v>0.10414971521562245</v>
      </c>
      <c r="R17" s="97">
        <f t="shared" si="2"/>
        <v>0</v>
      </c>
      <c r="S17" s="96">
        <v>0</v>
      </c>
      <c r="T17" s="98">
        <f t="shared" si="3"/>
        <v>0</v>
      </c>
    </row>
    <row r="18" spans="1:20" x14ac:dyDescent="0.2">
      <c r="A18" s="84" t="s">
        <v>43</v>
      </c>
      <c r="B18" s="85">
        <v>22</v>
      </c>
      <c r="C18" s="85">
        <f>$B$19/3</f>
        <v>5.666666666666667</v>
      </c>
      <c r="D18" s="85"/>
      <c r="E18" s="86">
        <f>B$21/2</f>
        <v>0.5</v>
      </c>
      <c r="F18" s="85">
        <f>B$22/2</f>
        <v>2.5</v>
      </c>
      <c r="G18" s="85">
        <v>0</v>
      </c>
      <c r="H18" s="85">
        <f>B18+INT(C18)+INT(D18)+INT(E18)+INT(F18)+G18</f>
        <v>29</v>
      </c>
      <c r="I18" s="88"/>
      <c r="J18" s="89"/>
      <c r="K18" s="90"/>
      <c r="L18" s="91">
        <f>H18</f>
        <v>29</v>
      </c>
      <c r="M18" s="92">
        <f>L18</f>
        <v>29</v>
      </c>
      <c r="N18" s="93">
        <f>M18/M$36</f>
        <v>2.2986683576410906E-3</v>
      </c>
      <c r="O18" s="94">
        <f>IF(N18&gt;=2%,M18,0)</f>
        <v>0</v>
      </c>
      <c r="P18" s="95">
        <f>O$36/P$2</f>
        <v>2458</v>
      </c>
      <c r="Q18" s="96">
        <f>O18/P18</f>
        <v>0</v>
      </c>
      <c r="R18" s="97">
        <f t="shared" si="2"/>
        <v>0</v>
      </c>
      <c r="S18" s="96">
        <v>0</v>
      </c>
      <c r="T18" s="98">
        <f t="shared" si="3"/>
        <v>0</v>
      </c>
    </row>
    <row r="19" spans="1:20" x14ac:dyDescent="0.2">
      <c r="A19" s="99" t="s">
        <v>44</v>
      </c>
      <c r="B19" s="85">
        <v>17</v>
      </c>
      <c r="C19" s="85"/>
      <c r="D19" s="85"/>
      <c r="E19" s="84"/>
      <c r="F19" s="85"/>
      <c r="G19" s="85"/>
      <c r="H19" s="85"/>
      <c r="I19" s="88"/>
      <c r="J19" s="89"/>
      <c r="K19" s="90"/>
      <c r="L19" s="91"/>
      <c r="M19" s="100"/>
      <c r="N19" s="93"/>
      <c r="O19" s="94"/>
      <c r="P19" s="95"/>
      <c r="Q19" s="96"/>
      <c r="R19" s="97">
        <f t="shared" si="2"/>
        <v>0</v>
      </c>
      <c r="S19" s="96">
        <v>0</v>
      </c>
      <c r="T19" s="98">
        <f t="shared" si="3"/>
        <v>0</v>
      </c>
    </row>
    <row r="20" spans="1:20" x14ac:dyDescent="0.2">
      <c r="A20" s="99" t="s">
        <v>45</v>
      </c>
      <c r="B20" s="85">
        <v>8</v>
      </c>
      <c r="C20" s="85"/>
      <c r="D20" s="85"/>
      <c r="E20" s="84"/>
      <c r="F20" s="85"/>
      <c r="G20" s="85"/>
      <c r="H20" s="85"/>
      <c r="I20" s="88"/>
      <c r="J20" s="89"/>
      <c r="K20" s="90"/>
      <c r="L20" s="91"/>
      <c r="M20" s="100"/>
      <c r="N20" s="93"/>
      <c r="O20" s="94"/>
      <c r="P20" s="95">
        <f>SUM(N20:O20)</f>
        <v>0</v>
      </c>
      <c r="Q20" s="96"/>
      <c r="R20" s="97">
        <f t="shared" si="2"/>
        <v>0</v>
      </c>
      <c r="S20" s="96"/>
      <c r="T20" s="98">
        <f t="shared" si="3"/>
        <v>0</v>
      </c>
    </row>
    <row r="21" spans="1:20" x14ac:dyDescent="0.2">
      <c r="A21" s="99" t="s">
        <v>46</v>
      </c>
      <c r="B21" s="85">
        <v>1</v>
      </c>
      <c r="C21" s="85"/>
      <c r="D21" s="101"/>
      <c r="E21" s="84"/>
      <c r="F21" s="85"/>
      <c r="G21" s="85"/>
      <c r="H21" s="102"/>
      <c r="I21" s="88"/>
      <c r="J21" s="89"/>
      <c r="K21" s="90"/>
      <c r="L21" s="91"/>
      <c r="M21" s="100"/>
      <c r="N21" s="93"/>
      <c r="O21" s="94"/>
      <c r="P21" s="95">
        <f>SUM(N21:O21)</f>
        <v>0</v>
      </c>
      <c r="Q21" s="96"/>
      <c r="R21" s="97">
        <f t="shared" si="2"/>
        <v>0</v>
      </c>
      <c r="S21" s="96"/>
      <c r="T21" s="98">
        <f t="shared" si="3"/>
        <v>0</v>
      </c>
    </row>
    <row r="22" spans="1:20" x14ac:dyDescent="0.2">
      <c r="A22" s="99" t="s">
        <v>47</v>
      </c>
      <c r="B22" s="85">
        <v>5</v>
      </c>
      <c r="C22" s="85"/>
      <c r="D22" s="85"/>
      <c r="E22" s="84"/>
      <c r="F22" s="85"/>
      <c r="G22" s="85"/>
      <c r="H22" s="85"/>
      <c r="I22" s="88"/>
      <c r="J22" s="89"/>
      <c r="K22" s="90"/>
      <c r="L22" s="91"/>
      <c r="M22" s="100"/>
      <c r="N22" s="93"/>
      <c r="O22" s="94"/>
      <c r="P22" s="95">
        <f>SUM(N22:O22)</f>
        <v>0</v>
      </c>
      <c r="Q22" s="96"/>
      <c r="R22" s="97">
        <f t="shared" si="2"/>
        <v>0</v>
      </c>
      <c r="S22" s="96"/>
      <c r="T22" s="98">
        <f t="shared" si="3"/>
        <v>0</v>
      </c>
    </row>
    <row r="23" spans="1:20" x14ac:dyDescent="0.2">
      <c r="A23" s="103" t="s">
        <v>48</v>
      </c>
      <c r="B23" s="85">
        <f>SUM(B16:B22)</f>
        <v>430</v>
      </c>
      <c r="C23" s="85"/>
      <c r="D23" s="85"/>
      <c r="E23" s="84"/>
      <c r="F23" s="85"/>
      <c r="G23" s="85"/>
      <c r="H23" s="85"/>
      <c r="I23" s="88"/>
      <c r="J23" s="89"/>
      <c r="K23" s="90"/>
      <c r="L23" s="91"/>
      <c r="M23" s="100"/>
      <c r="N23" s="93"/>
      <c r="O23" s="94"/>
      <c r="P23" s="95"/>
      <c r="Q23" s="96"/>
      <c r="R23" s="97">
        <f t="shared" si="2"/>
        <v>0</v>
      </c>
      <c r="S23" s="96"/>
      <c r="T23" s="98">
        <f t="shared" si="3"/>
        <v>0</v>
      </c>
    </row>
    <row r="24" spans="1:20" x14ac:dyDescent="0.2">
      <c r="A24" s="42"/>
      <c r="B24" s="104"/>
      <c r="C24" s="43"/>
      <c r="D24" s="43"/>
      <c r="E24" s="45"/>
      <c r="F24" s="43"/>
      <c r="G24" s="43"/>
      <c r="H24" s="43"/>
      <c r="I24" s="46"/>
      <c r="J24" s="47"/>
      <c r="K24" s="48"/>
      <c r="L24" s="49"/>
      <c r="M24" s="50"/>
      <c r="N24" s="51"/>
      <c r="O24" s="52"/>
      <c r="P24" s="647"/>
      <c r="Q24" s="118"/>
      <c r="R24" s="119">
        <f t="shared" si="2"/>
        <v>0</v>
      </c>
      <c r="S24" s="118"/>
      <c r="T24" s="120">
        <f t="shared" si="3"/>
        <v>0</v>
      </c>
    </row>
    <row r="25" spans="1:20" x14ac:dyDescent="0.2">
      <c r="A25" s="621" t="s">
        <v>34</v>
      </c>
      <c r="B25" s="606"/>
      <c r="C25" s="606"/>
      <c r="D25" s="606"/>
      <c r="E25" s="605"/>
      <c r="F25" s="606"/>
      <c r="G25" s="606"/>
      <c r="H25" s="606"/>
      <c r="I25" s="607">
        <v>0.5</v>
      </c>
      <c r="J25" s="608">
        <f>B27*I25</f>
        <v>1652</v>
      </c>
      <c r="K25" s="609">
        <v>0</v>
      </c>
      <c r="L25" s="610">
        <f>INT(J25)+K25</f>
        <v>1652</v>
      </c>
      <c r="M25" s="611">
        <f>L25</f>
        <v>1652</v>
      </c>
      <c r="N25" s="612">
        <f>M25/M$36</f>
        <v>0.13094483195941661</v>
      </c>
      <c r="O25" s="613">
        <f>IF(N25&gt;=2%,M25,0)</f>
        <v>1652</v>
      </c>
      <c r="P25" s="649">
        <f>O$36/P$2</f>
        <v>2458</v>
      </c>
      <c r="Q25" s="650">
        <f>O25/P25</f>
        <v>0.67209113100081364</v>
      </c>
      <c r="R25" s="651">
        <f t="shared" si="2"/>
        <v>0</v>
      </c>
      <c r="S25" s="650">
        <v>1</v>
      </c>
      <c r="T25" s="652">
        <f t="shared" si="3"/>
        <v>1</v>
      </c>
    </row>
    <row r="26" spans="1:20" x14ac:dyDescent="0.2">
      <c r="A26" s="621" t="s">
        <v>36</v>
      </c>
      <c r="B26" s="606"/>
      <c r="C26" s="606"/>
      <c r="D26" s="606"/>
      <c r="E26" s="605"/>
      <c r="F26" s="606"/>
      <c r="G26" s="606"/>
      <c r="H26" s="606"/>
      <c r="I26" s="607">
        <v>0.5</v>
      </c>
      <c r="J26" s="608">
        <f>B27*I26</f>
        <v>1652</v>
      </c>
      <c r="K26" s="609">
        <v>0</v>
      </c>
      <c r="L26" s="610">
        <f>INT(J26)+K26</f>
        <v>1652</v>
      </c>
      <c r="M26" s="611">
        <f>L26</f>
        <v>1652</v>
      </c>
      <c r="N26" s="612">
        <f>M26/M$36</f>
        <v>0.13094483195941661</v>
      </c>
      <c r="O26" s="613">
        <f>IF(N26&gt;=2%,M26,0)</f>
        <v>1652</v>
      </c>
      <c r="P26" s="649">
        <f>O$36/P$2</f>
        <v>2458</v>
      </c>
      <c r="Q26" s="650">
        <f>O26/P26</f>
        <v>0.67209113100081364</v>
      </c>
      <c r="R26" s="651">
        <f t="shared" si="2"/>
        <v>0</v>
      </c>
      <c r="S26" s="650">
        <v>1</v>
      </c>
      <c r="T26" s="652">
        <f t="shared" si="3"/>
        <v>1</v>
      </c>
    </row>
    <row r="27" spans="1:20" x14ac:dyDescent="0.2">
      <c r="A27" s="621" t="s">
        <v>49</v>
      </c>
      <c r="B27" s="606">
        <v>3304</v>
      </c>
      <c r="C27" s="606"/>
      <c r="D27" s="606"/>
      <c r="E27" s="605"/>
      <c r="F27" s="606"/>
      <c r="G27" s="606"/>
      <c r="H27" s="606"/>
      <c r="I27" s="607"/>
      <c r="J27" s="608"/>
      <c r="K27" s="609"/>
      <c r="L27" s="610"/>
      <c r="M27" s="611"/>
      <c r="N27" s="612"/>
      <c r="O27" s="613"/>
      <c r="P27" s="649">
        <f>SUM(N27:O27)</f>
        <v>0</v>
      </c>
      <c r="Q27" s="650"/>
      <c r="R27" s="651">
        <f t="shared" si="2"/>
        <v>0</v>
      </c>
      <c r="S27" s="650">
        <v>0</v>
      </c>
      <c r="T27" s="652">
        <f t="shared" si="3"/>
        <v>0</v>
      </c>
    </row>
    <row r="28" spans="1:20" s="54" customFormat="1" x14ac:dyDescent="0.2">
      <c r="A28" s="113"/>
      <c r="B28" s="104"/>
      <c r="C28" s="104"/>
      <c r="D28" s="114"/>
      <c r="E28" s="105"/>
      <c r="F28" s="104"/>
      <c r="G28" s="104"/>
      <c r="H28" s="115"/>
      <c r="I28" s="106"/>
      <c r="J28" s="47"/>
      <c r="K28" s="107"/>
      <c r="L28" s="108"/>
      <c r="M28" s="116"/>
      <c r="N28" s="110"/>
      <c r="O28" s="111"/>
      <c r="P28" s="117"/>
      <c r="Q28" s="118"/>
      <c r="R28" s="119"/>
      <c r="S28" s="118"/>
      <c r="T28" s="120"/>
    </row>
    <row r="29" spans="1:20" s="54" customFormat="1" x14ac:dyDescent="0.2">
      <c r="A29" s="113"/>
      <c r="B29" s="104"/>
      <c r="C29" s="104"/>
      <c r="D29" s="114"/>
      <c r="E29" s="105"/>
      <c r="F29" s="104"/>
      <c r="G29" s="104"/>
      <c r="H29" s="115"/>
      <c r="I29" s="106"/>
      <c r="J29" s="47"/>
      <c r="K29" s="107"/>
      <c r="L29" s="108"/>
      <c r="M29" s="116"/>
      <c r="N29" s="110"/>
      <c r="O29" s="111"/>
      <c r="P29" s="117"/>
      <c r="Q29" s="118"/>
      <c r="R29" s="119"/>
      <c r="S29" s="118"/>
      <c r="T29" s="120"/>
    </row>
    <row r="30" spans="1:20" s="54" customFormat="1" x14ac:dyDescent="0.2">
      <c r="A30" s="149" t="s">
        <v>50</v>
      </c>
      <c r="B30" s="150">
        <v>0</v>
      </c>
      <c r="C30" s="150"/>
      <c r="D30" s="151"/>
      <c r="E30" s="152"/>
      <c r="F30" s="150"/>
      <c r="G30" s="150"/>
      <c r="H30" s="153"/>
      <c r="I30" s="154"/>
      <c r="J30" s="155"/>
      <c r="K30" s="156"/>
      <c r="L30" s="157">
        <f>B30</f>
        <v>0</v>
      </c>
      <c r="M30" s="158">
        <f>L30</f>
        <v>0</v>
      </c>
      <c r="N30" s="159">
        <f>M30/M$36</f>
        <v>0</v>
      </c>
      <c r="O30" s="160">
        <f>IF(N30&gt;=2%,M30,0)</f>
        <v>0</v>
      </c>
      <c r="P30" s="161">
        <f>O$36/P$2</f>
        <v>2458</v>
      </c>
      <c r="Q30" s="162">
        <f>O30/P30</f>
        <v>0</v>
      </c>
      <c r="R30" s="163">
        <f>INT(Q30)</f>
        <v>0</v>
      </c>
      <c r="S30" s="162">
        <v>0</v>
      </c>
      <c r="T30" s="164">
        <f>SUM(R30:S30)</f>
        <v>0</v>
      </c>
    </row>
    <row r="31" spans="1:20" x14ac:dyDescent="0.2">
      <c r="A31" s="45"/>
      <c r="B31" s="43"/>
      <c r="C31" s="43"/>
      <c r="D31" s="44"/>
      <c r="E31" s="45"/>
      <c r="F31" s="43"/>
      <c r="G31" s="43"/>
      <c r="H31" s="165" t="s">
        <v>51</v>
      </c>
      <c r="I31" s="46"/>
      <c r="J31" s="47"/>
      <c r="K31" s="48"/>
      <c r="L31" s="108"/>
      <c r="M31" s="116"/>
      <c r="N31" s="51"/>
      <c r="O31" s="52"/>
      <c r="P31" s="117"/>
      <c r="Q31" s="118"/>
      <c r="R31" s="119">
        <f>INT(Q31)</f>
        <v>0</v>
      </c>
      <c r="S31" s="118"/>
      <c r="T31" s="120">
        <f>SUM(R31:S31)</f>
        <v>0</v>
      </c>
    </row>
    <row r="32" spans="1:20" x14ac:dyDescent="0.2">
      <c r="A32" s="166" t="s">
        <v>52</v>
      </c>
      <c r="B32" s="167">
        <v>2</v>
      </c>
      <c r="C32" s="167"/>
      <c r="D32" s="167"/>
      <c r="E32" s="166"/>
      <c r="F32" s="167"/>
      <c r="G32" s="167"/>
      <c r="H32" s="168"/>
      <c r="I32" s="169"/>
      <c r="J32" s="170"/>
      <c r="K32" s="171"/>
      <c r="L32" s="172">
        <f>B32</f>
        <v>2</v>
      </c>
      <c r="M32" s="173">
        <f>L32</f>
        <v>2</v>
      </c>
      <c r="N32" s="174">
        <f>M32/M$36</f>
        <v>1.585288522511097E-4</v>
      </c>
      <c r="O32" s="175">
        <f>IF(N32&gt;=2%,M32,0)</f>
        <v>0</v>
      </c>
      <c r="P32" s="176">
        <f>O$36/P$2</f>
        <v>2458</v>
      </c>
      <c r="Q32" s="177">
        <f>O32/P32</f>
        <v>0</v>
      </c>
      <c r="R32" s="178">
        <f>INT(Q32)</f>
        <v>0</v>
      </c>
      <c r="S32" s="177">
        <v>0</v>
      </c>
      <c r="T32" s="179">
        <f>SUM(R32:S32)</f>
        <v>0</v>
      </c>
    </row>
    <row r="33" spans="1:20" x14ac:dyDescent="0.2">
      <c r="A33" s="45"/>
      <c r="B33" s="43"/>
      <c r="C33" s="43"/>
      <c r="D33" s="43"/>
      <c r="E33" s="45"/>
      <c r="F33" s="43"/>
      <c r="G33" s="43"/>
      <c r="H33" s="165"/>
      <c r="I33" s="46"/>
      <c r="J33" s="47"/>
      <c r="K33" s="48"/>
      <c r="L33" s="108"/>
      <c r="M33" s="116"/>
      <c r="N33" s="51"/>
      <c r="O33" s="52"/>
      <c r="P33" s="117"/>
      <c r="Q33" s="118"/>
      <c r="R33" s="119"/>
      <c r="S33" s="118"/>
      <c r="T33" s="120"/>
    </row>
    <row r="34" spans="1:20" x14ac:dyDescent="0.2">
      <c r="A34" s="180" t="s">
        <v>53</v>
      </c>
      <c r="B34" s="181">
        <v>556</v>
      </c>
      <c r="C34" s="181"/>
      <c r="D34" s="181"/>
      <c r="E34" s="180"/>
      <c r="F34" s="181"/>
      <c r="G34" s="181"/>
      <c r="H34" s="182"/>
      <c r="I34" s="183"/>
      <c r="J34" s="184"/>
      <c r="K34" s="185"/>
      <c r="L34" s="186">
        <f>B34</f>
        <v>556</v>
      </c>
      <c r="M34" s="187"/>
      <c r="N34" s="188">
        <v>0</v>
      </c>
      <c r="O34" s="189">
        <f>IF(N34&gt;=2%,M34,0)</f>
        <v>0</v>
      </c>
      <c r="P34" s="190"/>
      <c r="Q34" s="191"/>
      <c r="R34" s="192">
        <f>INT(Q34)</f>
        <v>0</v>
      </c>
      <c r="S34" s="191"/>
      <c r="T34" s="193">
        <f>SUM(R34:S34)</f>
        <v>0</v>
      </c>
    </row>
    <row r="35" spans="1:20" x14ac:dyDescent="0.2">
      <c r="A35" s="45"/>
      <c r="B35" s="43"/>
      <c r="C35" s="43"/>
      <c r="D35" s="43"/>
      <c r="E35" s="45"/>
      <c r="F35" s="43"/>
      <c r="G35" s="43"/>
      <c r="H35" s="43"/>
      <c r="I35" s="46"/>
      <c r="J35" s="194"/>
      <c r="K35" s="48"/>
      <c r="L35" s="195"/>
      <c r="M35" s="50"/>
      <c r="N35" s="51"/>
      <c r="O35" s="52"/>
      <c r="P35" s="196"/>
      <c r="Q35" s="118"/>
      <c r="R35" s="197">
        <f>INT(Q35)</f>
        <v>0</v>
      </c>
      <c r="S35" s="118"/>
      <c r="T35" s="120">
        <f>SUM(R35:S35)</f>
        <v>0</v>
      </c>
    </row>
    <row r="36" spans="1:20" x14ac:dyDescent="0.2">
      <c r="A36" s="45" t="s">
        <v>54</v>
      </c>
      <c r="B36" s="43">
        <f>SUM(B6:B35)-B23</f>
        <v>13172</v>
      </c>
      <c r="C36" s="43"/>
      <c r="D36" s="43"/>
      <c r="E36" s="198"/>
      <c r="F36" s="43"/>
      <c r="G36" s="43">
        <f t="shared" ref="G36:S36" si="4">SUM(G6:G35)</f>
        <v>4</v>
      </c>
      <c r="H36" s="43">
        <f t="shared" si="4"/>
        <v>430</v>
      </c>
      <c r="I36" s="199">
        <f t="shared" si="4"/>
        <v>3</v>
      </c>
      <c r="J36" s="200">
        <f t="shared" si="4"/>
        <v>8158</v>
      </c>
      <c r="K36" s="48">
        <f t="shared" si="4"/>
        <v>1</v>
      </c>
      <c r="L36" s="48">
        <f t="shared" si="4"/>
        <v>13172</v>
      </c>
      <c r="M36" s="48">
        <f t="shared" si="4"/>
        <v>12616</v>
      </c>
      <c r="N36" s="199">
        <f t="shared" si="4"/>
        <v>1.0000000000000002</v>
      </c>
      <c r="O36" s="52">
        <f t="shared" si="4"/>
        <v>12290</v>
      </c>
      <c r="P36" s="196">
        <f t="shared" si="4"/>
        <v>29496</v>
      </c>
      <c r="Q36" s="196">
        <f t="shared" si="4"/>
        <v>5</v>
      </c>
      <c r="R36" s="201">
        <f t="shared" si="4"/>
        <v>2</v>
      </c>
      <c r="S36" s="202">
        <f t="shared" si="4"/>
        <v>3</v>
      </c>
      <c r="T36" s="203">
        <f>SUM(R36:S36)</f>
        <v>5</v>
      </c>
    </row>
    <row r="37" spans="1:20" x14ac:dyDescent="0.2">
      <c r="B37" s="602"/>
      <c r="K37" s="204"/>
      <c r="L37" s="10"/>
      <c r="M37" s="205"/>
      <c r="N37" s="206"/>
      <c r="O37" s="207"/>
      <c r="P37" s="208"/>
    </row>
    <row r="38" spans="1:20" x14ac:dyDescent="0.2">
      <c r="A38" t="s">
        <v>87</v>
      </c>
      <c r="B38" s="209"/>
    </row>
    <row r="39" spans="1:20" x14ac:dyDescent="0.2">
      <c r="A39" s="210"/>
      <c r="B39" s="210"/>
      <c r="C39" s="210"/>
      <c r="D39" s="210"/>
      <c r="E39" s="210"/>
      <c r="F39" s="210"/>
      <c r="G39" s="210"/>
      <c r="H39" s="3"/>
      <c r="K39" s="3"/>
    </row>
  </sheetData>
  <mergeCells count="5">
    <mergeCell ref="R5:T5"/>
    <mergeCell ref="A1:T1"/>
    <mergeCell ref="B2:E2"/>
    <mergeCell ref="G2:J2"/>
    <mergeCell ref="L2:O2"/>
  </mergeCells>
  <printOptions horizontalCentered="1" verticalCentered="1"/>
  <pageMargins left="0.23622047244094491" right="0.23622047244094491" top="0.51181102362204722" bottom="0.51181102362204722" header="0" footer="0.23622047244094491"/>
  <pageSetup paperSize="190" scale="74" fitToHeight="0" pageOrder="overThenDown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V41"/>
  <sheetViews>
    <sheetView zoomScale="60" zoomScaleNormal="60" workbookViewId="0">
      <selection activeCell="K10" sqref="K10"/>
    </sheetView>
  </sheetViews>
  <sheetFormatPr baseColWidth="10" defaultRowHeight="12.75" x14ac:dyDescent="0.2"/>
  <cols>
    <col min="1" max="1" width="38.85546875" style="211" bestFit="1" customWidth="1"/>
    <col min="2" max="2" width="12.42578125" style="211" bestFit="1" customWidth="1"/>
    <col min="3" max="3" width="15.85546875" style="211" bestFit="1" customWidth="1"/>
    <col min="4" max="4" width="14" style="211" bestFit="1" customWidth="1"/>
    <col min="5" max="5" width="15.85546875" style="211" bestFit="1" customWidth="1"/>
    <col min="6" max="6" width="16.28515625" style="211" bestFit="1" customWidth="1"/>
    <col min="7" max="7" width="22" style="211" bestFit="1" customWidth="1"/>
    <col min="8" max="8" width="18.85546875" style="211" bestFit="1" customWidth="1"/>
    <col min="9" max="9" width="14.42578125" style="212" bestFit="1" customWidth="1"/>
    <col min="10" max="10" width="17.7109375" style="213" bestFit="1" customWidth="1"/>
    <col min="11" max="11" width="20.140625" style="211" customWidth="1"/>
    <col min="12" max="12" width="19.5703125" style="211" customWidth="1"/>
    <col min="13" max="13" width="11.140625" style="214" customWidth="1"/>
    <col min="14" max="14" width="8.7109375" style="212" bestFit="1" customWidth="1"/>
    <col min="15" max="15" width="14" style="211" bestFit="1" customWidth="1"/>
    <col min="16" max="16" width="11.7109375" style="211" bestFit="1" customWidth="1"/>
    <col min="17" max="17" width="12.5703125" style="211" bestFit="1" customWidth="1"/>
    <col min="18" max="18" width="7.140625" style="215" customWidth="1"/>
    <col min="19" max="19" width="6.5703125" style="211" customWidth="1"/>
    <col min="20" max="20" width="7.140625" style="211" customWidth="1"/>
    <col min="21" max="16384" width="11.42578125" style="211"/>
  </cols>
  <sheetData>
    <row r="1" spans="1:22" ht="20.25" x14ac:dyDescent="0.3">
      <c r="A1" s="981" t="s">
        <v>0</v>
      </c>
      <c r="B1" s="981"/>
      <c r="C1" s="981"/>
      <c r="D1" s="981"/>
      <c r="E1" s="981"/>
      <c r="F1" s="981"/>
      <c r="G1" s="981"/>
      <c r="H1" s="981"/>
      <c r="I1" s="981"/>
      <c r="J1" s="981"/>
      <c r="K1" s="981"/>
      <c r="L1" s="981"/>
      <c r="M1" s="981"/>
      <c r="N1" s="981"/>
      <c r="O1" s="981"/>
      <c r="P1" s="981"/>
      <c r="Q1" s="981"/>
      <c r="R1" s="981"/>
      <c r="S1" s="981"/>
      <c r="T1" s="981"/>
    </row>
    <row r="2" spans="1:22" ht="20.25" x14ac:dyDescent="0.3">
      <c r="A2" s="927" t="s">
        <v>1</v>
      </c>
      <c r="B2" s="983" t="s">
        <v>57</v>
      </c>
      <c r="C2" s="983"/>
      <c r="D2" s="983"/>
      <c r="E2" s="928"/>
      <c r="F2" s="929"/>
      <c r="G2" s="982" t="str">
        <f>B2</f>
        <v>CARDENAS</v>
      </c>
      <c r="H2" s="982"/>
      <c r="I2" s="982"/>
      <c r="J2" s="982"/>
      <c r="K2" s="982"/>
      <c r="L2" s="946"/>
      <c r="M2" s="984" t="s">
        <v>3</v>
      </c>
      <c r="N2" s="984"/>
      <c r="O2" s="984"/>
      <c r="P2" s="929">
        <v>5</v>
      </c>
      <c r="Q2" s="946"/>
      <c r="R2" s="947"/>
      <c r="S2" s="946"/>
      <c r="T2" s="946"/>
    </row>
    <row r="3" spans="1:22" ht="20.25" x14ac:dyDescent="0.3">
      <c r="A3" s="929">
        <v>2018</v>
      </c>
      <c r="B3" s="929"/>
      <c r="C3" s="929"/>
      <c r="D3" s="929"/>
      <c r="E3" s="929"/>
      <c r="F3" s="929"/>
      <c r="G3" s="929"/>
      <c r="H3" s="928"/>
      <c r="I3" s="948"/>
      <c r="J3" s="949"/>
      <c r="K3" s="929"/>
      <c r="L3" s="950"/>
      <c r="M3" s="951"/>
      <c r="N3" s="952"/>
      <c r="O3" s="927"/>
      <c r="P3" s="929"/>
      <c r="Q3" s="946"/>
      <c r="R3" s="947"/>
      <c r="S3" s="946"/>
      <c r="T3" s="946"/>
    </row>
    <row r="4" spans="1:22" x14ac:dyDescent="0.2">
      <c r="A4" s="219"/>
      <c r="B4" s="219"/>
      <c r="C4" s="219"/>
      <c r="D4" s="219"/>
      <c r="E4" s="219"/>
      <c r="F4" s="219"/>
      <c r="G4" s="219"/>
      <c r="H4" s="220"/>
      <c r="I4" s="221"/>
      <c r="J4" s="222"/>
      <c r="K4" s="219"/>
      <c r="L4" s="223"/>
      <c r="M4" s="224"/>
      <c r="N4" s="225"/>
      <c r="O4" s="218"/>
      <c r="P4" s="219"/>
    </row>
    <row r="5" spans="1:22" ht="76.5" x14ac:dyDescent="0.2">
      <c r="A5" s="232" t="s">
        <v>4</v>
      </c>
      <c r="B5" s="232" t="s">
        <v>5</v>
      </c>
      <c r="C5" s="232" t="s">
        <v>6</v>
      </c>
      <c r="D5" s="232" t="s">
        <v>7</v>
      </c>
      <c r="E5" s="232" t="s">
        <v>8</v>
      </c>
      <c r="F5" s="232" t="s">
        <v>9</v>
      </c>
      <c r="G5" s="232" t="s">
        <v>124</v>
      </c>
      <c r="H5" s="232" t="s">
        <v>11</v>
      </c>
      <c r="I5" s="931" t="s">
        <v>12</v>
      </c>
      <c r="J5" s="932" t="s">
        <v>13</v>
      </c>
      <c r="K5" s="232" t="s">
        <v>126</v>
      </c>
      <c r="L5" s="232" t="s">
        <v>15</v>
      </c>
      <c r="M5" s="933" t="s">
        <v>16</v>
      </c>
      <c r="N5" s="231" t="s">
        <v>17</v>
      </c>
      <c r="O5" s="232" t="s">
        <v>18</v>
      </c>
      <c r="P5" s="934" t="s">
        <v>19</v>
      </c>
      <c r="Q5" s="935" t="s">
        <v>20</v>
      </c>
      <c r="R5" s="980" t="s">
        <v>21</v>
      </c>
      <c r="S5" s="980"/>
      <c r="T5" s="980"/>
    </row>
    <row r="6" spans="1:22" x14ac:dyDescent="0.2">
      <c r="A6" s="235" t="s">
        <v>38</v>
      </c>
      <c r="B6" s="236">
        <v>1922</v>
      </c>
      <c r="C6" s="236">
        <f>$B$9/3</f>
        <v>37</v>
      </c>
      <c r="D6" s="237">
        <f>B10/2</f>
        <v>10</v>
      </c>
      <c r="E6" s="236">
        <f>B$11/2</f>
        <v>8.5</v>
      </c>
      <c r="F6" s="236"/>
      <c r="G6" s="236">
        <v>1</v>
      </c>
      <c r="H6" s="236">
        <f>B6+INT(C6)+INT(D6)+INT(E6)+INT(F6)+INT(G6)</f>
        <v>1978</v>
      </c>
      <c r="I6" s="238"/>
      <c r="J6" s="239"/>
      <c r="K6" s="240"/>
      <c r="L6" s="241">
        <f>H6</f>
        <v>1978</v>
      </c>
      <c r="M6" s="242">
        <f>L6</f>
        <v>1978</v>
      </c>
      <c r="N6" s="243">
        <f>M6/M$38</f>
        <v>0.22345232715770447</v>
      </c>
      <c r="O6" s="244">
        <f>IF(N6&gt;=2%,M6,0)</f>
        <v>1978</v>
      </c>
      <c r="P6" s="245">
        <f>O$38/P$2</f>
        <v>1758.4</v>
      </c>
      <c r="Q6" s="246">
        <f>O6/P6</f>
        <v>1.1248862602365786</v>
      </c>
      <c r="R6" s="247">
        <f>INT(Q6)</f>
        <v>1</v>
      </c>
      <c r="S6" s="248">
        <v>0</v>
      </c>
      <c r="T6" s="246">
        <f>SUM(R6:S6)</f>
        <v>1</v>
      </c>
    </row>
    <row r="7" spans="1:22" x14ac:dyDescent="0.2">
      <c r="A7" s="235" t="s">
        <v>23</v>
      </c>
      <c r="B7" s="236">
        <v>177</v>
      </c>
      <c r="C7" s="236">
        <f>$B$9/3</f>
        <v>37</v>
      </c>
      <c r="D7" s="237">
        <f>B10/2</f>
        <v>10</v>
      </c>
      <c r="E7" s="236"/>
      <c r="F7" s="236">
        <f>B$12/2</f>
        <v>2</v>
      </c>
      <c r="G7" s="236">
        <v>0</v>
      </c>
      <c r="H7" s="236">
        <f>B7+INT(C7)+INT(D7)+INT(E7)+INT(F7)+INT(G7)</f>
        <v>226</v>
      </c>
      <c r="I7" s="238"/>
      <c r="J7" s="239"/>
      <c r="K7" s="240"/>
      <c r="L7" s="241">
        <f>H7</f>
        <v>226</v>
      </c>
      <c r="M7" s="242">
        <f>L7</f>
        <v>226</v>
      </c>
      <c r="N7" s="243">
        <f>M7/M$38</f>
        <v>2.553095345684591E-2</v>
      </c>
      <c r="O7" s="244">
        <f>IF(N7&gt;=2%,M7,0)</f>
        <v>226</v>
      </c>
      <c r="P7" s="245">
        <f>O$38/P$2</f>
        <v>1758.4</v>
      </c>
      <c r="Q7" s="246">
        <f>O7/P7</f>
        <v>0.12852593266606005</v>
      </c>
      <c r="R7" s="247">
        <f>INT(Q7)</f>
        <v>0</v>
      </c>
      <c r="S7" s="248">
        <v>0</v>
      </c>
      <c r="T7" s="246">
        <f>SUM(R7:S7)</f>
        <v>0</v>
      </c>
      <c r="V7" s="704">
        <v>0.30971337579618002</v>
      </c>
    </row>
    <row r="8" spans="1:22" x14ac:dyDescent="0.2">
      <c r="A8" s="235" t="s">
        <v>24</v>
      </c>
      <c r="B8" s="236">
        <v>275</v>
      </c>
      <c r="C8" s="236">
        <f>$B$9/3</f>
        <v>37</v>
      </c>
      <c r="D8" s="237"/>
      <c r="E8" s="236">
        <f>B$11/2</f>
        <v>8.5</v>
      </c>
      <c r="F8" s="236">
        <f>B$12/2</f>
        <v>2</v>
      </c>
      <c r="G8" s="236">
        <v>0</v>
      </c>
      <c r="H8" s="236">
        <f>B8+INT(C8)+INT(D8)+INT(E8)+INT(F8)+INT(G8)</f>
        <v>322</v>
      </c>
      <c r="I8" s="238"/>
      <c r="J8" s="239"/>
      <c r="K8" s="240"/>
      <c r="L8" s="241">
        <f>H8</f>
        <v>322</v>
      </c>
      <c r="M8" s="242">
        <f>L8</f>
        <v>322</v>
      </c>
      <c r="N8" s="243">
        <f>M8/M$38</f>
        <v>3.6375960234975149E-2</v>
      </c>
      <c r="O8" s="244">
        <f>IF(N8&gt;=2%,M8,0)</f>
        <v>322</v>
      </c>
      <c r="P8" s="245">
        <f>O$38/P$2</f>
        <v>1758.4</v>
      </c>
      <c r="Q8" s="246">
        <f>O8/P8</f>
        <v>0.18312101910828024</v>
      </c>
      <c r="R8" s="247">
        <f>INT(Q8)</f>
        <v>0</v>
      </c>
      <c r="S8" s="248">
        <v>0</v>
      </c>
      <c r="T8" s="246">
        <f>SUM(R8:S8)</f>
        <v>0</v>
      </c>
      <c r="V8" s="704">
        <v>0.30914467697907</v>
      </c>
    </row>
    <row r="9" spans="1:22" x14ac:dyDescent="0.2">
      <c r="A9" s="235" t="s">
        <v>25</v>
      </c>
      <c r="B9" s="236">
        <v>111</v>
      </c>
      <c r="C9" s="236"/>
      <c r="D9" s="237"/>
      <c r="E9" s="236"/>
      <c r="F9" s="236"/>
      <c r="G9" s="236"/>
      <c r="H9" s="236"/>
      <c r="I9" s="238"/>
      <c r="J9" s="239"/>
      <c r="K9" s="240"/>
      <c r="L9" s="241"/>
      <c r="M9" s="242"/>
      <c r="N9" s="243"/>
      <c r="O9" s="244"/>
      <c r="P9" s="245"/>
      <c r="Q9" s="246"/>
      <c r="R9" s="247"/>
      <c r="S9" s="248">
        <v>0</v>
      </c>
      <c r="T9" s="246"/>
      <c r="V9" s="285">
        <v>0.28491810737033668</v>
      </c>
    </row>
    <row r="10" spans="1:22" x14ac:dyDescent="0.2">
      <c r="A10" s="235" t="s">
        <v>26</v>
      </c>
      <c r="B10" s="236">
        <v>20</v>
      </c>
      <c r="C10" s="236"/>
      <c r="D10" s="237"/>
      <c r="E10" s="236"/>
      <c r="F10" s="236"/>
      <c r="G10" s="236"/>
      <c r="H10" s="236"/>
      <c r="I10" s="238"/>
      <c r="J10" s="239"/>
      <c r="K10" s="240"/>
      <c r="L10" s="241"/>
      <c r="M10" s="242"/>
      <c r="N10" s="243"/>
      <c r="O10" s="244"/>
      <c r="P10" s="245"/>
      <c r="Q10" s="246"/>
      <c r="R10" s="247"/>
      <c r="S10" s="248">
        <v>0</v>
      </c>
      <c r="T10" s="246"/>
      <c r="V10" s="304">
        <v>0.28207461328480438</v>
      </c>
    </row>
    <row r="11" spans="1:22" x14ac:dyDescent="0.2">
      <c r="A11" s="235" t="s">
        <v>27</v>
      </c>
      <c r="B11" s="236">
        <v>17</v>
      </c>
      <c r="C11" s="236"/>
      <c r="D11" s="237"/>
      <c r="E11" s="236"/>
      <c r="F11" s="236"/>
      <c r="G11" s="236"/>
      <c r="H11" s="236"/>
      <c r="I11" s="238"/>
      <c r="J11" s="239"/>
      <c r="K11" s="240"/>
      <c r="L11" s="241"/>
      <c r="M11" s="242"/>
      <c r="N11" s="243"/>
      <c r="O11" s="244"/>
      <c r="P11" s="245"/>
      <c r="Q11" s="246"/>
      <c r="R11" s="247"/>
      <c r="S11" s="248">
        <v>0</v>
      </c>
      <c r="T11" s="246"/>
      <c r="V11" s="706">
        <v>0.26160145586897177</v>
      </c>
    </row>
    <row r="12" spans="1:22" x14ac:dyDescent="0.2">
      <c r="A12" s="235" t="s">
        <v>28</v>
      </c>
      <c r="B12" s="236">
        <v>4</v>
      </c>
      <c r="C12" s="236"/>
      <c r="D12" s="237"/>
      <c r="E12" s="249"/>
      <c r="F12" s="236"/>
      <c r="G12" s="236"/>
      <c r="H12" s="236"/>
      <c r="I12" s="238"/>
      <c r="J12" s="239"/>
      <c r="K12" s="240"/>
      <c r="L12" s="241"/>
      <c r="M12" s="242"/>
      <c r="N12" s="243"/>
      <c r="O12" s="244"/>
      <c r="P12" s="245"/>
      <c r="Q12" s="246"/>
      <c r="R12" s="247"/>
      <c r="S12" s="248">
        <v>0</v>
      </c>
      <c r="T12" s="246"/>
      <c r="V12" s="246">
        <v>0.18312101910828024</v>
      </c>
    </row>
    <row r="13" spans="1:22" x14ac:dyDescent="0.2">
      <c r="A13" s="250" t="s">
        <v>29</v>
      </c>
      <c r="B13" s="236">
        <f>SUM(B6:B12)</f>
        <v>2526</v>
      </c>
      <c r="C13" s="236"/>
      <c r="D13" s="237"/>
      <c r="E13" s="235"/>
      <c r="F13" s="236"/>
      <c r="G13" s="236"/>
      <c r="H13" s="251"/>
      <c r="I13" s="238"/>
      <c r="J13" s="239"/>
      <c r="K13" s="252"/>
      <c r="L13" s="253"/>
      <c r="M13" s="254"/>
      <c r="N13" s="243"/>
      <c r="O13" s="255"/>
      <c r="P13" s="245">
        <f>SUM(N13:O13)</f>
        <v>0</v>
      </c>
      <c r="Q13" s="248"/>
      <c r="R13" s="247">
        <f t="shared" ref="R13:R37" si="0">INT(Q13)</f>
        <v>0</v>
      </c>
      <c r="S13" s="248">
        <v>0</v>
      </c>
      <c r="T13" s="246">
        <f>SUM(R13:S13)</f>
        <v>0</v>
      </c>
      <c r="V13" s="246">
        <v>0.12852593266606005</v>
      </c>
    </row>
    <row r="14" spans="1:22" x14ac:dyDescent="0.2">
      <c r="A14" s="256"/>
      <c r="B14" s="257"/>
      <c r="C14" s="257"/>
      <c r="D14" s="258"/>
      <c r="E14" s="227"/>
      <c r="F14" s="259"/>
      <c r="G14" s="257"/>
      <c r="H14" s="259"/>
      <c r="I14" s="260"/>
      <c r="J14" s="261"/>
      <c r="K14" s="262"/>
      <c r="L14" s="263"/>
      <c r="M14" s="264"/>
      <c r="N14" s="265"/>
      <c r="O14" s="266"/>
      <c r="P14" s="662"/>
      <c r="Q14" s="698"/>
      <c r="R14" s="325">
        <f t="shared" si="0"/>
        <v>0</v>
      </c>
      <c r="S14" s="324">
        <v>0</v>
      </c>
      <c r="T14" s="326">
        <f t="shared" ref="T14:T16" si="1">SUM(R14:S14)</f>
        <v>0</v>
      </c>
      <c r="V14" s="246">
        <v>0.12488626023658</v>
      </c>
    </row>
    <row r="15" spans="1:22" x14ac:dyDescent="0.2">
      <c r="A15" s="287" t="s">
        <v>39</v>
      </c>
      <c r="B15" s="288">
        <v>501</v>
      </c>
      <c r="C15" s="288"/>
      <c r="D15" s="390"/>
      <c r="E15" s="391"/>
      <c r="F15" s="272"/>
      <c r="G15" s="288"/>
      <c r="H15" s="272"/>
      <c r="I15" s="275"/>
      <c r="J15" s="276"/>
      <c r="K15" s="277"/>
      <c r="L15" s="290">
        <f>B15</f>
        <v>501</v>
      </c>
      <c r="M15" s="291">
        <f>L15</f>
        <v>501</v>
      </c>
      <c r="N15" s="280">
        <f>M15/M$38</f>
        <v>5.6597379123361949E-2</v>
      </c>
      <c r="O15" s="281">
        <f>IF(N15&gt;=2%,M15,0)</f>
        <v>501</v>
      </c>
      <c r="P15" s="282">
        <f>O$38/P$2</f>
        <v>1758.4</v>
      </c>
      <c r="Q15" s="285">
        <f>O15/P15</f>
        <v>0.28491810737033668</v>
      </c>
      <c r="R15" s="284">
        <f t="shared" si="0"/>
        <v>0</v>
      </c>
      <c r="S15" s="285">
        <v>0</v>
      </c>
      <c r="T15" s="286">
        <f t="shared" si="1"/>
        <v>0</v>
      </c>
      <c r="V15" s="304">
        <v>0.11601455868971793</v>
      </c>
    </row>
    <row r="16" spans="1:22" x14ac:dyDescent="0.2">
      <c r="A16" s="256"/>
      <c r="B16" s="257"/>
      <c r="C16" s="257"/>
      <c r="D16" s="258"/>
      <c r="E16" s="227"/>
      <c r="F16" s="259"/>
      <c r="G16" s="257"/>
      <c r="H16" s="259"/>
      <c r="I16" s="260"/>
      <c r="J16" s="261"/>
      <c r="K16" s="262"/>
      <c r="L16" s="263"/>
      <c r="M16" s="264"/>
      <c r="N16" s="265"/>
      <c r="O16" s="266"/>
      <c r="P16" s="662"/>
      <c r="Q16" s="698"/>
      <c r="R16" s="325">
        <f t="shared" si="0"/>
        <v>0</v>
      </c>
      <c r="S16" s="324">
        <v>0</v>
      </c>
      <c r="T16" s="326">
        <f t="shared" si="1"/>
        <v>0</v>
      </c>
    </row>
    <row r="17" spans="1:20" x14ac:dyDescent="0.2">
      <c r="A17" s="292" t="s">
        <v>41</v>
      </c>
      <c r="B17" s="293">
        <v>167</v>
      </c>
      <c r="C17" s="293">
        <f>$B$20/3</f>
        <v>23.333333333333332</v>
      </c>
      <c r="D17" s="293">
        <f>B$21/2</f>
        <v>10</v>
      </c>
      <c r="E17" s="294">
        <f>B$22/2</f>
        <v>3.5</v>
      </c>
      <c r="F17" s="293"/>
      <c r="G17" s="295">
        <v>1</v>
      </c>
      <c r="H17" s="293">
        <f>B17+INT(C17)+INT(D17)+INT(E17)+INT(F17)+G17</f>
        <v>204</v>
      </c>
      <c r="I17" s="296"/>
      <c r="J17" s="297"/>
      <c r="K17" s="298"/>
      <c r="L17" s="299">
        <f>H17</f>
        <v>204</v>
      </c>
      <c r="M17" s="300">
        <f>L17</f>
        <v>204</v>
      </c>
      <c r="N17" s="301">
        <f>M17/M$38</f>
        <v>2.3045639403524627E-2</v>
      </c>
      <c r="O17" s="302">
        <f>IF(N17&gt;=2%,M17,0)</f>
        <v>204</v>
      </c>
      <c r="P17" s="303">
        <f>O$38/P$2</f>
        <v>1758.4</v>
      </c>
      <c r="Q17" s="304">
        <f>O17/P17</f>
        <v>0.11601455868971793</v>
      </c>
      <c r="R17" s="305">
        <f t="shared" si="0"/>
        <v>0</v>
      </c>
      <c r="S17" s="304">
        <v>0</v>
      </c>
      <c r="T17" s="306">
        <f t="shared" ref="T17:T38" si="2">SUM(R17:S17)</f>
        <v>0</v>
      </c>
    </row>
    <row r="18" spans="1:20" x14ac:dyDescent="0.2">
      <c r="A18" s="292" t="s">
        <v>42</v>
      </c>
      <c r="B18" s="293">
        <v>456</v>
      </c>
      <c r="C18" s="293">
        <f>$B$20/3</f>
        <v>23.333333333333332</v>
      </c>
      <c r="D18" s="293">
        <f>B$21/2</f>
        <v>10</v>
      </c>
      <c r="E18" s="292"/>
      <c r="F18" s="293">
        <f>B$23/2</f>
        <v>5.5</v>
      </c>
      <c r="G18" s="293">
        <v>2</v>
      </c>
      <c r="H18" s="293">
        <f>B18+INT(C18)+INT(D18)+INT(E18)+INT(F18)+G18</f>
        <v>496</v>
      </c>
      <c r="I18" s="296"/>
      <c r="J18" s="297"/>
      <c r="K18" s="298"/>
      <c r="L18" s="299">
        <f>H18</f>
        <v>496</v>
      </c>
      <c r="M18" s="300">
        <f>L18</f>
        <v>496</v>
      </c>
      <c r="N18" s="301">
        <f>M18/M$38</f>
        <v>5.6032535020334388E-2</v>
      </c>
      <c r="O18" s="302">
        <f>IF(N18&gt;=2%,M18,0)</f>
        <v>496</v>
      </c>
      <c r="P18" s="303">
        <f>O$38/P$2</f>
        <v>1758.4</v>
      </c>
      <c r="Q18" s="304">
        <f>O18/P18</f>
        <v>0.28207461328480438</v>
      </c>
      <c r="R18" s="305">
        <f t="shared" si="0"/>
        <v>0</v>
      </c>
      <c r="S18" s="304">
        <v>0</v>
      </c>
      <c r="T18" s="306">
        <f t="shared" si="2"/>
        <v>0</v>
      </c>
    </row>
    <row r="19" spans="1:20" x14ac:dyDescent="0.2">
      <c r="A19" s="292" t="s">
        <v>43</v>
      </c>
      <c r="B19" s="293">
        <v>27</v>
      </c>
      <c r="C19" s="293">
        <f>$B$20/3</f>
        <v>23.333333333333332</v>
      </c>
      <c r="D19" s="293"/>
      <c r="E19" s="294">
        <f>B$22/2</f>
        <v>3.5</v>
      </c>
      <c r="F19" s="293">
        <f>B$23/2</f>
        <v>5.5</v>
      </c>
      <c r="G19" s="293">
        <v>0</v>
      </c>
      <c r="H19" s="293">
        <f>B19+INT(C19)+INT(D19)+INT(E19)+INT(F19)+G19</f>
        <v>58</v>
      </c>
      <c r="I19" s="296"/>
      <c r="J19" s="297"/>
      <c r="K19" s="298"/>
      <c r="L19" s="299">
        <f>H19</f>
        <v>58</v>
      </c>
      <c r="M19" s="300">
        <f>L19</f>
        <v>58</v>
      </c>
      <c r="N19" s="301">
        <f>M19/M$38</f>
        <v>6.5521915951197466E-3</v>
      </c>
      <c r="O19" s="302">
        <f>IF(N19&gt;=2%,M19,0)</f>
        <v>0</v>
      </c>
      <c r="P19" s="303">
        <f>O$38/P$2</f>
        <v>1758.4</v>
      </c>
      <c r="Q19" s="304">
        <f>O19/P19</f>
        <v>0</v>
      </c>
      <c r="R19" s="305">
        <f t="shared" si="0"/>
        <v>0</v>
      </c>
      <c r="S19" s="304">
        <v>0</v>
      </c>
      <c r="T19" s="306">
        <f t="shared" si="2"/>
        <v>0</v>
      </c>
    </row>
    <row r="20" spans="1:20" x14ac:dyDescent="0.2">
      <c r="A20" s="307" t="s">
        <v>44</v>
      </c>
      <c r="B20" s="293">
        <v>70</v>
      </c>
      <c r="C20" s="293"/>
      <c r="D20" s="293"/>
      <c r="E20" s="292"/>
      <c r="F20" s="293"/>
      <c r="G20" s="293"/>
      <c r="H20" s="293"/>
      <c r="I20" s="296"/>
      <c r="J20" s="297"/>
      <c r="K20" s="298"/>
      <c r="L20" s="299"/>
      <c r="M20" s="308"/>
      <c r="N20" s="301"/>
      <c r="O20" s="302"/>
      <c r="P20" s="303"/>
      <c r="Q20" s="304"/>
      <c r="R20" s="305">
        <f t="shared" si="0"/>
        <v>0</v>
      </c>
      <c r="S20" s="304">
        <v>0</v>
      </c>
      <c r="T20" s="306">
        <f t="shared" si="2"/>
        <v>0</v>
      </c>
    </row>
    <row r="21" spans="1:20" x14ac:dyDescent="0.2">
      <c r="A21" s="307" t="s">
        <v>45</v>
      </c>
      <c r="B21" s="293">
        <v>20</v>
      </c>
      <c r="C21" s="293"/>
      <c r="D21" s="293"/>
      <c r="E21" s="292"/>
      <c r="F21" s="293"/>
      <c r="G21" s="293"/>
      <c r="H21" s="293"/>
      <c r="I21" s="296"/>
      <c r="J21" s="297"/>
      <c r="K21" s="298"/>
      <c r="L21" s="299"/>
      <c r="M21" s="308"/>
      <c r="N21" s="301"/>
      <c r="O21" s="302"/>
      <c r="P21" s="303">
        <f>SUM(N21:O21)</f>
        <v>0</v>
      </c>
      <c r="Q21" s="304"/>
      <c r="R21" s="305">
        <f t="shared" si="0"/>
        <v>0</v>
      </c>
      <c r="S21" s="304"/>
      <c r="T21" s="306">
        <f t="shared" si="2"/>
        <v>0</v>
      </c>
    </row>
    <row r="22" spans="1:20" x14ac:dyDescent="0.2">
      <c r="A22" s="307" t="s">
        <v>46</v>
      </c>
      <c r="B22" s="293">
        <v>7</v>
      </c>
      <c r="C22" s="293"/>
      <c r="D22" s="309"/>
      <c r="E22" s="292"/>
      <c r="F22" s="293"/>
      <c r="G22" s="293"/>
      <c r="H22" s="310"/>
      <c r="I22" s="296"/>
      <c r="J22" s="297"/>
      <c r="K22" s="298"/>
      <c r="L22" s="299"/>
      <c r="M22" s="308"/>
      <c r="N22" s="301"/>
      <c r="O22" s="302"/>
      <c r="P22" s="303">
        <f>SUM(N22:O22)</f>
        <v>0</v>
      </c>
      <c r="Q22" s="304"/>
      <c r="R22" s="305">
        <f t="shared" si="0"/>
        <v>0</v>
      </c>
      <c r="S22" s="304"/>
      <c r="T22" s="306">
        <f t="shared" si="2"/>
        <v>0</v>
      </c>
    </row>
    <row r="23" spans="1:20" x14ac:dyDescent="0.2">
      <c r="A23" s="307" t="s">
        <v>47</v>
      </c>
      <c r="B23" s="293">
        <v>11</v>
      </c>
      <c r="C23" s="293"/>
      <c r="D23" s="293"/>
      <c r="E23" s="292"/>
      <c r="F23" s="293"/>
      <c r="G23" s="293"/>
      <c r="H23" s="293"/>
      <c r="I23" s="296"/>
      <c r="J23" s="297"/>
      <c r="K23" s="298"/>
      <c r="L23" s="299"/>
      <c r="M23" s="308"/>
      <c r="N23" s="301"/>
      <c r="O23" s="302"/>
      <c r="P23" s="303">
        <f>SUM(N23:O23)</f>
        <v>0</v>
      </c>
      <c r="Q23" s="304"/>
      <c r="R23" s="305">
        <f t="shared" si="0"/>
        <v>0</v>
      </c>
      <c r="S23" s="304"/>
      <c r="T23" s="306">
        <f t="shared" si="2"/>
        <v>0</v>
      </c>
    </row>
    <row r="24" spans="1:20" x14ac:dyDescent="0.2">
      <c r="A24" s="311" t="s">
        <v>48</v>
      </c>
      <c r="B24" s="293">
        <f>SUM(B17:B23)</f>
        <v>758</v>
      </c>
      <c r="C24" s="293"/>
      <c r="D24" s="293"/>
      <c r="E24" s="292"/>
      <c r="F24" s="293"/>
      <c r="G24" s="293"/>
      <c r="H24" s="293"/>
      <c r="I24" s="296"/>
      <c r="J24" s="297"/>
      <c r="K24" s="298"/>
      <c r="L24" s="299"/>
      <c r="M24" s="308"/>
      <c r="N24" s="301"/>
      <c r="O24" s="302"/>
      <c r="P24" s="303"/>
      <c r="Q24" s="304"/>
      <c r="R24" s="305">
        <f t="shared" si="0"/>
        <v>0</v>
      </c>
      <c r="S24" s="304"/>
      <c r="T24" s="306">
        <f t="shared" si="2"/>
        <v>0</v>
      </c>
    </row>
    <row r="25" spans="1:20" x14ac:dyDescent="0.2">
      <c r="A25" s="256"/>
      <c r="B25" s="313"/>
      <c r="C25" s="259"/>
      <c r="D25" s="259"/>
      <c r="E25" s="344"/>
      <c r="F25" s="259"/>
      <c r="G25" s="259"/>
      <c r="H25" s="259"/>
      <c r="I25" s="260"/>
      <c r="J25" s="261"/>
      <c r="K25" s="262"/>
      <c r="L25" s="263"/>
      <c r="M25" s="264"/>
      <c r="N25" s="265"/>
      <c r="O25" s="266"/>
      <c r="P25" s="662"/>
      <c r="Q25" s="324"/>
      <c r="R25" s="325">
        <f t="shared" si="0"/>
        <v>0</v>
      </c>
      <c r="S25" s="324"/>
      <c r="T25" s="326">
        <f t="shared" si="2"/>
        <v>0</v>
      </c>
    </row>
    <row r="26" spans="1:20" x14ac:dyDescent="0.2">
      <c r="A26" s="397" t="s">
        <v>34</v>
      </c>
      <c r="B26" s="398"/>
      <c r="C26" s="398"/>
      <c r="D26" s="398"/>
      <c r="E26" s="399"/>
      <c r="F26" s="398"/>
      <c r="G26" s="398"/>
      <c r="H26" s="398"/>
      <c r="I26" s="400">
        <v>0.5</v>
      </c>
      <c r="J26" s="401">
        <f>B$28*I26</f>
        <v>2302.5</v>
      </c>
      <c r="K26" s="402">
        <v>1</v>
      </c>
      <c r="L26" s="403">
        <f>INT(J26)+K26</f>
        <v>2303</v>
      </c>
      <c r="M26" s="404">
        <f>L26</f>
        <v>2303</v>
      </c>
      <c r="N26" s="405">
        <f>M26/M$38</f>
        <v>0.26016719385449616</v>
      </c>
      <c r="O26" s="406">
        <f>IF(N26&gt;=2%,M26,0)</f>
        <v>2303</v>
      </c>
      <c r="P26" s="703">
        <f>O$38/P$2</f>
        <v>1758.4</v>
      </c>
      <c r="Q26" s="704">
        <f>O26/P26</f>
        <v>1.3097133757961783</v>
      </c>
      <c r="R26" s="707">
        <f t="shared" si="0"/>
        <v>1</v>
      </c>
      <c r="S26" s="704">
        <v>1</v>
      </c>
      <c r="T26" s="708">
        <f t="shared" si="2"/>
        <v>2</v>
      </c>
    </row>
    <row r="27" spans="1:20" x14ac:dyDescent="0.2">
      <c r="A27" s="397" t="s">
        <v>36</v>
      </c>
      <c r="B27" s="398"/>
      <c r="C27" s="398"/>
      <c r="D27" s="398"/>
      <c r="E27" s="399"/>
      <c r="F27" s="398"/>
      <c r="G27" s="398"/>
      <c r="H27" s="398"/>
      <c r="I27" s="400">
        <v>0.5</v>
      </c>
      <c r="J27" s="401">
        <f>B$28*I27</f>
        <v>2302.5</v>
      </c>
      <c r="K27" s="402">
        <v>0</v>
      </c>
      <c r="L27" s="403">
        <f>INT(J27)+K27</f>
        <v>2302</v>
      </c>
      <c r="M27" s="404">
        <f>L27</f>
        <v>2302</v>
      </c>
      <c r="N27" s="405">
        <f>M27/M$38</f>
        <v>0.26005422503389064</v>
      </c>
      <c r="O27" s="406">
        <f>IF(N27&gt;=2%,M27,0)</f>
        <v>2302</v>
      </c>
      <c r="P27" s="703">
        <f>O$38/P$2</f>
        <v>1758.4</v>
      </c>
      <c r="Q27" s="704">
        <f>O27/P27</f>
        <v>1.3091446769790718</v>
      </c>
      <c r="R27" s="707">
        <f t="shared" si="0"/>
        <v>1</v>
      </c>
      <c r="S27" s="704">
        <v>1</v>
      </c>
      <c r="T27" s="708">
        <f t="shared" si="2"/>
        <v>2</v>
      </c>
    </row>
    <row r="28" spans="1:20" x14ac:dyDescent="0.2">
      <c r="A28" s="397" t="s">
        <v>49</v>
      </c>
      <c r="B28" s="398">
        <v>4605</v>
      </c>
      <c r="C28" s="398"/>
      <c r="D28" s="398"/>
      <c r="E28" s="399"/>
      <c r="F28" s="398"/>
      <c r="G28" s="398"/>
      <c r="H28" s="398"/>
      <c r="I28" s="400"/>
      <c r="J28" s="401"/>
      <c r="K28" s="402"/>
      <c r="L28" s="403"/>
      <c r="M28" s="404"/>
      <c r="N28" s="405"/>
      <c r="O28" s="406"/>
      <c r="P28" s="703">
        <f>SUM(N28:O28)</f>
        <v>0</v>
      </c>
      <c r="Q28" s="704"/>
      <c r="R28" s="707">
        <f t="shared" si="0"/>
        <v>0</v>
      </c>
      <c r="S28" s="704">
        <v>0</v>
      </c>
      <c r="T28" s="708">
        <f t="shared" si="2"/>
        <v>0</v>
      </c>
    </row>
    <row r="29" spans="1:20" s="327" customFormat="1" x14ac:dyDescent="0.2">
      <c r="A29" s="315"/>
      <c r="B29" s="313"/>
      <c r="C29" s="313"/>
      <c r="D29" s="313"/>
      <c r="E29" s="315"/>
      <c r="F29" s="313"/>
      <c r="G29" s="313"/>
      <c r="H29" s="313"/>
      <c r="I29" s="317"/>
      <c r="J29" s="261"/>
      <c r="K29" s="318"/>
      <c r="L29" s="319"/>
      <c r="M29" s="412"/>
      <c r="N29" s="321"/>
      <c r="O29" s="322"/>
      <c r="P29" s="323"/>
      <c r="Q29" s="324"/>
      <c r="R29" s="325"/>
      <c r="S29" s="324"/>
      <c r="T29" s="326">
        <f t="shared" si="2"/>
        <v>0</v>
      </c>
    </row>
    <row r="30" spans="1:20" x14ac:dyDescent="0.2">
      <c r="A30" s="414" t="s">
        <v>35</v>
      </c>
      <c r="B30" s="415">
        <v>460</v>
      </c>
      <c r="C30" s="415"/>
      <c r="D30" s="415"/>
      <c r="E30" s="414"/>
      <c r="F30" s="415"/>
      <c r="G30" s="415"/>
      <c r="H30" s="415"/>
      <c r="I30" s="416"/>
      <c r="J30" s="417"/>
      <c r="K30" s="418"/>
      <c r="L30" s="419">
        <f>B30</f>
        <v>460</v>
      </c>
      <c r="M30" s="420">
        <f>L30</f>
        <v>460</v>
      </c>
      <c r="N30" s="421">
        <f>M30/M$38</f>
        <v>5.1965657478535925E-2</v>
      </c>
      <c r="O30" s="422">
        <f>IF(N30&gt;=2%,M30,0)</f>
        <v>460</v>
      </c>
      <c r="P30" s="705">
        <f>O$38/P$2</f>
        <v>1758.4</v>
      </c>
      <c r="Q30" s="706">
        <f>O30/P30</f>
        <v>0.26160145586897177</v>
      </c>
      <c r="R30" s="709">
        <f>INT(Q30)</f>
        <v>0</v>
      </c>
      <c r="S30" s="706">
        <v>0</v>
      </c>
      <c r="T30" s="710">
        <f t="shared" si="2"/>
        <v>0</v>
      </c>
    </row>
    <row r="31" spans="1:20" s="327" customFormat="1" x14ac:dyDescent="0.2">
      <c r="A31" s="312"/>
      <c r="B31" s="313"/>
      <c r="C31" s="313"/>
      <c r="D31" s="314"/>
      <c r="E31" s="315"/>
      <c r="F31" s="313"/>
      <c r="G31" s="313"/>
      <c r="H31" s="316"/>
      <c r="I31" s="317"/>
      <c r="J31" s="261"/>
      <c r="K31" s="318"/>
      <c r="L31" s="319"/>
      <c r="M31" s="320"/>
      <c r="N31" s="321"/>
      <c r="O31" s="322"/>
      <c r="P31" s="323"/>
      <c r="Q31" s="324"/>
      <c r="R31" s="325"/>
      <c r="S31" s="324"/>
      <c r="T31" s="326"/>
    </row>
    <row r="32" spans="1:20" s="327" customFormat="1" x14ac:dyDescent="0.2">
      <c r="A32" s="328" t="s">
        <v>50</v>
      </c>
      <c r="B32" s="329">
        <v>0</v>
      </c>
      <c r="C32" s="329"/>
      <c r="D32" s="330"/>
      <c r="E32" s="331"/>
      <c r="F32" s="329"/>
      <c r="G32" s="329"/>
      <c r="H32" s="332"/>
      <c r="I32" s="333"/>
      <c r="J32" s="334"/>
      <c r="K32" s="335"/>
      <c r="L32" s="336">
        <f>B32</f>
        <v>0</v>
      </c>
      <c r="M32" s="337">
        <f>L32</f>
        <v>0</v>
      </c>
      <c r="N32" s="338">
        <f>M32/M$38</f>
        <v>0</v>
      </c>
      <c r="O32" s="339">
        <f>IF(N32&gt;=2%,M32,0)</f>
        <v>0</v>
      </c>
      <c r="P32" s="340">
        <f>O$38/P$2</f>
        <v>1758.4</v>
      </c>
      <c r="Q32" s="341">
        <f>O32/P32</f>
        <v>0</v>
      </c>
      <c r="R32" s="342">
        <f t="shared" si="0"/>
        <v>0</v>
      </c>
      <c r="S32" s="341">
        <v>0</v>
      </c>
      <c r="T32" s="343">
        <f t="shared" si="2"/>
        <v>0</v>
      </c>
    </row>
    <row r="33" spans="1:20" x14ac:dyDescent="0.2">
      <c r="A33" s="344"/>
      <c r="B33" s="259"/>
      <c r="C33" s="259"/>
      <c r="D33" s="258"/>
      <c r="E33" s="344"/>
      <c r="F33" s="259"/>
      <c r="G33" s="259"/>
      <c r="H33" s="345" t="s">
        <v>51</v>
      </c>
      <c r="I33" s="260"/>
      <c r="J33" s="261"/>
      <c r="K33" s="262"/>
      <c r="L33" s="319"/>
      <c r="M33" s="320"/>
      <c r="N33" s="265"/>
      <c r="O33" s="266"/>
      <c r="P33" s="323"/>
      <c r="Q33" s="324"/>
      <c r="R33" s="325">
        <f t="shared" si="0"/>
        <v>0</v>
      </c>
      <c r="S33" s="324"/>
      <c r="T33" s="326">
        <f t="shared" si="2"/>
        <v>0</v>
      </c>
    </row>
    <row r="34" spans="1:20" x14ac:dyDescent="0.2">
      <c r="A34" s="346" t="s">
        <v>52</v>
      </c>
      <c r="B34" s="347">
        <v>2</v>
      </c>
      <c r="C34" s="347"/>
      <c r="D34" s="347"/>
      <c r="E34" s="346"/>
      <c r="F34" s="347"/>
      <c r="G34" s="347"/>
      <c r="H34" s="348"/>
      <c r="I34" s="349"/>
      <c r="J34" s="350"/>
      <c r="K34" s="351"/>
      <c r="L34" s="352">
        <f>B34</f>
        <v>2</v>
      </c>
      <c r="M34" s="353">
        <f>L34</f>
        <v>2</v>
      </c>
      <c r="N34" s="354">
        <f>M34/M$38</f>
        <v>2.2593764121102577E-4</v>
      </c>
      <c r="O34" s="355">
        <f>IF(N34&gt;=2%,M34,0)</f>
        <v>0</v>
      </c>
      <c r="P34" s="356">
        <f>O$38/P$2</f>
        <v>1758.4</v>
      </c>
      <c r="Q34" s="357">
        <f>O34/P34</f>
        <v>0</v>
      </c>
      <c r="R34" s="358">
        <f t="shared" si="0"/>
        <v>0</v>
      </c>
      <c r="S34" s="357">
        <v>0</v>
      </c>
      <c r="T34" s="359">
        <f t="shared" si="2"/>
        <v>0</v>
      </c>
    </row>
    <row r="35" spans="1:20" x14ac:dyDescent="0.2">
      <c r="A35" s="344"/>
      <c r="B35" s="259"/>
      <c r="C35" s="259"/>
      <c r="D35" s="259"/>
      <c r="E35" s="344"/>
      <c r="F35" s="259"/>
      <c r="G35" s="259"/>
      <c r="H35" s="345"/>
      <c r="I35" s="260"/>
      <c r="J35" s="261"/>
      <c r="K35" s="262"/>
      <c r="L35" s="319"/>
      <c r="M35" s="320"/>
      <c r="N35" s="265"/>
      <c r="O35" s="266"/>
      <c r="P35" s="323"/>
      <c r="Q35" s="324"/>
      <c r="R35" s="325"/>
      <c r="S35" s="324"/>
      <c r="T35" s="326"/>
    </row>
    <row r="36" spans="1:20" x14ac:dyDescent="0.2">
      <c r="A36" s="360" t="s">
        <v>53</v>
      </c>
      <c r="B36" s="361">
        <v>233</v>
      </c>
      <c r="C36" s="361"/>
      <c r="D36" s="361"/>
      <c r="E36" s="360"/>
      <c r="F36" s="361"/>
      <c r="G36" s="361"/>
      <c r="H36" s="362"/>
      <c r="I36" s="363"/>
      <c r="J36" s="364"/>
      <c r="K36" s="365"/>
      <c r="L36" s="366">
        <f>B36</f>
        <v>233</v>
      </c>
      <c r="M36" s="367"/>
      <c r="N36" s="368">
        <v>0</v>
      </c>
      <c r="O36" s="369">
        <f>IF(N36&gt;=2%,M36,0)</f>
        <v>0</v>
      </c>
      <c r="P36" s="370"/>
      <c r="Q36" s="371"/>
      <c r="R36" s="372">
        <f t="shared" si="0"/>
        <v>0</v>
      </c>
      <c r="S36" s="371"/>
      <c r="T36" s="373">
        <f t="shared" si="2"/>
        <v>0</v>
      </c>
    </row>
    <row r="37" spans="1:20" x14ac:dyDescent="0.2">
      <c r="A37" s="344"/>
      <c r="B37" s="259"/>
      <c r="C37" s="259"/>
      <c r="D37" s="259"/>
      <c r="E37" s="344"/>
      <c r="F37" s="259"/>
      <c r="G37" s="259"/>
      <c r="H37" s="259"/>
      <c r="I37" s="260"/>
      <c r="J37" s="374"/>
      <c r="K37" s="262"/>
      <c r="L37" s="375"/>
      <c r="M37" s="264"/>
      <c r="N37" s="265"/>
      <c r="O37" s="266"/>
      <c r="P37" s="376"/>
      <c r="Q37" s="324"/>
      <c r="R37" s="377">
        <f t="shared" si="0"/>
        <v>0</v>
      </c>
      <c r="S37" s="324"/>
      <c r="T37" s="326">
        <f t="shared" si="2"/>
        <v>0</v>
      </c>
    </row>
    <row r="38" spans="1:20" x14ac:dyDescent="0.2">
      <c r="A38" s="344" t="s">
        <v>54</v>
      </c>
      <c r="B38" s="259">
        <f>SUM(B6:B37)-B13-B24</f>
        <v>9085</v>
      </c>
      <c r="C38" s="259"/>
      <c r="D38" s="259"/>
      <c r="E38" s="378"/>
      <c r="F38" s="259"/>
      <c r="G38" s="259">
        <f t="shared" ref="G38:S38" si="3">SUM(G6:G37)</f>
        <v>4</v>
      </c>
      <c r="H38" s="259">
        <f t="shared" si="3"/>
        <v>3284</v>
      </c>
      <c r="I38" s="379">
        <f t="shared" si="3"/>
        <v>1</v>
      </c>
      <c r="J38" s="380">
        <f t="shared" si="3"/>
        <v>4605</v>
      </c>
      <c r="K38" s="262">
        <f t="shared" si="3"/>
        <v>1</v>
      </c>
      <c r="L38" s="262">
        <f t="shared" si="3"/>
        <v>9085</v>
      </c>
      <c r="M38" s="262">
        <f t="shared" si="3"/>
        <v>8852</v>
      </c>
      <c r="N38" s="379">
        <f t="shared" si="3"/>
        <v>1</v>
      </c>
      <c r="O38" s="266">
        <f t="shared" si="3"/>
        <v>8792</v>
      </c>
      <c r="P38" s="376">
        <f t="shared" si="3"/>
        <v>21100.800000000003</v>
      </c>
      <c r="Q38" s="376">
        <f t="shared" si="3"/>
        <v>4.9999999999999991</v>
      </c>
      <c r="R38" s="381">
        <f t="shared" si="3"/>
        <v>3</v>
      </c>
      <c r="S38" s="382">
        <f t="shared" si="3"/>
        <v>2</v>
      </c>
      <c r="T38" s="383">
        <f t="shared" si="2"/>
        <v>5</v>
      </c>
    </row>
    <row r="39" spans="1:20" x14ac:dyDescent="0.2">
      <c r="K39" s="384"/>
      <c r="L39" s="223"/>
      <c r="M39" s="385"/>
      <c r="N39" s="386"/>
      <c r="O39" s="387"/>
      <c r="P39" s="388"/>
    </row>
    <row r="41" spans="1:20" x14ac:dyDescent="0.2">
      <c r="A41" s="389"/>
      <c r="B41" s="389"/>
      <c r="C41" s="389"/>
      <c r="D41" s="389"/>
      <c r="E41" s="389"/>
      <c r="F41" s="389"/>
      <c r="G41" s="389"/>
      <c r="H41" s="214"/>
      <c r="K41" s="214"/>
    </row>
  </sheetData>
  <sortState ref="V7:V15">
    <sortCondition descending="1" ref="V7:V15"/>
  </sortState>
  <mergeCells count="5">
    <mergeCell ref="R5:T5"/>
    <mergeCell ref="A1:T1"/>
    <mergeCell ref="B2:D2"/>
    <mergeCell ref="G2:K2"/>
    <mergeCell ref="M2:O2"/>
  </mergeCells>
  <printOptions horizontalCentered="1" verticalCentered="1"/>
  <pageMargins left="0.23622047244094491" right="0.23622047244094491" top="0.51181102362204722" bottom="0.51181102362204722" header="0" footer="0.23622047244094491"/>
  <pageSetup paperSize="226" scale="58" fitToHeight="0" pageOrder="overThenDown" orientation="landscape" r:id="rId1"/>
  <headerFooter alignWithMargins="0">
    <oddFooter>&amp;L&amp;"Calibri,Cursiva"&amp;9Aprobado en Sesión de Cómputo, dom 14-jun-2015.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34"/>
  <sheetViews>
    <sheetView zoomScale="69" zoomScaleNormal="69" workbookViewId="0">
      <selection sqref="A1:T1"/>
    </sheetView>
  </sheetViews>
  <sheetFormatPr baseColWidth="10" defaultRowHeight="12.75" x14ac:dyDescent="0.2"/>
  <cols>
    <col min="1" max="1" width="43.42578125" style="211" bestFit="1" customWidth="1"/>
    <col min="2" max="2" width="11.42578125" style="211" bestFit="1" customWidth="1"/>
    <col min="3" max="3" width="13.5703125" style="211" bestFit="1" customWidth="1"/>
    <col min="4" max="4" width="12.140625" style="211" bestFit="1" customWidth="1"/>
    <col min="5" max="5" width="13.5703125" style="211" bestFit="1" customWidth="1"/>
    <col min="6" max="6" width="15.140625" style="211" bestFit="1" customWidth="1"/>
    <col min="7" max="7" width="20" style="211" bestFit="1" customWidth="1"/>
    <col min="8" max="8" width="15.140625" style="211" bestFit="1" customWidth="1"/>
    <col min="9" max="9" width="13" style="212" bestFit="1" customWidth="1"/>
    <col min="10" max="10" width="15.85546875" style="213" bestFit="1" customWidth="1"/>
    <col min="11" max="11" width="12" style="211" bestFit="1" customWidth="1"/>
    <col min="12" max="12" width="15.140625" style="211" bestFit="1" customWidth="1"/>
    <col min="13" max="13" width="9.85546875" style="214" bestFit="1" customWidth="1"/>
    <col min="14" max="14" width="8.85546875" style="212" bestFit="1" customWidth="1"/>
    <col min="15" max="15" width="9.42578125" style="211" bestFit="1" customWidth="1"/>
    <col min="16" max="16" width="10.5703125" style="211" bestFit="1" customWidth="1"/>
    <col min="17" max="17" width="13" style="211" bestFit="1" customWidth="1"/>
    <col min="18" max="18" width="7.140625" style="215" customWidth="1"/>
    <col min="19" max="19" width="6.5703125" style="211" customWidth="1"/>
    <col min="20" max="20" width="7.140625" style="211" customWidth="1"/>
    <col min="21" max="16384" width="11.42578125" style="211"/>
  </cols>
  <sheetData>
    <row r="1" spans="1:20" ht="20.25" x14ac:dyDescent="0.3">
      <c r="A1" s="981" t="s">
        <v>0</v>
      </c>
      <c r="B1" s="981"/>
      <c r="C1" s="981"/>
      <c r="D1" s="981"/>
      <c r="E1" s="981"/>
      <c r="F1" s="981"/>
      <c r="G1" s="981"/>
      <c r="H1" s="981"/>
      <c r="I1" s="981"/>
      <c r="J1" s="981"/>
      <c r="K1" s="981"/>
      <c r="L1" s="981"/>
      <c r="M1" s="981"/>
      <c r="N1" s="981"/>
      <c r="O1" s="981"/>
      <c r="P1" s="981"/>
      <c r="Q1" s="981"/>
      <c r="R1" s="981"/>
      <c r="S1" s="981"/>
      <c r="T1" s="981"/>
    </row>
    <row r="2" spans="1:20" ht="20.25" x14ac:dyDescent="0.3">
      <c r="A2" s="927" t="s">
        <v>1</v>
      </c>
      <c r="B2" s="983" t="s">
        <v>60</v>
      </c>
      <c r="C2" s="983"/>
      <c r="D2" s="983"/>
      <c r="E2" s="928"/>
      <c r="F2" s="929"/>
      <c r="G2" s="982" t="str">
        <f>B2</f>
        <v>CATORCE</v>
      </c>
      <c r="H2" s="982"/>
      <c r="I2" s="982"/>
      <c r="J2" s="982"/>
      <c r="K2" s="946"/>
      <c r="L2" s="946"/>
      <c r="M2" s="984" t="s">
        <v>3</v>
      </c>
      <c r="N2" s="984"/>
      <c r="O2" s="984"/>
      <c r="P2" s="929">
        <v>5</v>
      </c>
      <c r="Q2" s="946"/>
      <c r="R2" s="947"/>
      <c r="S2" s="946"/>
      <c r="T2" s="946"/>
    </row>
    <row r="3" spans="1:20" ht="20.25" x14ac:dyDescent="0.3">
      <c r="A3" s="929">
        <v>2018</v>
      </c>
      <c r="B3" s="929"/>
      <c r="C3" s="929"/>
      <c r="D3" s="929"/>
      <c r="E3" s="929"/>
      <c r="F3" s="929"/>
      <c r="G3" s="929"/>
      <c r="H3" s="928"/>
      <c r="I3" s="948"/>
      <c r="J3" s="949"/>
      <c r="K3" s="929"/>
      <c r="L3" s="950"/>
      <c r="M3" s="951"/>
      <c r="N3" s="952"/>
      <c r="O3" s="927"/>
      <c r="P3" s="929"/>
      <c r="Q3" s="946"/>
      <c r="R3" s="947"/>
      <c r="S3" s="946"/>
      <c r="T3" s="946"/>
    </row>
    <row r="4" spans="1:20" ht="20.25" x14ac:dyDescent="0.3">
      <c r="A4" s="929"/>
      <c r="B4" s="929"/>
      <c r="C4" s="929"/>
      <c r="D4" s="929"/>
      <c r="E4" s="929"/>
      <c r="F4" s="929"/>
      <c r="G4" s="929"/>
      <c r="H4" s="928"/>
      <c r="I4" s="948"/>
      <c r="J4" s="949"/>
      <c r="K4" s="929"/>
      <c r="L4" s="950"/>
      <c r="M4" s="951"/>
      <c r="N4" s="952"/>
      <c r="O4" s="927"/>
      <c r="P4" s="929"/>
      <c r="Q4" s="946"/>
      <c r="R4" s="947"/>
      <c r="S4" s="946"/>
      <c r="T4" s="946"/>
    </row>
    <row r="5" spans="1:20" ht="102" x14ac:dyDescent="0.2">
      <c r="A5" s="232" t="s">
        <v>4</v>
      </c>
      <c r="B5" s="232" t="s">
        <v>5</v>
      </c>
      <c r="C5" s="232" t="s">
        <v>6</v>
      </c>
      <c r="D5" s="232" t="s">
        <v>7</v>
      </c>
      <c r="E5" s="232" t="s">
        <v>8</v>
      </c>
      <c r="F5" s="232" t="s">
        <v>9</v>
      </c>
      <c r="G5" s="232" t="s">
        <v>124</v>
      </c>
      <c r="H5" s="232" t="s">
        <v>11</v>
      </c>
      <c r="I5" s="931" t="s">
        <v>12</v>
      </c>
      <c r="J5" s="932" t="s">
        <v>13</v>
      </c>
      <c r="K5" s="232" t="s">
        <v>126</v>
      </c>
      <c r="L5" s="232" t="s">
        <v>15</v>
      </c>
      <c r="M5" s="933" t="s">
        <v>16</v>
      </c>
      <c r="N5" s="231" t="s">
        <v>17</v>
      </c>
      <c r="O5" s="232" t="s">
        <v>18</v>
      </c>
      <c r="P5" s="934" t="s">
        <v>19</v>
      </c>
      <c r="Q5" s="935" t="s">
        <v>20</v>
      </c>
      <c r="R5" s="980" t="s">
        <v>21</v>
      </c>
      <c r="S5" s="980"/>
      <c r="T5" s="980"/>
    </row>
    <row r="6" spans="1:20" s="468" customFormat="1" x14ac:dyDescent="0.2">
      <c r="A6" s="235" t="s">
        <v>38</v>
      </c>
      <c r="B6" s="236"/>
      <c r="C6" s="236"/>
      <c r="D6" s="236"/>
      <c r="E6" s="249"/>
      <c r="F6" s="236"/>
      <c r="G6" s="474"/>
      <c r="H6" s="236"/>
      <c r="I6" s="238">
        <v>0.99</v>
      </c>
      <c r="J6" s="239">
        <f>$B$8*I6</f>
        <v>2362.14</v>
      </c>
      <c r="K6" s="252">
        <v>0</v>
      </c>
      <c r="L6" s="473">
        <f>INT(J6)+K6</f>
        <v>2362</v>
      </c>
      <c r="M6" s="242">
        <f>L6</f>
        <v>2362</v>
      </c>
      <c r="N6" s="469">
        <f>M6/M$31</f>
        <v>0.45475548710050057</v>
      </c>
      <c r="O6" s="255">
        <f>IF(N6&gt;=2%,M6,0)</f>
        <v>2362</v>
      </c>
      <c r="P6" s="245">
        <f>O$31/P$2</f>
        <v>992</v>
      </c>
      <c r="Q6" s="472">
        <f>O6/P6</f>
        <v>2.381048387096774</v>
      </c>
      <c r="R6" s="247">
        <f t="shared" ref="R6:R21" si="0">INT(Q6)</f>
        <v>2</v>
      </c>
      <c r="S6" s="248">
        <v>0</v>
      </c>
      <c r="T6" s="246">
        <f t="shared" ref="T6:T23" si="1">SUM(R6:S6)</f>
        <v>2</v>
      </c>
    </row>
    <row r="7" spans="1:20" s="468" customFormat="1" x14ac:dyDescent="0.2">
      <c r="A7" s="235" t="s">
        <v>24</v>
      </c>
      <c r="B7" s="236"/>
      <c r="C7" s="236"/>
      <c r="D7" s="237"/>
      <c r="E7" s="249"/>
      <c r="F7" s="236"/>
      <c r="G7" s="236"/>
      <c r="H7" s="236"/>
      <c r="I7" s="238">
        <v>0.01</v>
      </c>
      <c r="J7" s="239">
        <f>$B$8*I7</f>
        <v>23.86</v>
      </c>
      <c r="K7" s="252">
        <v>1</v>
      </c>
      <c r="L7" s="473">
        <f>INT(J7)+K7</f>
        <v>24</v>
      </c>
      <c r="M7" s="242">
        <f>L7</f>
        <v>24</v>
      </c>
      <c r="N7" s="469">
        <f>M7/M$31</f>
        <v>4.6207162110127068E-3</v>
      </c>
      <c r="O7" s="255">
        <f>IF(N7&gt;=2%,M7,0)</f>
        <v>0</v>
      </c>
      <c r="P7" s="245">
        <f>O$31/P$2</f>
        <v>992</v>
      </c>
      <c r="Q7" s="472">
        <f>O7/P7</f>
        <v>0</v>
      </c>
      <c r="R7" s="247">
        <f t="shared" si="0"/>
        <v>0</v>
      </c>
      <c r="S7" s="248">
        <v>0</v>
      </c>
      <c r="T7" s="246">
        <f t="shared" si="1"/>
        <v>0</v>
      </c>
    </row>
    <row r="8" spans="1:20" s="468" customFormat="1" x14ac:dyDescent="0.2">
      <c r="A8" s="471" t="s">
        <v>59</v>
      </c>
      <c r="B8" s="236">
        <v>2386</v>
      </c>
      <c r="C8" s="470"/>
      <c r="D8" s="236"/>
      <c r="E8" s="235"/>
      <c r="F8" s="236"/>
      <c r="G8" s="236"/>
      <c r="H8" s="251"/>
      <c r="I8" s="238"/>
      <c r="J8" s="239"/>
      <c r="K8" s="252"/>
      <c r="L8" s="253"/>
      <c r="M8" s="254"/>
      <c r="N8" s="469"/>
      <c r="O8" s="255"/>
      <c r="P8" s="245">
        <f>SUM(N8:O8)</f>
        <v>0</v>
      </c>
      <c r="Q8" s="248"/>
      <c r="R8" s="247">
        <f t="shared" si="0"/>
        <v>0</v>
      </c>
      <c r="S8" s="248">
        <v>0</v>
      </c>
      <c r="T8" s="246">
        <f t="shared" si="1"/>
        <v>0</v>
      </c>
    </row>
    <row r="9" spans="1:20" x14ac:dyDescent="0.2">
      <c r="A9" s="256"/>
      <c r="B9" s="257"/>
      <c r="C9" s="257"/>
      <c r="D9" s="258"/>
      <c r="E9" s="227"/>
      <c r="F9" s="259"/>
      <c r="G9" s="257"/>
      <c r="H9" s="259"/>
      <c r="I9" s="260"/>
      <c r="J9" s="261"/>
      <c r="K9" s="262"/>
      <c r="L9" s="263"/>
      <c r="M9" s="264"/>
      <c r="N9" s="265"/>
      <c r="O9" s="266"/>
      <c r="P9" s="267"/>
      <c r="R9" s="268">
        <f t="shared" si="0"/>
        <v>0</v>
      </c>
      <c r="S9" s="269">
        <v>0</v>
      </c>
      <c r="T9" s="270">
        <f t="shared" si="1"/>
        <v>0</v>
      </c>
    </row>
    <row r="10" spans="1:20" x14ac:dyDescent="0.2">
      <c r="A10" s="287" t="s">
        <v>39</v>
      </c>
      <c r="B10" s="288">
        <v>1370</v>
      </c>
      <c r="C10" s="288"/>
      <c r="D10" s="390"/>
      <c r="E10" s="391"/>
      <c r="F10" s="272"/>
      <c r="G10" s="288"/>
      <c r="H10" s="272"/>
      <c r="I10" s="275"/>
      <c r="J10" s="276"/>
      <c r="K10" s="277"/>
      <c r="L10" s="290">
        <f>B10</f>
        <v>1370</v>
      </c>
      <c r="M10" s="291">
        <f>L10</f>
        <v>1370</v>
      </c>
      <c r="N10" s="280">
        <f>M10/M$31</f>
        <v>0.26376588371197535</v>
      </c>
      <c r="O10" s="281">
        <f>IF(N10&gt;=2%,M10,0)</f>
        <v>1370</v>
      </c>
      <c r="P10" s="392">
        <f>O$31/P$2</f>
        <v>992</v>
      </c>
      <c r="Q10" s="393">
        <f>O10/P10</f>
        <v>1.3810483870967742</v>
      </c>
      <c r="R10" s="394">
        <f t="shared" si="0"/>
        <v>1</v>
      </c>
      <c r="S10" s="395">
        <v>1</v>
      </c>
      <c r="T10" s="396">
        <f t="shared" si="1"/>
        <v>2</v>
      </c>
    </row>
    <row r="11" spans="1:20" x14ac:dyDescent="0.2">
      <c r="A11" s="256"/>
      <c r="B11" s="257"/>
      <c r="C11" s="257"/>
      <c r="D11" s="258"/>
      <c r="E11" s="227"/>
      <c r="F11" s="259"/>
      <c r="G11" s="257"/>
      <c r="H11" s="259"/>
      <c r="I11" s="260"/>
      <c r="J11" s="261"/>
      <c r="K11" s="262"/>
      <c r="L11" s="263"/>
      <c r="M11" s="264"/>
      <c r="N11" s="265"/>
      <c r="O11" s="266"/>
      <c r="P11" s="267"/>
      <c r="R11" s="268">
        <f t="shared" si="0"/>
        <v>0</v>
      </c>
      <c r="S11" s="269">
        <v>0</v>
      </c>
      <c r="T11" s="270">
        <f t="shared" si="1"/>
        <v>0</v>
      </c>
    </row>
    <row r="12" spans="1:20" x14ac:dyDescent="0.2">
      <c r="A12" s="292" t="s">
        <v>41</v>
      </c>
      <c r="B12" s="293">
        <v>81</v>
      </c>
      <c r="C12" s="293">
        <f>$B$15/3</f>
        <v>1</v>
      </c>
      <c r="D12" s="293">
        <f>B$16/2</f>
        <v>1.5</v>
      </c>
      <c r="E12" s="294">
        <f>B$17/2</f>
        <v>0.5</v>
      </c>
      <c r="F12" s="293"/>
      <c r="G12" s="295">
        <v>2</v>
      </c>
      <c r="H12" s="293">
        <f>B12+INT(C12)+INT(D12)+INT(E12)+INT(F12)+G12</f>
        <v>85</v>
      </c>
      <c r="I12" s="296"/>
      <c r="J12" s="297"/>
      <c r="K12" s="298"/>
      <c r="L12" s="299">
        <f>H12</f>
        <v>85</v>
      </c>
      <c r="M12" s="300">
        <f>L12</f>
        <v>85</v>
      </c>
      <c r="N12" s="301">
        <f>M12/M$31</f>
        <v>1.6365036580670005E-2</v>
      </c>
      <c r="O12" s="302">
        <f>IF(N12&gt;=2%,M12,0)</f>
        <v>0</v>
      </c>
      <c r="P12" s="303">
        <f>O$31/P$2</f>
        <v>992</v>
      </c>
      <c r="Q12" s="304">
        <f>O12/P12</f>
        <v>0</v>
      </c>
      <c r="R12" s="305">
        <f t="shared" si="0"/>
        <v>0</v>
      </c>
      <c r="S12" s="304">
        <v>0</v>
      </c>
      <c r="T12" s="306">
        <f t="shared" si="1"/>
        <v>0</v>
      </c>
    </row>
    <row r="13" spans="1:20" x14ac:dyDescent="0.2">
      <c r="A13" s="292" t="s">
        <v>42</v>
      </c>
      <c r="B13" s="293">
        <v>52</v>
      </c>
      <c r="C13" s="293">
        <f>$B$15/3</f>
        <v>1</v>
      </c>
      <c r="D13" s="293">
        <f>B$16/2</f>
        <v>1.5</v>
      </c>
      <c r="E13" s="292"/>
      <c r="F13" s="293">
        <f>B$18/2</f>
        <v>0.5</v>
      </c>
      <c r="G13" s="293">
        <v>1</v>
      </c>
      <c r="H13" s="293">
        <f>B13+INT(C13)+INT(D13)+INT(E13)+INT(F13)+G13</f>
        <v>55</v>
      </c>
      <c r="I13" s="296"/>
      <c r="J13" s="297"/>
      <c r="K13" s="298"/>
      <c r="L13" s="299">
        <f>H13</f>
        <v>55</v>
      </c>
      <c r="M13" s="300">
        <f>L13</f>
        <v>55</v>
      </c>
      <c r="N13" s="301">
        <f>M13/M$31</f>
        <v>1.0589141316904121E-2</v>
      </c>
      <c r="O13" s="302">
        <f>IF(N13&gt;=2%,M13,0)</f>
        <v>0</v>
      </c>
      <c r="P13" s="303">
        <f>O$31/P$2</f>
        <v>992</v>
      </c>
      <c r="Q13" s="304">
        <f>O13/P13</f>
        <v>0</v>
      </c>
      <c r="R13" s="305">
        <f t="shared" si="0"/>
        <v>0</v>
      </c>
      <c r="S13" s="304">
        <v>0</v>
      </c>
      <c r="T13" s="306">
        <f t="shared" si="1"/>
        <v>0</v>
      </c>
    </row>
    <row r="14" spans="1:20" x14ac:dyDescent="0.2">
      <c r="A14" s="292" t="s">
        <v>43</v>
      </c>
      <c r="B14" s="293">
        <v>6</v>
      </c>
      <c r="C14" s="293">
        <f>$B$15/3</f>
        <v>1</v>
      </c>
      <c r="D14" s="293"/>
      <c r="E14" s="294">
        <f>B$17/2</f>
        <v>0.5</v>
      </c>
      <c r="F14" s="293">
        <f>B$18/2</f>
        <v>0.5</v>
      </c>
      <c r="G14" s="293">
        <v>0</v>
      </c>
      <c r="H14" s="293">
        <f>B14+INT(C14)+INT(D14)+INT(E14)+INT(F14)+G14</f>
        <v>7</v>
      </c>
      <c r="I14" s="296"/>
      <c r="J14" s="297"/>
      <c r="K14" s="298"/>
      <c r="L14" s="299">
        <f>H14</f>
        <v>7</v>
      </c>
      <c r="M14" s="300">
        <f>L14</f>
        <v>7</v>
      </c>
      <c r="N14" s="301">
        <f>M14/M$31</f>
        <v>1.3477088948787063E-3</v>
      </c>
      <c r="O14" s="302">
        <f>IF(N14&gt;=2%,M14,0)</f>
        <v>0</v>
      </c>
      <c r="P14" s="303">
        <f>O$31/P$2</f>
        <v>992</v>
      </c>
      <c r="Q14" s="304">
        <f>O14/P14</f>
        <v>0</v>
      </c>
      <c r="R14" s="305">
        <f t="shared" si="0"/>
        <v>0</v>
      </c>
      <c r="S14" s="304">
        <v>0</v>
      </c>
      <c r="T14" s="306">
        <f t="shared" si="1"/>
        <v>0</v>
      </c>
    </row>
    <row r="15" spans="1:20" x14ac:dyDescent="0.2">
      <c r="A15" s="307" t="s">
        <v>44</v>
      </c>
      <c r="B15" s="293">
        <v>3</v>
      </c>
      <c r="C15" s="293"/>
      <c r="D15" s="293"/>
      <c r="E15" s="292"/>
      <c r="F15" s="293"/>
      <c r="G15" s="293"/>
      <c r="H15" s="293"/>
      <c r="I15" s="296"/>
      <c r="J15" s="297"/>
      <c r="K15" s="298"/>
      <c r="L15" s="299"/>
      <c r="M15" s="308"/>
      <c r="N15" s="301"/>
      <c r="O15" s="302"/>
      <c r="P15" s="303"/>
      <c r="Q15" s="304"/>
      <c r="R15" s="305">
        <f t="shared" si="0"/>
        <v>0</v>
      </c>
      <c r="S15" s="304">
        <v>0</v>
      </c>
      <c r="T15" s="306">
        <f t="shared" si="1"/>
        <v>0</v>
      </c>
    </row>
    <row r="16" spans="1:20" x14ac:dyDescent="0.2">
      <c r="A16" s="307" t="s">
        <v>45</v>
      </c>
      <c r="B16" s="293">
        <v>3</v>
      </c>
      <c r="C16" s="293"/>
      <c r="D16" s="293"/>
      <c r="E16" s="292"/>
      <c r="F16" s="293"/>
      <c r="G16" s="293"/>
      <c r="H16" s="293"/>
      <c r="I16" s="296"/>
      <c r="J16" s="297"/>
      <c r="K16" s="298"/>
      <c r="L16" s="299"/>
      <c r="M16" s="308"/>
      <c r="N16" s="301"/>
      <c r="O16" s="302"/>
      <c r="P16" s="303">
        <f>SUM(N16:O16)</f>
        <v>0</v>
      </c>
      <c r="Q16" s="304"/>
      <c r="R16" s="305">
        <f t="shared" si="0"/>
        <v>0</v>
      </c>
      <c r="S16" s="304"/>
      <c r="T16" s="306">
        <f t="shared" si="1"/>
        <v>0</v>
      </c>
    </row>
    <row r="17" spans="1:20" x14ac:dyDescent="0.2">
      <c r="A17" s="307" t="s">
        <v>46</v>
      </c>
      <c r="B17" s="293">
        <v>1</v>
      </c>
      <c r="C17" s="293"/>
      <c r="D17" s="309"/>
      <c r="E17" s="292"/>
      <c r="F17" s="293"/>
      <c r="G17" s="293"/>
      <c r="H17" s="310"/>
      <c r="I17" s="296"/>
      <c r="J17" s="297"/>
      <c r="K17" s="298"/>
      <c r="L17" s="299"/>
      <c r="M17" s="308"/>
      <c r="N17" s="301"/>
      <c r="O17" s="302"/>
      <c r="P17" s="303">
        <f>SUM(N17:O17)</f>
        <v>0</v>
      </c>
      <c r="Q17" s="304"/>
      <c r="R17" s="305">
        <f t="shared" si="0"/>
        <v>0</v>
      </c>
      <c r="S17" s="304"/>
      <c r="T17" s="306">
        <f t="shared" si="1"/>
        <v>0</v>
      </c>
    </row>
    <row r="18" spans="1:20" x14ac:dyDescent="0.2">
      <c r="A18" s="307" t="s">
        <v>47</v>
      </c>
      <c r="B18" s="293">
        <v>1</v>
      </c>
      <c r="C18" s="293"/>
      <c r="D18" s="293"/>
      <c r="E18" s="292"/>
      <c r="F18" s="293"/>
      <c r="G18" s="293"/>
      <c r="H18" s="293"/>
      <c r="I18" s="296"/>
      <c r="J18" s="297"/>
      <c r="K18" s="298"/>
      <c r="L18" s="299"/>
      <c r="M18" s="308"/>
      <c r="N18" s="301"/>
      <c r="O18" s="302"/>
      <c r="P18" s="303">
        <f>SUM(N18:O18)</f>
        <v>0</v>
      </c>
      <c r="Q18" s="304"/>
      <c r="R18" s="305">
        <f t="shared" si="0"/>
        <v>0</v>
      </c>
      <c r="S18" s="304"/>
      <c r="T18" s="306">
        <f t="shared" si="1"/>
        <v>0</v>
      </c>
    </row>
    <row r="19" spans="1:20" x14ac:dyDescent="0.2">
      <c r="A19" s="311" t="s">
        <v>48</v>
      </c>
      <c r="B19" s="293">
        <f>SUM(B12:B18)</f>
        <v>147</v>
      </c>
      <c r="C19" s="293"/>
      <c r="D19" s="293"/>
      <c r="E19" s="292"/>
      <c r="F19" s="293"/>
      <c r="G19" s="293"/>
      <c r="H19" s="293"/>
      <c r="I19" s="296"/>
      <c r="J19" s="297"/>
      <c r="K19" s="298"/>
      <c r="L19" s="299"/>
      <c r="M19" s="308"/>
      <c r="N19" s="301"/>
      <c r="O19" s="302"/>
      <c r="P19" s="303"/>
      <c r="Q19" s="304"/>
      <c r="R19" s="305">
        <f t="shared" si="0"/>
        <v>0</v>
      </c>
      <c r="S19" s="304"/>
      <c r="T19" s="306">
        <f t="shared" si="1"/>
        <v>0</v>
      </c>
    </row>
    <row r="20" spans="1:20" x14ac:dyDescent="0.2">
      <c r="A20" s="256"/>
      <c r="B20" s="313"/>
      <c r="C20" s="259"/>
      <c r="D20" s="259"/>
      <c r="E20" s="344"/>
      <c r="F20" s="259"/>
      <c r="G20" s="259"/>
      <c r="H20" s="259"/>
      <c r="I20" s="260"/>
      <c r="J20" s="261"/>
      <c r="K20" s="262"/>
      <c r="L20" s="263"/>
      <c r="M20" s="264"/>
      <c r="N20" s="265"/>
      <c r="O20" s="266"/>
      <c r="P20" s="267"/>
      <c r="Q20" s="327"/>
      <c r="R20" s="268">
        <f t="shared" si="0"/>
        <v>0</v>
      </c>
      <c r="S20" s="269"/>
      <c r="T20" s="270">
        <f t="shared" si="1"/>
        <v>0</v>
      </c>
    </row>
    <row r="21" spans="1:20" x14ac:dyDescent="0.2">
      <c r="A21" s="399" t="s">
        <v>34</v>
      </c>
      <c r="B21" s="398">
        <v>1228</v>
      </c>
      <c r="C21" s="398"/>
      <c r="D21" s="398"/>
      <c r="E21" s="399"/>
      <c r="F21" s="398"/>
      <c r="G21" s="398"/>
      <c r="H21" s="398"/>
      <c r="I21" s="400"/>
      <c r="J21" s="401"/>
      <c r="K21" s="402"/>
      <c r="L21" s="403">
        <f>B21</f>
        <v>1228</v>
      </c>
      <c r="M21" s="404">
        <f>L21</f>
        <v>1228</v>
      </c>
      <c r="N21" s="405">
        <f>M21/M$31</f>
        <v>0.23642664613015019</v>
      </c>
      <c r="O21" s="406">
        <f>IF(N21&gt;=2%,M21,0)</f>
        <v>1228</v>
      </c>
      <c r="P21" s="407">
        <f>O$31/P$2</f>
        <v>992</v>
      </c>
      <c r="Q21" s="408">
        <f>O21/P21</f>
        <v>1.2379032258064515</v>
      </c>
      <c r="R21" s="409">
        <f t="shared" si="0"/>
        <v>1</v>
      </c>
      <c r="S21" s="410">
        <v>0</v>
      </c>
      <c r="T21" s="411">
        <f t="shared" si="1"/>
        <v>1</v>
      </c>
    </row>
    <row r="22" spans="1:20" s="327" customFormat="1" x14ac:dyDescent="0.2">
      <c r="A22" s="315"/>
      <c r="B22" s="313"/>
      <c r="C22" s="313"/>
      <c r="D22" s="313"/>
      <c r="E22" s="315"/>
      <c r="F22" s="313"/>
      <c r="G22" s="313"/>
      <c r="H22" s="313"/>
      <c r="I22" s="317"/>
      <c r="J22" s="261"/>
      <c r="K22" s="318"/>
      <c r="L22" s="319"/>
      <c r="M22" s="412"/>
      <c r="N22" s="321"/>
      <c r="O22" s="322"/>
      <c r="P22" s="413"/>
      <c r="R22" s="268"/>
      <c r="S22" s="269"/>
      <c r="T22" s="270">
        <f t="shared" si="1"/>
        <v>0</v>
      </c>
    </row>
    <row r="23" spans="1:20" x14ac:dyDescent="0.2">
      <c r="A23" s="414" t="s">
        <v>35</v>
      </c>
      <c r="B23" s="415">
        <v>63</v>
      </c>
      <c r="C23" s="415"/>
      <c r="D23" s="415"/>
      <c r="E23" s="414"/>
      <c r="F23" s="415"/>
      <c r="G23" s="415"/>
      <c r="H23" s="415"/>
      <c r="I23" s="416"/>
      <c r="J23" s="417"/>
      <c r="K23" s="418"/>
      <c r="L23" s="419">
        <f>B23</f>
        <v>63</v>
      </c>
      <c r="M23" s="420">
        <f>L23</f>
        <v>63</v>
      </c>
      <c r="N23" s="421">
        <f>M23/M$31</f>
        <v>1.2129380053908356E-2</v>
      </c>
      <c r="O23" s="422">
        <f>IF(N23&gt;=2%,M23,0)</f>
        <v>0</v>
      </c>
      <c r="P23" s="423">
        <f>O$31/P$2</f>
        <v>992</v>
      </c>
      <c r="Q23" s="424">
        <f>O23/P23</f>
        <v>0</v>
      </c>
      <c r="R23" s="425">
        <f>INT(Q23)</f>
        <v>0</v>
      </c>
      <c r="S23" s="426">
        <v>0</v>
      </c>
      <c r="T23" s="427">
        <f t="shared" si="1"/>
        <v>0</v>
      </c>
    </row>
    <row r="24" spans="1:20" s="327" customFormat="1" x14ac:dyDescent="0.2">
      <c r="A24" s="312"/>
      <c r="B24" s="313"/>
      <c r="C24" s="313"/>
      <c r="D24" s="314"/>
      <c r="E24" s="315"/>
      <c r="F24" s="313"/>
      <c r="G24" s="313"/>
      <c r="H24" s="316"/>
      <c r="I24" s="317"/>
      <c r="J24" s="261"/>
      <c r="K24" s="318"/>
      <c r="L24" s="319"/>
      <c r="M24" s="320"/>
      <c r="N24" s="321"/>
      <c r="O24" s="322"/>
      <c r="P24" s="323"/>
      <c r="Q24" s="324"/>
      <c r="R24" s="325"/>
      <c r="S24" s="324"/>
      <c r="T24" s="326"/>
    </row>
    <row r="25" spans="1:20" s="327" customFormat="1" x14ac:dyDescent="0.2">
      <c r="A25" s="328" t="s">
        <v>50</v>
      </c>
      <c r="B25" s="329">
        <v>0</v>
      </c>
      <c r="C25" s="329"/>
      <c r="D25" s="330"/>
      <c r="E25" s="331"/>
      <c r="F25" s="329"/>
      <c r="G25" s="329"/>
      <c r="H25" s="332"/>
      <c r="I25" s="333"/>
      <c r="J25" s="334"/>
      <c r="K25" s="335"/>
      <c r="L25" s="336">
        <f>B25</f>
        <v>0</v>
      </c>
      <c r="M25" s="337">
        <f>L25</f>
        <v>0</v>
      </c>
      <c r="N25" s="338">
        <f>M25/M$31</f>
        <v>0</v>
      </c>
      <c r="O25" s="339">
        <f>IF(N25&gt;=2%,M25,0)</f>
        <v>0</v>
      </c>
      <c r="P25" s="340">
        <f>O$31/P$2</f>
        <v>992</v>
      </c>
      <c r="Q25" s="341">
        <f>O25/P25</f>
        <v>0</v>
      </c>
      <c r="R25" s="342">
        <f>INT(Q25)</f>
        <v>0</v>
      </c>
      <c r="S25" s="341">
        <v>0</v>
      </c>
      <c r="T25" s="343">
        <f>SUM(R25:S25)</f>
        <v>0</v>
      </c>
    </row>
    <row r="26" spans="1:20" x14ac:dyDescent="0.2">
      <c r="A26" s="344"/>
      <c r="B26" s="259"/>
      <c r="C26" s="259"/>
      <c r="D26" s="258"/>
      <c r="E26" s="344"/>
      <c r="F26" s="259"/>
      <c r="G26" s="259"/>
      <c r="H26" s="345" t="s">
        <v>51</v>
      </c>
      <c r="I26" s="260"/>
      <c r="J26" s="261"/>
      <c r="K26" s="262"/>
      <c r="L26" s="319"/>
      <c r="M26" s="320"/>
      <c r="N26" s="265"/>
      <c r="O26" s="266"/>
      <c r="P26" s="323"/>
      <c r="Q26" s="324"/>
      <c r="R26" s="325">
        <f>INT(Q26)</f>
        <v>0</v>
      </c>
      <c r="S26" s="324"/>
      <c r="T26" s="326">
        <f>SUM(R26:S26)</f>
        <v>0</v>
      </c>
    </row>
    <row r="27" spans="1:20" x14ac:dyDescent="0.2">
      <c r="A27" s="346" t="s">
        <v>52</v>
      </c>
      <c r="B27" s="347">
        <v>0</v>
      </c>
      <c r="C27" s="347"/>
      <c r="D27" s="347"/>
      <c r="E27" s="346"/>
      <c r="F27" s="347"/>
      <c r="G27" s="347"/>
      <c r="H27" s="348"/>
      <c r="I27" s="349"/>
      <c r="J27" s="350"/>
      <c r="K27" s="351"/>
      <c r="L27" s="352">
        <f>B27</f>
        <v>0</v>
      </c>
      <c r="M27" s="353">
        <f>L27</f>
        <v>0</v>
      </c>
      <c r="N27" s="354">
        <f>M27/M$31</f>
        <v>0</v>
      </c>
      <c r="O27" s="355">
        <f>IF(N27&gt;=2%,M27,0)</f>
        <v>0</v>
      </c>
      <c r="P27" s="356">
        <f>O$31/P$2</f>
        <v>992</v>
      </c>
      <c r="Q27" s="357">
        <f>O27/P27</f>
        <v>0</v>
      </c>
      <c r="R27" s="358">
        <f>INT(Q27)</f>
        <v>0</v>
      </c>
      <c r="S27" s="357">
        <v>0</v>
      </c>
      <c r="T27" s="359">
        <f>SUM(R27:S27)</f>
        <v>0</v>
      </c>
    </row>
    <row r="28" spans="1:20" x14ac:dyDescent="0.2">
      <c r="A28" s="344"/>
      <c r="B28" s="259"/>
      <c r="C28" s="259"/>
      <c r="D28" s="259"/>
      <c r="E28" s="344"/>
      <c r="F28" s="259"/>
      <c r="G28" s="259"/>
      <c r="H28" s="345"/>
      <c r="I28" s="260"/>
      <c r="J28" s="261"/>
      <c r="K28" s="262"/>
      <c r="L28" s="319"/>
      <c r="M28" s="320"/>
      <c r="N28" s="265"/>
      <c r="O28" s="266"/>
      <c r="P28" s="323"/>
      <c r="Q28" s="324"/>
      <c r="R28" s="325"/>
      <c r="S28" s="324"/>
      <c r="T28" s="326"/>
    </row>
    <row r="29" spans="1:20" x14ac:dyDescent="0.2">
      <c r="A29" s="360" t="s">
        <v>53</v>
      </c>
      <c r="B29" s="361">
        <v>203</v>
      </c>
      <c r="C29" s="361"/>
      <c r="D29" s="361"/>
      <c r="E29" s="360"/>
      <c r="F29" s="361"/>
      <c r="G29" s="361"/>
      <c r="H29" s="362"/>
      <c r="I29" s="363"/>
      <c r="J29" s="364"/>
      <c r="K29" s="365"/>
      <c r="L29" s="366">
        <f>B29</f>
        <v>203</v>
      </c>
      <c r="M29" s="367"/>
      <c r="N29" s="368">
        <v>0</v>
      </c>
      <c r="O29" s="369">
        <f>IF(N29&gt;=2%,M29,0)</f>
        <v>0</v>
      </c>
      <c r="P29" s="370"/>
      <c r="Q29" s="371"/>
      <c r="R29" s="372">
        <f>INT(Q29)</f>
        <v>0</v>
      </c>
      <c r="S29" s="371"/>
      <c r="T29" s="373">
        <f>SUM(R29:S29)</f>
        <v>0</v>
      </c>
    </row>
    <row r="30" spans="1:20" x14ac:dyDescent="0.2">
      <c r="A30" s="344"/>
      <c r="B30" s="259"/>
      <c r="C30" s="259"/>
      <c r="D30" s="259"/>
      <c r="E30" s="344"/>
      <c r="F30" s="259"/>
      <c r="G30" s="259"/>
      <c r="H30" s="259"/>
      <c r="I30" s="260"/>
      <c r="J30" s="374"/>
      <c r="K30" s="262"/>
      <c r="L30" s="375"/>
      <c r="M30" s="264"/>
      <c r="N30" s="265"/>
      <c r="O30" s="266"/>
      <c r="P30" s="376"/>
      <c r="Q30" s="324"/>
      <c r="R30" s="377">
        <f>INT(Q30)</f>
        <v>0</v>
      </c>
      <c r="S30" s="324"/>
      <c r="T30" s="326">
        <f>SUM(R30:S30)</f>
        <v>0</v>
      </c>
    </row>
    <row r="31" spans="1:20" x14ac:dyDescent="0.2">
      <c r="A31" s="344" t="s">
        <v>54</v>
      </c>
      <c r="B31" s="259">
        <f>SUM(B6:B30)-B19</f>
        <v>5397</v>
      </c>
      <c r="C31" s="259"/>
      <c r="D31" s="259"/>
      <c r="E31" s="378"/>
      <c r="F31" s="259"/>
      <c r="G31" s="259">
        <f t="shared" ref="G31:S31" si="2">SUM(G6:G30)</f>
        <v>3</v>
      </c>
      <c r="H31" s="259">
        <f t="shared" si="2"/>
        <v>147</v>
      </c>
      <c r="I31" s="379">
        <f t="shared" si="2"/>
        <v>1</v>
      </c>
      <c r="J31" s="380">
        <f t="shared" si="2"/>
        <v>2386</v>
      </c>
      <c r="K31" s="262">
        <f t="shared" si="2"/>
        <v>1</v>
      </c>
      <c r="L31" s="262">
        <f t="shared" si="2"/>
        <v>5397</v>
      </c>
      <c r="M31" s="262">
        <f t="shared" si="2"/>
        <v>5194</v>
      </c>
      <c r="N31" s="379">
        <f t="shared" si="2"/>
        <v>1</v>
      </c>
      <c r="O31" s="266">
        <f t="shared" si="2"/>
        <v>4960</v>
      </c>
      <c r="P31" s="376">
        <f t="shared" si="2"/>
        <v>9920</v>
      </c>
      <c r="Q31" s="376">
        <f t="shared" si="2"/>
        <v>5</v>
      </c>
      <c r="R31" s="381">
        <f t="shared" si="2"/>
        <v>4</v>
      </c>
      <c r="S31" s="382">
        <f t="shared" si="2"/>
        <v>1</v>
      </c>
      <c r="T31" s="383">
        <f>SUM(R31:S31)</f>
        <v>5</v>
      </c>
    </row>
    <row r="32" spans="1:20" x14ac:dyDescent="0.2">
      <c r="K32" s="384"/>
      <c r="L32" s="223"/>
      <c r="M32" s="385"/>
      <c r="N32" s="386"/>
      <c r="O32" s="387"/>
      <c r="P32" s="388"/>
    </row>
    <row r="34" spans="1:11" x14ac:dyDescent="0.2">
      <c r="A34" s="389"/>
      <c r="B34" s="389"/>
      <c r="C34" s="389"/>
      <c r="D34" s="389"/>
      <c r="E34" s="389"/>
      <c r="F34" s="389"/>
      <c r="G34" s="389"/>
      <c r="H34" s="214"/>
      <c r="K34" s="214"/>
    </row>
  </sheetData>
  <mergeCells count="5">
    <mergeCell ref="R5:T5"/>
    <mergeCell ref="A1:T1"/>
    <mergeCell ref="B2:D2"/>
    <mergeCell ref="G2:J2"/>
    <mergeCell ref="M2:O2"/>
  </mergeCells>
  <printOptions horizontalCentered="1" verticalCentered="1"/>
  <pageMargins left="0.23622047244094491" right="0.23622047244094491" top="0.51181102362204722" bottom="0.51181102362204722" header="0" footer="0.23622047244094491"/>
  <pageSetup paperSize="226" scale="58" fitToHeight="0" pageOrder="overThenDown" orientation="landscape" r:id="rId1"/>
  <headerFooter alignWithMargins="0">
    <oddFooter>&amp;L&amp;"Calibri,Cursiva"&amp;9Aprobado en Sesión de Cómputo, dom 14-jun-2015.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39"/>
  <sheetViews>
    <sheetView zoomScale="60" zoomScaleNormal="60" workbookViewId="0">
      <selection activeCell="L5" sqref="L5"/>
    </sheetView>
  </sheetViews>
  <sheetFormatPr baseColWidth="10" defaultRowHeight="12.75" x14ac:dyDescent="0.2"/>
  <cols>
    <col min="1" max="1" width="38.85546875" style="211" bestFit="1" customWidth="1"/>
    <col min="2" max="2" width="12.42578125" style="211" bestFit="1" customWidth="1"/>
    <col min="3" max="3" width="15.85546875" style="211" bestFit="1" customWidth="1"/>
    <col min="4" max="4" width="14" style="211" bestFit="1" customWidth="1"/>
    <col min="5" max="5" width="15.85546875" style="211" bestFit="1" customWidth="1"/>
    <col min="6" max="6" width="16.28515625" style="211" bestFit="1" customWidth="1"/>
    <col min="7" max="7" width="22" style="211" bestFit="1" customWidth="1"/>
    <col min="8" max="8" width="18.85546875" style="211" bestFit="1" customWidth="1"/>
    <col min="9" max="9" width="14.42578125" style="212" bestFit="1" customWidth="1"/>
    <col min="10" max="10" width="17.7109375" style="213" bestFit="1" customWidth="1"/>
    <col min="11" max="11" width="15.85546875" style="211" bestFit="1" customWidth="1"/>
    <col min="12" max="12" width="16.28515625" style="211" bestFit="1" customWidth="1"/>
    <col min="13" max="13" width="11" style="214" bestFit="1" customWidth="1"/>
    <col min="14" max="14" width="8.7109375" style="212" bestFit="1" customWidth="1"/>
    <col min="15" max="15" width="16.42578125" style="211" customWidth="1"/>
    <col min="16" max="16" width="14" style="211" customWidth="1"/>
    <col min="17" max="17" width="12.5703125" style="211" bestFit="1" customWidth="1"/>
    <col min="18" max="18" width="7.140625" style="215" customWidth="1"/>
    <col min="19" max="19" width="6.5703125" style="211" customWidth="1"/>
    <col min="20" max="20" width="7.140625" style="211" customWidth="1"/>
    <col min="21" max="16384" width="11.42578125" style="211"/>
  </cols>
  <sheetData>
    <row r="1" spans="1:20" ht="20.25" x14ac:dyDescent="0.3">
      <c r="A1" s="981" t="s">
        <v>0</v>
      </c>
      <c r="B1" s="981"/>
      <c r="C1" s="981"/>
      <c r="D1" s="981"/>
      <c r="E1" s="981"/>
      <c r="F1" s="981"/>
      <c r="G1" s="981"/>
      <c r="H1" s="981"/>
      <c r="I1" s="981"/>
      <c r="J1" s="981"/>
      <c r="K1" s="981"/>
      <c r="L1" s="981"/>
      <c r="M1" s="981"/>
      <c r="N1" s="981"/>
      <c r="O1" s="981"/>
      <c r="P1" s="981"/>
      <c r="Q1" s="981"/>
      <c r="R1" s="981"/>
      <c r="S1" s="981"/>
      <c r="T1" s="981"/>
    </row>
    <row r="2" spans="1:20" ht="20.25" x14ac:dyDescent="0.3">
      <c r="A2" s="927" t="s">
        <v>1</v>
      </c>
      <c r="B2" s="983" t="s">
        <v>61</v>
      </c>
      <c r="C2" s="983"/>
      <c r="D2" s="983"/>
      <c r="E2" s="926"/>
      <c r="F2" s="930"/>
      <c r="G2" s="982" t="str">
        <f>B2</f>
        <v>CEDRAL</v>
      </c>
      <c r="H2" s="982"/>
      <c r="I2" s="982"/>
      <c r="J2" s="982"/>
      <c r="K2" s="953"/>
      <c r="L2" s="984" t="s">
        <v>3</v>
      </c>
      <c r="M2" s="984"/>
      <c r="N2" s="984"/>
      <c r="O2" s="984"/>
      <c r="P2" s="929">
        <v>5</v>
      </c>
      <c r="Q2" s="953"/>
      <c r="R2" s="954"/>
      <c r="S2" s="953"/>
      <c r="T2" s="953"/>
    </row>
    <row r="3" spans="1:20" ht="20.25" x14ac:dyDescent="0.3">
      <c r="A3" s="929">
        <v>2018</v>
      </c>
      <c r="B3" s="929"/>
      <c r="C3" s="929"/>
      <c r="D3" s="929"/>
      <c r="E3" s="929"/>
      <c r="F3" s="929"/>
      <c r="G3" s="929"/>
      <c r="H3" s="928"/>
      <c r="I3" s="948"/>
      <c r="J3" s="955"/>
      <c r="K3" s="929"/>
      <c r="L3" s="956"/>
      <c r="M3" s="957"/>
      <c r="N3" s="958"/>
      <c r="O3" s="925"/>
      <c r="P3" s="929"/>
      <c r="Q3" s="953"/>
      <c r="R3" s="954"/>
      <c r="S3" s="953"/>
      <c r="T3" s="953"/>
    </row>
    <row r="4" spans="1:20" ht="20.25" x14ac:dyDescent="0.3">
      <c r="A4" s="929"/>
      <c r="B4" s="929"/>
      <c r="C4" s="929"/>
      <c r="D4" s="929"/>
      <c r="E4" s="929"/>
      <c r="F4" s="929"/>
      <c r="G4" s="929"/>
      <c r="H4" s="928"/>
      <c r="I4" s="948"/>
      <c r="J4" s="955"/>
      <c r="K4" s="929"/>
      <c r="L4" s="956"/>
      <c r="M4" s="957"/>
      <c r="N4" s="958"/>
      <c r="O4" s="925"/>
      <c r="P4" s="929"/>
      <c r="Q4" s="953"/>
      <c r="R4" s="954"/>
      <c r="S4" s="953"/>
      <c r="T4" s="953"/>
    </row>
    <row r="5" spans="1:20" ht="89.25" x14ac:dyDescent="0.2">
      <c r="A5" s="232" t="s">
        <v>4</v>
      </c>
      <c r="B5" s="232" t="s">
        <v>5</v>
      </c>
      <c r="C5" s="232" t="s">
        <v>6</v>
      </c>
      <c r="D5" s="232" t="s">
        <v>7</v>
      </c>
      <c r="E5" s="232" t="s">
        <v>8</v>
      </c>
      <c r="F5" s="232" t="s">
        <v>9</v>
      </c>
      <c r="G5" s="232" t="s">
        <v>124</v>
      </c>
      <c r="H5" s="232" t="s">
        <v>11</v>
      </c>
      <c r="I5" s="931" t="s">
        <v>12</v>
      </c>
      <c r="J5" s="932" t="s">
        <v>13</v>
      </c>
      <c r="K5" s="232" t="s">
        <v>126</v>
      </c>
      <c r="L5" s="232" t="s">
        <v>15</v>
      </c>
      <c r="M5" s="933" t="s">
        <v>16</v>
      </c>
      <c r="N5" s="231" t="s">
        <v>17</v>
      </c>
      <c r="O5" s="232" t="s">
        <v>18</v>
      </c>
      <c r="P5" s="934" t="s">
        <v>19</v>
      </c>
      <c r="Q5" s="935" t="s">
        <v>20</v>
      </c>
      <c r="R5" s="980" t="s">
        <v>21</v>
      </c>
      <c r="S5" s="980"/>
      <c r="T5" s="980"/>
    </row>
    <row r="6" spans="1:20" x14ac:dyDescent="0.2">
      <c r="A6" s="235" t="s">
        <v>22</v>
      </c>
      <c r="B6" s="236">
        <v>51</v>
      </c>
      <c r="C6" s="236">
        <f>$B$9/3</f>
        <v>0.33333333333333331</v>
      </c>
      <c r="D6" s="237">
        <f>B10/2</f>
        <v>1</v>
      </c>
      <c r="E6" s="236">
        <f>B$11/2</f>
        <v>0</v>
      </c>
      <c r="F6" s="236"/>
      <c r="G6" s="236">
        <v>1</v>
      </c>
      <c r="H6" s="236">
        <f>B6+INT(C6)+INT(D6)+INT(E6)+INT(F6)+INT(G6)</f>
        <v>53</v>
      </c>
      <c r="I6" s="238"/>
      <c r="J6" s="239"/>
      <c r="K6" s="240"/>
      <c r="L6" s="241">
        <f>H6</f>
        <v>53</v>
      </c>
      <c r="M6" s="242">
        <f>L6</f>
        <v>53</v>
      </c>
      <c r="N6" s="243">
        <f>M6/M$36</f>
        <v>5.7502441141369211E-3</v>
      </c>
      <c r="O6" s="244">
        <f>IF(N6&gt;=2%,M6,0)</f>
        <v>0</v>
      </c>
      <c r="P6" s="245">
        <f>O$36/P$2</f>
        <v>1827.6</v>
      </c>
      <c r="Q6" s="246">
        <f>O6/P6</f>
        <v>0</v>
      </c>
      <c r="R6" s="247">
        <f>INT(Q6)</f>
        <v>0</v>
      </c>
      <c r="S6" s="248">
        <v>0</v>
      </c>
      <c r="T6" s="246">
        <f>SUM(R6:S6)</f>
        <v>0</v>
      </c>
    </row>
    <row r="7" spans="1:20" x14ac:dyDescent="0.2">
      <c r="A7" s="235" t="s">
        <v>23</v>
      </c>
      <c r="B7" s="236">
        <v>12</v>
      </c>
      <c r="C7" s="236">
        <f>$B$9/3</f>
        <v>0.33333333333333331</v>
      </c>
      <c r="D7" s="237">
        <f>B10/2</f>
        <v>1</v>
      </c>
      <c r="E7" s="236"/>
      <c r="F7" s="236">
        <f>B$12/2</f>
        <v>0</v>
      </c>
      <c r="G7" s="236">
        <v>0</v>
      </c>
      <c r="H7" s="236">
        <f>B7+INT(C7)+INT(D7)+INT(E7)+INT(F7)+INT(G7)</f>
        <v>13</v>
      </c>
      <c r="I7" s="238"/>
      <c r="J7" s="239"/>
      <c r="K7" s="240"/>
      <c r="L7" s="241">
        <f>H7</f>
        <v>13</v>
      </c>
      <c r="M7" s="242">
        <f>L7</f>
        <v>13</v>
      </c>
      <c r="N7" s="243">
        <f>M7/M$36</f>
        <v>1.4104372355430183E-3</v>
      </c>
      <c r="O7" s="244">
        <f>IF(N7&gt;=2%,M7,0)</f>
        <v>0</v>
      </c>
      <c r="P7" s="245">
        <f>O$36/P$2</f>
        <v>1827.6</v>
      </c>
      <c r="Q7" s="246">
        <f>O7/P7</f>
        <v>0</v>
      </c>
      <c r="R7" s="247">
        <f>INT(Q7)</f>
        <v>0</v>
      </c>
      <c r="S7" s="248">
        <v>0</v>
      </c>
      <c r="T7" s="246">
        <f>SUM(R7:S7)</f>
        <v>0</v>
      </c>
    </row>
    <row r="8" spans="1:20" x14ac:dyDescent="0.2">
      <c r="A8" s="235" t="s">
        <v>24</v>
      </c>
      <c r="B8" s="236">
        <v>13</v>
      </c>
      <c r="C8" s="236">
        <f>$B$9/3</f>
        <v>0.33333333333333331</v>
      </c>
      <c r="D8" s="237"/>
      <c r="E8" s="236">
        <f>B$11/2</f>
        <v>0</v>
      </c>
      <c r="F8" s="236">
        <f>B$12/2</f>
        <v>0</v>
      </c>
      <c r="G8" s="236">
        <v>0</v>
      </c>
      <c r="H8" s="236">
        <f>B8+INT(C8)+INT(D8)+INT(E8)+INT(F8)+INT(G8)</f>
        <v>13</v>
      </c>
      <c r="I8" s="238"/>
      <c r="J8" s="239"/>
      <c r="K8" s="240"/>
      <c r="L8" s="241">
        <f>H8</f>
        <v>13</v>
      </c>
      <c r="M8" s="242">
        <f>L8</f>
        <v>13</v>
      </c>
      <c r="N8" s="243">
        <f>M8/M$36</f>
        <v>1.4104372355430183E-3</v>
      </c>
      <c r="O8" s="244">
        <f>IF(N8&gt;=2%,M8,0)</f>
        <v>0</v>
      </c>
      <c r="P8" s="245">
        <f>O$36/P$2</f>
        <v>1827.6</v>
      </c>
      <c r="Q8" s="246">
        <f>O8/P8</f>
        <v>0</v>
      </c>
      <c r="R8" s="247">
        <f>INT(Q8)</f>
        <v>0</v>
      </c>
      <c r="S8" s="248">
        <v>0</v>
      </c>
      <c r="T8" s="246">
        <f>SUM(R8:S8)</f>
        <v>0</v>
      </c>
    </row>
    <row r="9" spans="1:20" x14ac:dyDescent="0.2">
      <c r="A9" s="235" t="s">
        <v>25</v>
      </c>
      <c r="B9" s="236">
        <v>1</v>
      </c>
      <c r="C9" s="236"/>
      <c r="D9" s="237"/>
      <c r="E9" s="236"/>
      <c r="F9" s="236"/>
      <c r="G9" s="236"/>
      <c r="H9" s="236"/>
      <c r="I9" s="238"/>
      <c r="J9" s="239"/>
      <c r="K9" s="240"/>
      <c r="L9" s="241"/>
      <c r="M9" s="242"/>
      <c r="N9" s="243"/>
      <c r="O9" s="244"/>
      <c r="P9" s="245"/>
      <c r="Q9" s="246"/>
      <c r="R9" s="247"/>
      <c r="S9" s="248">
        <v>0</v>
      </c>
      <c r="T9" s="246"/>
    </row>
    <row r="10" spans="1:20" x14ac:dyDescent="0.2">
      <c r="A10" s="235" t="s">
        <v>26</v>
      </c>
      <c r="B10" s="236">
        <v>2</v>
      </c>
      <c r="C10" s="236"/>
      <c r="D10" s="237"/>
      <c r="E10" s="236"/>
      <c r="F10" s="236"/>
      <c r="G10" s="236"/>
      <c r="H10" s="236"/>
      <c r="I10" s="238"/>
      <c r="J10" s="239"/>
      <c r="K10" s="240"/>
      <c r="L10" s="241"/>
      <c r="M10" s="242"/>
      <c r="N10" s="243"/>
      <c r="O10" s="244"/>
      <c r="P10" s="245"/>
      <c r="Q10" s="246"/>
      <c r="R10" s="247"/>
      <c r="S10" s="248">
        <v>0</v>
      </c>
      <c r="T10" s="246"/>
    </row>
    <row r="11" spans="1:20" x14ac:dyDescent="0.2">
      <c r="A11" s="235" t="s">
        <v>27</v>
      </c>
      <c r="B11" s="236">
        <v>0</v>
      </c>
      <c r="C11" s="236"/>
      <c r="D11" s="237"/>
      <c r="E11" s="236"/>
      <c r="F11" s="236"/>
      <c r="G11" s="236"/>
      <c r="H11" s="236"/>
      <c r="I11" s="238"/>
      <c r="J11" s="239"/>
      <c r="K11" s="240"/>
      <c r="L11" s="241"/>
      <c r="M11" s="242"/>
      <c r="N11" s="243"/>
      <c r="O11" s="244"/>
      <c r="P11" s="245"/>
      <c r="Q11" s="246"/>
      <c r="R11" s="247"/>
      <c r="S11" s="248">
        <v>0</v>
      </c>
      <c r="T11" s="246"/>
    </row>
    <row r="12" spans="1:20" x14ac:dyDescent="0.2">
      <c r="A12" s="235" t="s">
        <v>28</v>
      </c>
      <c r="B12" s="236">
        <v>0</v>
      </c>
      <c r="C12" s="236"/>
      <c r="D12" s="237"/>
      <c r="E12" s="249"/>
      <c r="F12" s="236"/>
      <c r="G12" s="236"/>
      <c r="H12" s="236"/>
      <c r="I12" s="238"/>
      <c r="J12" s="239"/>
      <c r="K12" s="240"/>
      <c r="L12" s="241"/>
      <c r="M12" s="242"/>
      <c r="N12" s="243"/>
      <c r="O12" s="244"/>
      <c r="P12" s="245"/>
      <c r="Q12" s="246"/>
      <c r="R12" s="247"/>
      <c r="S12" s="248">
        <v>0</v>
      </c>
      <c r="T12" s="246"/>
    </row>
    <row r="13" spans="1:20" x14ac:dyDescent="0.2">
      <c r="A13" s="250" t="s">
        <v>29</v>
      </c>
      <c r="B13" s="236">
        <f>SUM(B6:B12)</f>
        <v>79</v>
      </c>
      <c r="C13" s="236"/>
      <c r="D13" s="237"/>
      <c r="E13" s="235"/>
      <c r="F13" s="236"/>
      <c r="G13" s="236"/>
      <c r="H13" s="251"/>
      <c r="I13" s="238"/>
      <c r="J13" s="239"/>
      <c r="K13" s="252"/>
      <c r="L13" s="253"/>
      <c r="M13" s="254"/>
      <c r="N13" s="243"/>
      <c r="O13" s="255"/>
      <c r="P13" s="245">
        <f>SUM(N13:O13)</f>
        <v>0</v>
      </c>
      <c r="Q13" s="248"/>
      <c r="R13" s="247">
        <f t="shared" ref="R13:R26" si="0">INT(Q13)</f>
        <v>0</v>
      </c>
      <c r="S13" s="248">
        <v>0</v>
      </c>
      <c r="T13" s="246">
        <f t="shared" ref="T13:T26" si="1">SUM(R13:S13)</f>
        <v>0</v>
      </c>
    </row>
    <row r="14" spans="1:20" x14ac:dyDescent="0.2">
      <c r="A14" s="256"/>
      <c r="B14" s="257"/>
      <c r="C14" s="257"/>
      <c r="D14" s="258"/>
      <c r="E14" s="227"/>
      <c r="F14" s="259"/>
      <c r="G14" s="257"/>
      <c r="H14" s="259"/>
      <c r="I14" s="260"/>
      <c r="J14" s="261"/>
      <c r="K14" s="262"/>
      <c r="L14" s="263"/>
      <c r="M14" s="264"/>
      <c r="N14" s="265"/>
      <c r="O14" s="266"/>
      <c r="P14" s="267">
        <f>SUM(N14:O14)</f>
        <v>0</v>
      </c>
      <c r="R14" s="268">
        <f t="shared" si="0"/>
        <v>0</v>
      </c>
      <c r="S14" s="269">
        <v>0</v>
      </c>
      <c r="T14" s="270">
        <f t="shared" si="1"/>
        <v>0</v>
      </c>
    </row>
    <row r="15" spans="1:20" x14ac:dyDescent="0.2">
      <c r="A15" s="271" t="s">
        <v>33</v>
      </c>
      <c r="B15" s="272"/>
      <c r="C15" s="272"/>
      <c r="D15" s="272"/>
      <c r="E15" s="273"/>
      <c r="F15" s="272"/>
      <c r="G15" s="274"/>
      <c r="H15" s="272"/>
      <c r="I15" s="275">
        <v>0.8</v>
      </c>
      <c r="J15" s="276">
        <f>$B$17*I15</f>
        <v>2820</v>
      </c>
      <c r="K15" s="277">
        <v>0</v>
      </c>
      <c r="L15" s="278">
        <f>INT(J15)+K15</f>
        <v>2820</v>
      </c>
      <c r="M15" s="279">
        <f>L15</f>
        <v>2820</v>
      </c>
      <c r="N15" s="280">
        <f>M15/M$36</f>
        <v>0.30595638494087013</v>
      </c>
      <c r="O15" s="281">
        <f>IF(N15&gt;=2%,M15,0)</f>
        <v>2820</v>
      </c>
      <c r="P15" s="282">
        <f>O$36/P$2</f>
        <v>1827.6</v>
      </c>
      <c r="Q15" s="283">
        <f>O15/P15</f>
        <v>1.5430072225869995</v>
      </c>
      <c r="R15" s="284">
        <f t="shared" si="0"/>
        <v>1</v>
      </c>
      <c r="S15" s="285">
        <v>1</v>
      </c>
      <c r="T15" s="286">
        <f t="shared" si="1"/>
        <v>2</v>
      </c>
    </row>
    <row r="16" spans="1:20" x14ac:dyDescent="0.2">
      <c r="A16" s="271" t="s">
        <v>34</v>
      </c>
      <c r="B16" s="272"/>
      <c r="C16" s="272"/>
      <c r="D16" s="272"/>
      <c r="E16" s="273"/>
      <c r="F16" s="272"/>
      <c r="G16" s="274"/>
      <c r="H16" s="272"/>
      <c r="I16" s="275">
        <v>0.2</v>
      </c>
      <c r="J16" s="276">
        <f>$B$17*I16</f>
        <v>705</v>
      </c>
      <c r="K16" s="277">
        <v>0</v>
      </c>
      <c r="L16" s="278">
        <f>INT(J16)+K16</f>
        <v>705</v>
      </c>
      <c r="M16" s="279">
        <f>L16</f>
        <v>705</v>
      </c>
      <c r="N16" s="280">
        <f>M16/M$36</f>
        <v>7.6489096235217532E-2</v>
      </c>
      <c r="O16" s="281">
        <f>IF(N16&gt;=2%,M16,0)</f>
        <v>705</v>
      </c>
      <c r="P16" s="282">
        <f>O$36/P$2</f>
        <v>1827.6</v>
      </c>
      <c r="Q16" s="283">
        <f>O16/P16</f>
        <v>0.38575180564674988</v>
      </c>
      <c r="R16" s="284">
        <f t="shared" si="0"/>
        <v>0</v>
      </c>
      <c r="S16" s="285">
        <v>0</v>
      </c>
      <c r="T16" s="286">
        <f t="shared" si="1"/>
        <v>0</v>
      </c>
    </row>
    <row r="17" spans="1:20" x14ac:dyDescent="0.2">
      <c r="A17" s="287" t="s">
        <v>56</v>
      </c>
      <c r="B17" s="272">
        <v>3525</v>
      </c>
      <c r="C17" s="288"/>
      <c r="D17" s="272"/>
      <c r="E17" s="271"/>
      <c r="F17" s="272"/>
      <c r="G17" s="272"/>
      <c r="H17" s="289"/>
      <c r="I17" s="275"/>
      <c r="J17" s="276"/>
      <c r="K17" s="277"/>
      <c r="L17" s="290"/>
      <c r="M17" s="291"/>
      <c r="N17" s="280"/>
      <c r="O17" s="281"/>
      <c r="P17" s="282"/>
      <c r="Q17" s="285"/>
      <c r="R17" s="284">
        <f t="shared" si="0"/>
        <v>0</v>
      </c>
      <c r="S17" s="285">
        <v>0</v>
      </c>
      <c r="T17" s="286">
        <f t="shared" si="1"/>
        <v>0</v>
      </c>
    </row>
    <row r="18" spans="1:20" x14ac:dyDescent="0.2">
      <c r="A18" s="256"/>
      <c r="B18" s="257"/>
      <c r="C18" s="257"/>
      <c r="D18" s="258"/>
      <c r="E18" s="227"/>
      <c r="F18" s="259"/>
      <c r="G18" s="257"/>
      <c r="H18" s="259"/>
      <c r="I18" s="260"/>
      <c r="J18" s="261"/>
      <c r="K18" s="262"/>
      <c r="L18" s="263"/>
      <c r="M18" s="264"/>
      <c r="N18" s="265"/>
      <c r="O18" s="266"/>
      <c r="P18" s="267"/>
      <c r="R18" s="268">
        <f t="shared" si="0"/>
        <v>0</v>
      </c>
      <c r="S18" s="269">
        <v>0</v>
      </c>
      <c r="T18" s="270">
        <f t="shared" si="1"/>
        <v>0</v>
      </c>
    </row>
    <row r="19" spans="1:20" x14ac:dyDescent="0.2">
      <c r="A19" s="292" t="s">
        <v>41</v>
      </c>
      <c r="B19" s="293">
        <v>1836</v>
      </c>
      <c r="C19" s="293">
        <f>$B$22/3</f>
        <v>132</v>
      </c>
      <c r="D19" s="293">
        <f>B$23/2</f>
        <v>53.5</v>
      </c>
      <c r="E19" s="294">
        <f>B$24/2</f>
        <v>21.5</v>
      </c>
      <c r="F19" s="293"/>
      <c r="G19" s="295">
        <v>2</v>
      </c>
      <c r="H19" s="293">
        <f>B19+INT(C19)+INT(D19)+INT(E19)+INT(F19)+G19</f>
        <v>2044</v>
      </c>
      <c r="I19" s="296"/>
      <c r="J19" s="297"/>
      <c r="K19" s="298"/>
      <c r="L19" s="299">
        <f>H19</f>
        <v>2044</v>
      </c>
      <c r="M19" s="300">
        <f>L19</f>
        <v>2044</v>
      </c>
      <c r="N19" s="301">
        <f>M19/M$36</f>
        <v>0.22176413149614843</v>
      </c>
      <c r="O19" s="302">
        <f>IF(N19&gt;=2%,M19,0)</f>
        <v>2044</v>
      </c>
      <c r="P19" s="303">
        <f>O$36/P$2</f>
        <v>1827.6</v>
      </c>
      <c r="Q19" s="304">
        <f>O19/P19</f>
        <v>1.1184066535346904</v>
      </c>
      <c r="R19" s="305">
        <f t="shared" si="0"/>
        <v>1</v>
      </c>
      <c r="S19" s="304">
        <v>0</v>
      </c>
      <c r="T19" s="306">
        <f t="shared" si="1"/>
        <v>1</v>
      </c>
    </row>
    <row r="20" spans="1:20" x14ac:dyDescent="0.2">
      <c r="A20" s="292" t="s">
        <v>42</v>
      </c>
      <c r="B20" s="293">
        <v>2662</v>
      </c>
      <c r="C20" s="293">
        <f>$B$22/3</f>
        <v>132</v>
      </c>
      <c r="D20" s="293">
        <f>B$23/2</f>
        <v>53.5</v>
      </c>
      <c r="E20" s="292"/>
      <c r="F20" s="293">
        <f>B$25/2</f>
        <v>30</v>
      </c>
      <c r="G20" s="293">
        <v>0</v>
      </c>
      <c r="H20" s="293">
        <f>B20+INT(C20)+INT(D20)+INT(E20)+INT(F20)+G20</f>
        <v>2877</v>
      </c>
      <c r="I20" s="296"/>
      <c r="J20" s="297"/>
      <c r="K20" s="298"/>
      <c r="L20" s="299">
        <f>H20</f>
        <v>2877</v>
      </c>
      <c r="M20" s="300">
        <f>L20</f>
        <v>2877</v>
      </c>
      <c r="N20" s="301">
        <f>M20/M$36</f>
        <v>0.31214060974286645</v>
      </c>
      <c r="O20" s="302">
        <f>IF(N20&gt;=2%,M20,0)</f>
        <v>2877</v>
      </c>
      <c r="P20" s="303">
        <f>O$36/P$2</f>
        <v>1827.6</v>
      </c>
      <c r="Q20" s="304">
        <f>O20/P20</f>
        <v>1.5741956664478005</v>
      </c>
      <c r="R20" s="305">
        <f t="shared" si="0"/>
        <v>1</v>
      </c>
      <c r="S20" s="304">
        <v>1</v>
      </c>
      <c r="T20" s="306">
        <f t="shared" si="1"/>
        <v>2</v>
      </c>
    </row>
    <row r="21" spans="1:20" x14ac:dyDescent="0.2">
      <c r="A21" s="292" t="s">
        <v>43</v>
      </c>
      <c r="B21" s="293">
        <v>227</v>
      </c>
      <c r="C21" s="293">
        <f>$B$22/3</f>
        <v>132</v>
      </c>
      <c r="D21" s="293"/>
      <c r="E21" s="294">
        <f>B$24/2</f>
        <v>21.5</v>
      </c>
      <c r="F21" s="293">
        <f>B$25/2</f>
        <v>30</v>
      </c>
      <c r="G21" s="293">
        <v>0</v>
      </c>
      <c r="H21" s="293">
        <f>B21+INT(C21)+INT(D21)+INT(E21)+INT(F21)+G21</f>
        <v>410</v>
      </c>
      <c r="I21" s="296"/>
      <c r="J21" s="297"/>
      <c r="K21" s="298"/>
      <c r="L21" s="299">
        <f>H21</f>
        <v>410</v>
      </c>
      <c r="M21" s="300">
        <f>L21</f>
        <v>410</v>
      </c>
      <c r="N21" s="301">
        <f>M21/M$36</f>
        <v>4.4483020505587501E-2</v>
      </c>
      <c r="O21" s="302">
        <f>IF(N21&gt;=2%,M21,0)</f>
        <v>410</v>
      </c>
      <c r="P21" s="303">
        <f>O$36/P$2</f>
        <v>1827.6</v>
      </c>
      <c r="Q21" s="304">
        <f>O21/P21</f>
        <v>0.22433792952506021</v>
      </c>
      <c r="R21" s="305">
        <f t="shared" si="0"/>
        <v>0</v>
      </c>
      <c r="S21" s="304">
        <v>0</v>
      </c>
      <c r="T21" s="306">
        <f t="shared" si="1"/>
        <v>0</v>
      </c>
    </row>
    <row r="22" spans="1:20" x14ac:dyDescent="0.2">
      <c r="A22" s="307" t="s">
        <v>44</v>
      </c>
      <c r="B22" s="293">
        <v>396</v>
      </c>
      <c r="C22" s="293"/>
      <c r="D22" s="293"/>
      <c r="E22" s="292"/>
      <c r="F22" s="293"/>
      <c r="G22" s="293"/>
      <c r="H22" s="293"/>
      <c r="I22" s="296"/>
      <c r="J22" s="297"/>
      <c r="K22" s="298"/>
      <c r="L22" s="299"/>
      <c r="M22" s="308"/>
      <c r="N22" s="301"/>
      <c r="O22" s="302"/>
      <c r="P22" s="303"/>
      <c r="Q22" s="304"/>
      <c r="R22" s="305">
        <f t="shared" si="0"/>
        <v>0</v>
      </c>
      <c r="S22" s="304">
        <v>0</v>
      </c>
      <c r="T22" s="306">
        <f t="shared" si="1"/>
        <v>0</v>
      </c>
    </row>
    <row r="23" spans="1:20" x14ac:dyDescent="0.2">
      <c r="A23" s="307" t="s">
        <v>45</v>
      </c>
      <c r="B23" s="293">
        <v>107</v>
      </c>
      <c r="C23" s="293"/>
      <c r="D23" s="293"/>
      <c r="E23" s="292"/>
      <c r="F23" s="293"/>
      <c r="G23" s="293"/>
      <c r="H23" s="293"/>
      <c r="I23" s="296"/>
      <c r="J23" s="297"/>
      <c r="K23" s="298"/>
      <c r="L23" s="299"/>
      <c r="M23" s="308"/>
      <c r="N23" s="301"/>
      <c r="O23" s="302"/>
      <c r="P23" s="303">
        <f>SUM(N23:O23)</f>
        <v>0</v>
      </c>
      <c r="Q23" s="304"/>
      <c r="R23" s="305">
        <f t="shared" si="0"/>
        <v>0</v>
      </c>
      <c r="S23" s="304"/>
      <c r="T23" s="306">
        <f t="shared" si="1"/>
        <v>0</v>
      </c>
    </row>
    <row r="24" spans="1:20" x14ac:dyDescent="0.2">
      <c r="A24" s="307" t="s">
        <v>46</v>
      </c>
      <c r="B24" s="293">
        <v>43</v>
      </c>
      <c r="C24" s="293"/>
      <c r="D24" s="309"/>
      <c r="E24" s="292"/>
      <c r="F24" s="293"/>
      <c r="G24" s="293"/>
      <c r="H24" s="310"/>
      <c r="I24" s="296"/>
      <c r="J24" s="297"/>
      <c r="K24" s="298"/>
      <c r="L24" s="299"/>
      <c r="M24" s="308"/>
      <c r="N24" s="301"/>
      <c r="O24" s="302"/>
      <c r="P24" s="303">
        <f>SUM(N24:O24)</f>
        <v>0</v>
      </c>
      <c r="Q24" s="304"/>
      <c r="R24" s="305">
        <f t="shared" si="0"/>
        <v>0</v>
      </c>
      <c r="S24" s="304"/>
      <c r="T24" s="306">
        <f t="shared" si="1"/>
        <v>0</v>
      </c>
    </row>
    <row r="25" spans="1:20" x14ac:dyDescent="0.2">
      <c r="A25" s="307" t="s">
        <v>47</v>
      </c>
      <c r="B25" s="293">
        <v>60</v>
      </c>
      <c r="C25" s="293"/>
      <c r="D25" s="293"/>
      <c r="E25" s="292"/>
      <c r="F25" s="293"/>
      <c r="G25" s="293"/>
      <c r="H25" s="293"/>
      <c r="I25" s="296"/>
      <c r="J25" s="297"/>
      <c r="K25" s="298"/>
      <c r="L25" s="299"/>
      <c r="M25" s="308"/>
      <c r="N25" s="301"/>
      <c r="O25" s="302"/>
      <c r="P25" s="303">
        <f>SUM(N25:O25)</f>
        <v>0</v>
      </c>
      <c r="Q25" s="304"/>
      <c r="R25" s="305">
        <f t="shared" si="0"/>
        <v>0</v>
      </c>
      <c r="S25" s="304"/>
      <c r="T25" s="306">
        <f t="shared" si="1"/>
        <v>0</v>
      </c>
    </row>
    <row r="26" spans="1:20" x14ac:dyDescent="0.2">
      <c r="A26" s="311" t="s">
        <v>48</v>
      </c>
      <c r="B26" s="293">
        <f>SUM(B19:B25)</f>
        <v>5331</v>
      </c>
      <c r="C26" s="293"/>
      <c r="D26" s="293"/>
      <c r="E26" s="292"/>
      <c r="F26" s="293"/>
      <c r="G26" s="293"/>
      <c r="H26" s="293"/>
      <c r="I26" s="296"/>
      <c r="J26" s="297"/>
      <c r="K26" s="298"/>
      <c r="L26" s="299"/>
      <c r="M26" s="308"/>
      <c r="N26" s="301"/>
      <c r="O26" s="302"/>
      <c r="P26" s="303"/>
      <c r="Q26" s="304"/>
      <c r="R26" s="305">
        <f t="shared" si="0"/>
        <v>0</v>
      </c>
      <c r="S26" s="304"/>
      <c r="T26" s="306">
        <f t="shared" si="1"/>
        <v>0</v>
      </c>
    </row>
    <row r="27" spans="1:20" s="327" customFormat="1" x14ac:dyDescent="0.2">
      <c r="A27" s="312"/>
      <c r="B27" s="313"/>
      <c r="C27" s="313"/>
      <c r="D27" s="314"/>
      <c r="E27" s="315"/>
      <c r="F27" s="313"/>
      <c r="G27" s="313"/>
      <c r="H27" s="316"/>
      <c r="I27" s="317"/>
      <c r="J27" s="261"/>
      <c r="K27" s="318"/>
      <c r="L27" s="319"/>
      <c r="M27" s="320"/>
      <c r="N27" s="321"/>
      <c r="O27" s="322"/>
      <c r="P27" s="323"/>
      <c r="Q27" s="324"/>
      <c r="R27" s="325"/>
      <c r="S27" s="324"/>
      <c r="T27" s="326"/>
    </row>
    <row r="28" spans="1:20" s="327" customFormat="1" x14ac:dyDescent="0.2">
      <c r="A28" s="443" t="s">
        <v>36</v>
      </c>
      <c r="B28" s="440">
        <v>282</v>
      </c>
      <c r="C28" s="440"/>
      <c r="D28" s="442"/>
      <c r="E28" s="441"/>
      <c r="F28" s="440"/>
      <c r="G28" s="440"/>
      <c r="H28" s="439"/>
      <c r="I28" s="438"/>
      <c r="J28" s="437"/>
      <c r="K28" s="436"/>
      <c r="L28" s="435">
        <f>B28</f>
        <v>282</v>
      </c>
      <c r="M28" s="434">
        <f>L28</f>
        <v>282</v>
      </c>
      <c r="N28" s="433">
        <f>M28/M$36</f>
        <v>3.0595638494087012E-2</v>
      </c>
      <c r="O28" s="432">
        <f>IF(N28&gt;=2%,M28,0)</f>
        <v>282</v>
      </c>
      <c r="P28" s="431">
        <f>O$36/P$2</f>
        <v>1827.6</v>
      </c>
      <c r="Q28" s="429">
        <f>O28/P28</f>
        <v>0.15430072225869995</v>
      </c>
      <c r="R28" s="430">
        <f>INT(Q28)</f>
        <v>0</v>
      </c>
      <c r="S28" s="429">
        <v>0</v>
      </c>
      <c r="T28" s="428"/>
    </row>
    <row r="29" spans="1:20" s="327" customFormat="1" x14ac:dyDescent="0.2">
      <c r="A29" s="312"/>
      <c r="B29" s="313"/>
      <c r="C29" s="313"/>
      <c r="D29" s="314"/>
      <c r="E29" s="315"/>
      <c r="F29" s="313"/>
      <c r="G29" s="313"/>
      <c r="H29" s="316"/>
      <c r="I29" s="317"/>
      <c r="J29" s="261"/>
      <c r="K29" s="318"/>
      <c r="L29" s="319"/>
      <c r="M29" s="320"/>
      <c r="N29" s="321"/>
      <c r="O29" s="322"/>
      <c r="P29" s="323"/>
      <c r="Q29" s="324"/>
      <c r="R29" s="325"/>
      <c r="S29" s="324"/>
      <c r="T29" s="326"/>
    </row>
    <row r="30" spans="1:20" s="327" customFormat="1" x14ac:dyDescent="0.2">
      <c r="A30" s="328" t="s">
        <v>50</v>
      </c>
      <c r="B30" s="329">
        <v>0</v>
      </c>
      <c r="C30" s="329"/>
      <c r="D30" s="330"/>
      <c r="E30" s="331"/>
      <c r="F30" s="329"/>
      <c r="G30" s="329"/>
      <c r="H30" s="332"/>
      <c r="I30" s="333"/>
      <c r="J30" s="334"/>
      <c r="K30" s="335"/>
      <c r="L30" s="336">
        <f>B30</f>
        <v>0</v>
      </c>
      <c r="M30" s="337">
        <f>L30</f>
        <v>0</v>
      </c>
      <c r="N30" s="338">
        <f>M30/M$36</f>
        <v>0</v>
      </c>
      <c r="O30" s="339">
        <f>IF(N30&gt;=2%,M30,0)</f>
        <v>0</v>
      </c>
      <c r="P30" s="340">
        <f>O$36/P$2</f>
        <v>1827.6</v>
      </c>
      <c r="Q30" s="341">
        <f>O30/P30</f>
        <v>0</v>
      </c>
      <c r="R30" s="342">
        <f>INT(Q30)</f>
        <v>0</v>
      </c>
      <c r="S30" s="341">
        <v>0</v>
      </c>
      <c r="T30" s="343">
        <f>SUM(R30:S30)</f>
        <v>0</v>
      </c>
    </row>
    <row r="31" spans="1:20" x14ac:dyDescent="0.2">
      <c r="A31" s="344"/>
      <c r="B31" s="259"/>
      <c r="C31" s="259"/>
      <c r="D31" s="258"/>
      <c r="E31" s="344"/>
      <c r="F31" s="259"/>
      <c r="G31" s="259"/>
      <c r="H31" s="345" t="s">
        <v>51</v>
      </c>
      <c r="I31" s="260"/>
      <c r="J31" s="261"/>
      <c r="K31" s="262"/>
      <c r="L31" s="319"/>
      <c r="M31" s="320"/>
      <c r="N31" s="265"/>
      <c r="O31" s="266"/>
      <c r="P31" s="323"/>
      <c r="Q31" s="324"/>
      <c r="R31" s="325">
        <f>INT(Q31)</f>
        <v>0</v>
      </c>
      <c r="S31" s="324"/>
      <c r="T31" s="326">
        <f>SUM(R31:S31)</f>
        <v>0</v>
      </c>
    </row>
    <row r="32" spans="1:20" x14ac:dyDescent="0.2">
      <c r="A32" s="346" t="s">
        <v>52</v>
      </c>
      <c r="B32" s="347">
        <v>0</v>
      </c>
      <c r="C32" s="347"/>
      <c r="D32" s="347"/>
      <c r="E32" s="346"/>
      <c r="F32" s="347"/>
      <c r="G32" s="347"/>
      <c r="H32" s="348"/>
      <c r="I32" s="349"/>
      <c r="J32" s="350"/>
      <c r="K32" s="351"/>
      <c r="L32" s="352">
        <f>B32</f>
        <v>0</v>
      </c>
      <c r="M32" s="353">
        <f>L32</f>
        <v>0</v>
      </c>
      <c r="N32" s="354">
        <f>M32/M$36</f>
        <v>0</v>
      </c>
      <c r="O32" s="355">
        <f>IF(N32&gt;=2%,M32,0)</f>
        <v>0</v>
      </c>
      <c r="P32" s="356">
        <f>O$36/P$2</f>
        <v>1827.6</v>
      </c>
      <c r="Q32" s="357">
        <f>O32/P32</f>
        <v>0</v>
      </c>
      <c r="R32" s="358">
        <f>INT(Q32)</f>
        <v>0</v>
      </c>
      <c r="S32" s="357">
        <v>0</v>
      </c>
      <c r="T32" s="359">
        <f>SUM(R32:S32)</f>
        <v>0</v>
      </c>
    </row>
    <row r="33" spans="1:20" x14ac:dyDescent="0.2">
      <c r="A33" s="344"/>
      <c r="B33" s="259"/>
      <c r="C33" s="259"/>
      <c r="D33" s="259"/>
      <c r="E33" s="344"/>
      <c r="F33" s="259"/>
      <c r="G33" s="259"/>
      <c r="H33" s="345"/>
      <c r="I33" s="260"/>
      <c r="J33" s="261"/>
      <c r="K33" s="262"/>
      <c r="L33" s="319"/>
      <c r="M33" s="320"/>
      <c r="N33" s="265"/>
      <c r="O33" s="266"/>
      <c r="P33" s="323"/>
      <c r="Q33" s="324"/>
      <c r="R33" s="325"/>
      <c r="S33" s="324"/>
      <c r="T33" s="326"/>
    </row>
    <row r="34" spans="1:20" x14ac:dyDescent="0.2">
      <c r="A34" s="360" t="s">
        <v>53</v>
      </c>
      <c r="B34" s="361">
        <v>237</v>
      </c>
      <c r="C34" s="361"/>
      <c r="D34" s="361"/>
      <c r="E34" s="360"/>
      <c r="F34" s="361"/>
      <c r="G34" s="361"/>
      <c r="H34" s="362"/>
      <c r="I34" s="363"/>
      <c r="J34" s="364"/>
      <c r="K34" s="365"/>
      <c r="L34" s="366">
        <f>B34</f>
        <v>237</v>
      </c>
      <c r="M34" s="367"/>
      <c r="N34" s="368">
        <v>0</v>
      </c>
      <c r="O34" s="369">
        <f>IF(N34&gt;=2%,M34,0)</f>
        <v>0</v>
      </c>
      <c r="P34" s="370"/>
      <c r="Q34" s="371"/>
      <c r="R34" s="372">
        <f>INT(Q34)</f>
        <v>0</v>
      </c>
      <c r="S34" s="371"/>
      <c r="T34" s="373">
        <f>SUM(R34:S34)</f>
        <v>0</v>
      </c>
    </row>
    <row r="35" spans="1:20" x14ac:dyDescent="0.2">
      <c r="A35" s="344"/>
      <c r="B35" s="259"/>
      <c r="C35" s="259"/>
      <c r="D35" s="259"/>
      <c r="E35" s="344"/>
      <c r="F35" s="259"/>
      <c r="G35" s="259"/>
      <c r="H35" s="259"/>
      <c r="I35" s="260"/>
      <c r="J35" s="374"/>
      <c r="K35" s="262"/>
      <c r="L35" s="375"/>
      <c r="M35" s="264"/>
      <c r="N35" s="265"/>
      <c r="O35" s="266"/>
      <c r="P35" s="376"/>
      <c r="Q35" s="324"/>
      <c r="R35" s="377">
        <f>INT(Q35)</f>
        <v>0</v>
      </c>
      <c r="S35" s="324"/>
      <c r="T35" s="326">
        <f>SUM(R35:S35)</f>
        <v>0</v>
      </c>
    </row>
    <row r="36" spans="1:20" x14ac:dyDescent="0.2">
      <c r="A36" s="344" t="s">
        <v>54</v>
      </c>
      <c r="B36" s="259">
        <f>SUM(B6:B35)-B13-B26</f>
        <v>9454</v>
      </c>
      <c r="C36" s="259"/>
      <c r="D36" s="259"/>
      <c r="E36" s="378"/>
      <c r="F36" s="259"/>
      <c r="G36" s="259">
        <f t="shared" ref="G36:S36" si="2">SUM(G6:G35)</f>
        <v>3</v>
      </c>
      <c r="H36" s="259">
        <f t="shared" si="2"/>
        <v>5410</v>
      </c>
      <c r="I36" s="379">
        <f t="shared" si="2"/>
        <v>1</v>
      </c>
      <c r="J36" s="380">
        <f t="shared" si="2"/>
        <v>3525</v>
      </c>
      <c r="K36" s="262">
        <f t="shared" si="2"/>
        <v>0</v>
      </c>
      <c r="L36" s="262">
        <f t="shared" si="2"/>
        <v>9454</v>
      </c>
      <c r="M36" s="262">
        <f t="shared" si="2"/>
        <v>9217</v>
      </c>
      <c r="N36" s="379">
        <f t="shared" si="2"/>
        <v>1.0000000000000002</v>
      </c>
      <c r="O36" s="266">
        <f t="shared" si="2"/>
        <v>9138</v>
      </c>
      <c r="P36" s="376">
        <f t="shared" si="2"/>
        <v>20103.599999999999</v>
      </c>
      <c r="Q36" s="376">
        <f t="shared" si="2"/>
        <v>5</v>
      </c>
      <c r="R36" s="381">
        <f t="shared" si="2"/>
        <v>3</v>
      </c>
      <c r="S36" s="382">
        <f t="shared" si="2"/>
        <v>2</v>
      </c>
      <c r="T36" s="383">
        <f>SUM(R36:S36)</f>
        <v>5</v>
      </c>
    </row>
    <row r="37" spans="1:20" x14ac:dyDescent="0.2">
      <c r="K37" s="384"/>
      <c r="L37" s="223"/>
      <c r="M37" s="385"/>
      <c r="N37" s="386"/>
      <c r="O37" s="387"/>
      <c r="P37" s="388"/>
    </row>
    <row r="39" spans="1:20" x14ac:dyDescent="0.2">
      <c r="A39" s="389"/>
      <c r="B39" s="389"/>
      <c r="C39" s="389"/>
      <c r="D39" s="389"/>
      <c r="E39" s="389"/>
      <c r="F39" s="389"/>
      <c r="G39" s="389"/>
      <c r="H39" s="214"/>
      <c r="K39" s="214"/>
    </row>
  </sheetData>
  <mergeCells count="5">
    <mergeCell ref="R5:T5"/>
    <mergeCell ref="A1:T1"/>
    <mergeCell ref="B2:D2"/>
    <mergeCell ref="G2:J2"/>
    <mergeCell ref="L2:O2"/>
  </mergeCells>
  <printOptions horizontalCentered="1" verticalCentered="1"/>
  <pageMargins left="0.23622047244094491" right="0.23622047244094491" top="0.51181102362204722" bottom="0.51181102362204722" header="0" footer="0.23622047244094491"/>
  <pageSetup paperSize="226" scale="58" fitToHeight="0" pageOrder="overThenDown" orientation="landscape" r:id="rId1"/>
  <headerFooter alignWithMargins="0">
    <oddFooter>&amp;L&amp;"Calibri,Cursiva"&amp;9Aprobado en Sesión de Cómputo, dom 14-jun-2015.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V39"/>
  <sheetViews>
    <sheetView zoomScale="70" zoomScaleNormal="70" workbookViewId="0">
      <selection sqref="A1:T1"/>
    </sheetView>
  </sheetViews>
  <sheetFormatPr baseColWidth="10" defaultRowHeight="12.75" x14ac:dyDescent="0.2"/>
  <cols>
    <col min="1" max="1" width="43.42578125" style="211" bestFit="1" customWidth="1"/>
    <col min="2" max="2" width="11.42578125" style="211" bestFit="1" customWidth="1"/>
    <col min="3" max="3" width="12.140625" style="211" bestFit="1" customWidth="1"/>
    <col min="4" max="4" width="10.85546875" style="211" bestFit="1" customWidth="1"/>
    <col min="5" max="5" width="12.85546875" style="211" bestFit="1" customWidth="1"/>
    <col min="6" max="6" width="12.7109375" style="211" bestFit="1" customWidth="1"/>
    <col min="7" max="7" width="18.140625" style="211" bestFit="1" customWidth="1"/>
    <col min="8" max="8" width="13.28515625" style="211" customWidth="1"/>
    <col min="9" max="9" width="13" style="212" bestFit="1" customWidth="1"/>
    <col min="10" max="10" width="14.5703125" style="213" bestFit="1" customWidth="1"/>
    <col min="11" max="11" width="12" style="211" bestFit="1" customWidth="1"/>
    <col min="12" max="12" width="15.140625" style="211" bestFit="1" customWidth="1"/>
    <col min="13" max="13" width="9.85546875" style="214" bestFit="1" customWidth="1"/>
    <col min="14" max="14" width="8.85546875" style="212" bestFit="1" customWidth="1"/>
    <col min="15" max="15" width="14.7109375" style="211" customWidth="1"/>
    <col min="16" max="16" width="10.5703125" style="211" bestFit="1" customWidth="1"/>
    <col min="17" max="17" width="13" style="211" bestFit="1" customWidth="1"/>
    <col min="18" max="18" width="7.140625" style="215" customWidth="1"/>
    <col min="19" max="19" width="6.5703125" style="211" customWidth="1"/>
    <col min="20" max="20" width="7.140625" style="211" customWidth="1"/>
    <col min="21" max="256" width="11.42578125" style="211"/>
    <col min="257" max="257" width="33.140625" style="211" customWidth="1"/>
    <col min="258" max="258" width="10.28515625" style="211" customWidth="1"/>
    <col min="259" max="259" width="10" style="211" customWidth="1"/>
    <col min="260" max="260" width="9" style="211" customWidth="1"/>
    <col min="261" max="261" width="10.28515625" style="211" customWidth="1"/>
    <col min="262" max="262" width="12.7109375" style="211" bestFit="1" customWidth="1"/>
    <col min="263" max="263" width="15" style="211" customWidth="1"/>
    <col min="264" max="264" width="13.28515625" style="211" customWidth="1"/>
    <col min="265" max="265" width="10.5703125" style="211" customWidth="1"/>
    <col min="266" max="266" width="12.28515625" style="211" bestFit="1" customWidth="1"/>
    <col min="267" max="267" width="9.85546875" style="211" customWidth="1"/>
    <col min="268" max="268" width="11.7109375" style="211" customWidth="1"/>
    <col min="269" max="269" width="9.5703125" style="211" bestFit="1" customWidth="1"/>
    <col min="270" max="270" width="9" style="211" customWidth="1"/>
    <col min="271" max="271" width="10" style="211" customWidth="1"/>
    <col min="272" max="272" width="10.28515625" style="211" customWidth="1"/>
    <col min="273" max="273" width="10.7109375" style="211" customWidth="1"/>
    <col min="274" max="274" width="7.140625" style="211" customWidth="1"/>
    <col min="275" max="275" width="6.5703125" style="211" customWidth="1"/>
    <col min="276" max="276" width="7.140625" style="211" customWidth="1"/>
    <col min="277" max="512" width="11.42578125" style="211"/>
    <col min="513" max="513" width="33.140625" style="211" customWidth="1"/>
    <col min="514" max="514" width="10.28515625" style="211" customWidth="1"/>
    <col min="515" max="515" width="10" style="211" customWidth="1"/>
    <col min="516" max="516" width="9" style="211" customWidth="1"/>
    <col min="517" max="517" width="10.28515625" style="211" customWidth="1"/>
    <col min="518" max="518" width="12.7109375" style="211" bestFit="1" customWidth="1"/>
    <col min="519" max="519" width="15" style="211" customWidth="1"/>
    <col min="520" max="520" width="13.28515625" style="211" customWidth="1"/>
    <col min="521" max="521" width="10.5703125" style="211" customWidth="1"/>
    <col min="522" max="522" width="12.28515625" style="211" bestFit="1" customWidth="1"/>
    <col min="523" max="523" width="9.85546875" style="211" customWidth="1"/>
    <col min="524" max="524" width="11.7109375" style="211" customWidth="1"/>
    <col min="525" max="525" width="9.5703125" style="211" bestFit="1" customWidth="1"/>
    <col min="526" max="526" width="9" style="211" customWidth="1"/>
    <col min="527" max="527" width="10" style="211" customWidth="1"/>
    <col min="528" max="528" width="10.28515625" style="211" customWidth="1"/>
    <col min="529" max="529" width="10.7109375" style="211" customWidth="1"/>
    <col min="530" max="530" width="7.140625" style="211" customWidth="1"/>
    <col min="531" max="531" width="6.5703125" style="211" customWidth="1"/>
    <col min="532" max="532" width="7.140625" style="211" customWidth="1"/>
    <col min="533" max="768" width="11.42578125" style="211"/>
    <col min="769" max="769" width="33.140625" style="211" customWidth="1"/>
    <col min="770" max="770" width="10.28515625" style="211" customWidth="1"/>
    <col min="771" max="771" width="10" style="211" customWidth="1"/>
    <col min="772" max="772" width="9" style="211" customWidth="1"/>
    <col min="773" max="773" width="10.28515625" style="211" customWidth="1"/>
    <col min="774" max="774" width="12.7109375" style="211" bestFit="1" customWidth="1"/>
    <col min="775" max="775" width="15" style="211" customWidth="1"/>
    <col min="776" max="776" width="13.28515625" style="211" customWidth="1"/>
    <col min="777" max="777" width="10.5703125" style="211" customWidth="1"/>
    <col min="778" max="778" width="12.28515625" style="211" bestFit="1" customWidth="1"/>
    <col min="779" max="779" width="9.85546875" style="211" customWidth="1"/>
    <col min="780" max="780" width="11.7109375" style="211" customWidth="1"/>
    <col min="781" max="781" width="9.5703125" style="211" bestFit="1" customWidth="1"/>
    <col min="782" max="782" width="9" style="211" customWidth="1"/>
    <col min="783" max="783" width="10" style="211" customWidth="1"/>
    <col min="784" max="784" width="10.28515625" style="211" customWidth="1"/>
    <col min="785" max="785" width="10.7109375" style="211" customWidth="1"/>
    <col min="786" max="786" width="7.140625" style="211" customWidth="1"/>
    <col min="787" max="787" width="6.5703125" style="211" customWidth="1"/>
    <col min="788" max="788" width="7.140625" style="211" customWidth="1"/>
    <col min="789" max="1024" width="11.42578125" style="211"/>
    <col min="1025" max="1025" width="33.140625" style="211" customWidth="1"/>
    <col min="1026" max="1026" width="10.28515625" style="211" customWidth="1"/>
    <col min="1027" max="1027" width="10" style="211" customWidth="1"/>
    <col min="1028" max="1028" width="9" style="211" customWidth="1"/>
    <col min="1029" max="1029" width="10.28515625" style="211" customWidth="1"/>
    <col min="1030" max="1030" width="12.7109375" style="211" bestFit="1" customWidth="1"/>
    <col min="1031" max="1031" width="15" style="211" customWidth="1"/>
    <col min="1032" max="1032" width="13.28515625" style="211" customWidth="1"/>
    <col min="1033" max="1033" width="10.5703125" style="211" customWidth="1"/>
    <col min="1034" max="1034" width="12.28515625" style="211" bestFit="1" customWidth="1"/>
    <col min="1035" max="1035" width="9.85546875" style="211" customWidth="1"/>
    <col min="1036" max="1036" width="11.7109375" style="211" customWidth="1"/>
    <col min="1037" max="1037" width="9.5703125" style="211" bestFit="1" customWidth="1"/>
    <col min="1038" max="1038" width="9" style="211" customWidth="1"/>
    <col min="1039" max="1039" width="10" style="211" customWidth="1"/>
    <col min="1040" max="1040" width="10.28515625" style="211" customWidth="1"/>
    <col min="1041" max="1041" width="10.7109375" style="211" customWidth="1"/>
    <col min="1042" max="1042" width="7.140625" style="211" customWidth="1"/>
    <col min="1043" max="1043" width="6.5703125" style="211" customWidth="1"/>
    <col min="1044" max="1044" width="7.140625" style="211" customWidth="1"/>
    <col min="1045" max="1280" width="11.42578125" style="211"/>
    <col min="1281" max="1281" width="33.140625" style="211" customWidth="1"/>
    <col min="1282" max="1282" width="10.28515625" style="211" customWidth="1"/>
    <col min="1283" max="1283" width="10" style="211" customWidth="1"/>
    <col min="1284" max="1284" width="9" style="211" customWidth="1"/>
    <col min="1285" max="1285" width="10.28515625" style="211" customWidth="1"/>
    <col min="1286" max="1286" width="12.7109375" style="211" bestFit="1" customWidth="1"/>
    <col min="1287" max="1287" width="15" style="211" customWidth="1"/>
    <col min="1288" max="1288" width="13.28515625" style="211" customWidth="1"/>
    <col min="1289" max="1289" width="10.5703125" style="211" customWidth="1"/>
    <col min="1290" max="1290" width="12.28515625" style="211" bestFit="1" customWidth="1"/>
    <col min="1291" max="1291" width="9.85546875" style="211" customWidth="1"/>
    <col min="1292" max="1292" width="11.7109375" style="211" customWidth="1"/>
    <col min="1293" max="1293" width="9.5703125" style="211" bestFit="1" customWidth="1"/>
    <col min="1294" max="1294" width="9" style="211" customWidth="1"/>
    <col min="1295" max="1295" width="10" style="211" customWidth="1"/>
    <col min="1296" max="1296" width="10.28515625" style="211" customWidth="1"/>
    <col min="1297" max="1297" width="10.7109375" style="211" customWidth="1"/>
    <col min="1298" max="1298" width="7.140625" style="211" customWidth="1"/>
    <col min="1299" max="1299" width="6.5703125" style="211" customWidth="1"/>
    <col min="1300" max="1300" width="7.140625" style="211" customWidth="1"/>
    <col min="1301" max="1536" width="11.42578125" style="211"/>
    <col min="1537" max="1537" width="33.140625" style="211" customWidth="1"/>
    <col min="1538" max="1538" width="10.28515625" style="211" customWidth="1"/>
    <col min="1539" max="1539" width="10" style="211" customWidth="1"/>
    <col min="1540" max="1540" width="9" style="211" customWidth="1"/>
    <col min="1541" max="1541" width="10.28515625" style="211" customWidth="1"/>
    <col min="1542" max="1542" width="12.7109375" style="211" bestFit="1" customWidth="1"/>
    <col min="1543" max="1543" width="15" style="211" customWidth="1"/>
    <col min="1544" max="1544" width="13.28515625" style="211" customWidth="1"/>
    <col min="1545" max="1545" width="10.5703125" style="211" customWidth="1"/>
    <col min="1546" max="1546" width="12.28515625" style="211" bestFit="1" customWidth="1"/>
    <col min="1547" max="1547" width="9.85546875" style="211" customWidth="1"/>
    <col min="1548" max="1548" width="11.7109375" style="211" customWidth="1"/>
    <col min="1549" max="1549" width="9.5703125" style="211" bestFit="1" customWidth="1"/>
    <col min="1550" max="1550" width="9" style="211" customWidth="1"/>
    <col min="1551" max="1551" width="10" style="211" customWidth="1"/>
    <col min="1552" max="1552" width="10.28515625" style="211" customWidth="1"/>
    <col min="1553" max="1553" width="10.7109375" style="211" customWidth="1"/>
    <col min="1554" max="1554" width="7.140625" style="211" customWidth="1"/>
    <col min="1555" max="1555" width="6.5703125" style="211" customWidth="1"/>
    <col min="1556" max="1556" width="7.140625" style="211" customWidth="1"/>
    <col min="1557" max="1792" width="11.42578125" style="211"/>
    <col min="1793" max="1793" width="33.140625" style="211" customWidth="1"/>
    <col min="1794" max="1794" width="10.28515625" style="211" customWidth="1"/>
    <col min="1795" max="1795" width="10" style="211" customWidth="1"/>
    <col min="1796" max="1796" width="9" style="211" customWidth="1"/>
    <col min="1797" max="1797" width="10.28515625" style="211" customWidth="1"/>
    <col min="1798" max="1798" width="12.7109375" style="211" bestFit="1" customWidth="1"/>
    <col min="1799" max="1799" width="15" style="211" customWidth="1"/>
    <col min="1800" max="1800" width="13.28515625" style="211" customWidth="1"/>
    <col min="1801" max="1801" width="10.5703125" style="211" customWidth="1"/>
    <col min="1802" max="1802" width="12.28515625" style="211" bestFit="1" customWidth="1"/>
    <col min="1803" max="1803" width="9.85546875" style="211" customWidth="1"/>
    <col min="1804" max="1804" width="11.7109375" style="211" customWidth="1"/>
    <col min="1805" max="1805" width="9.5703125" style="211" bestFit="1" customWidth="1"/>
    <col min="1806" max="1806" width="9" style="211" customWidth="1"/>
    <col min="1807" max="1807" width="10" style="211" customWidth="1"/>
    <col min="1808" max="1808" width="10.28515625" style="211" customWidth="1"/>
    <col min="1809" max="1809" width="10.7109375" style="211" customWidth="1"/>
    <col min="1810" max="1810" width="7.140625" style="211" customWidth="1"/>
    <col min="1811" max="1811" width="6.5703125" style="211" customWidth="1"/>
    <col min="1812" max="1812" width="7.140625" style="211" customWidth="1"/>
    <col min="1813" max="2048" width="11.42578125" style="211"/>
    <col min="2049" max="2049" width="33.140625" style="211" customWidth="1"/>
    <col min="2050" max="2050" width="10.28515625" style="211" customWidth="1"/>
    <col min="2051" max="2051" width="10" style="211" customWidth="1"/>
    <col min="2052" max="2052" width="9" style="211" customWidth="1"/>
    <col min="2053" max="2053" width="10.28515625" style="211" customWidth="1"/>
    <col min="2054" max="2054" width="12.7109375" style="211" bestFit="1" customWidth="1"/>
    <col min="2055" max="2055" width="15" style="211" customWidth="1"/>
    <col min="2056" max="2056" width="13.28515625" style="211" customWidth="1"/>
    <col min="2057" max="2057" width="10.5703125" style="211" customWidth="1"/>
    <col min="2058" max="2058" width="12.28515625" style="211" bestFit="1" customWidth="1"/>
    <col min="2059" max="2059" width="9.85546875" style="211" customWidth="1"/>
    <col min="2060" max="2060" width="11.7109375" style="211" customWidth="1"/>
    <col min="2061" max="2061" width="9.5703125" style="211" bestFit="1" customWidth="1"/>
    <col min="2062" max="2062" width="9" style="211" customWidth="1"/>
    <col min="2063" max="2063" width="10" style="211" customWidth="1"/>
    <col min="2064" max="2064" width="10.28515625" style="211" customWidth="1"/>
    <col min="2065" max="2065" width="10.7109375" style="211" customWidth="1"/>
    <col min="2066" max="2066" width="7.140625" style="211" customWidth="1"/>
    <col min="2067" max="2067" width="6.5703125" style="211" customWidth="1"/>
    <col min="2068" max="2068" width="7.140625" style="211" customWidth="1"/>
    <col min="2069" max="2304" width="11.42578125" style="211"/>
    <col min="2305" max="2305" width="33.140625" style="211" customWidth="1"/>
    <col min="2306" max="2306" width="10.28515625" style="211" customWidth="1"/>
    <col min="2307" max="2307" width="10" style="211" customWidth="1"/>
    <col min="2308" max="2308" width="9" style="211" customWidth="1"/>
    <col min="2309" max="2309" width="10.28515625" style="211" customWidth="1"/>
    <col min="2310" max="2310" width="12.7109375" style="211" bestFit="1" customWidth="1"/>
    <col min="2311" max="2311" width="15" style="211" customWidth="1"/>
    <col min="2312" max="2312" width="13.28515625" style="211" customWidth="1"/>
    <col min="2313" max="2313" width="10.5703125" style="211" customWidth="1"/>
    <col min="2314" max="2314" width="12.28515625" style="211" bestFit="1" customWidth="1"/>
    <col min="2315" max="2315" width="9.85546875" style="211" customWidth="1"/>
    <col min="2316" max="2316" width="11.7109375" style="211" customWidth="1"/>
    <col min="2317" max="2317" width="9.5703125" style="211" bestFit="1" customWidth="1"/>
    <col min="2318" max="2318" width="9" style="211" customWidth="1"/>
    <col min="2319" max="2319" width="10" style="211" customWidth="1"/>
    <col min="2320" max="2320" width="10.28515625" style="211" customWidth="1"/>
    <col min="2321" max="2321" width="10.7109375" style="211" customWidth="1"/>
    <col min="2322" max="2322" width="7.140625" style="211" customWidth="1"/>
    <col min="2323" max="2323" width="6.5703125" style="211" customWidth="1"/>
    <col min="2324" max="2324" width="7.140625" style="211" customWidth="1"/>
    <col min="2325" max="2560" width="11.42578125" style="211"/>
    <col min="2561" max="2561" width="33.140625" style="211" customWidth="1"/>
    <col min="2562" max="2562" width="10.28515625" style="211" customWidth="1"/>
    <col min="2563" max="2563" width="10" style="211" customWidth="1"/>
    <col min="2564" max="2564" width="9" style="211" customWidth="1"/>
    <col min="2565" max="2565" width="10.28515625" style="211" customWidth="1"/>
    <col min="2566" max="2566" width="12.7109375" style="211" bestFit="1" customWidth="1"/>
    <col min="2567" max="2567" width="15" style="211" customWidth="1"/>
    <col min="2568" max="2568" width="13.28515625" style="211" customWidth="1"/>
    <col min="2569" max="2569" width="10.5703125" style="211" customWidth="1"/>
    <col min="2570" max="2570" width="12.28515625" style="211" bestFit="1" customWidth="1"/>
    <col min="2571" max="2571" width="9.85546875" style="211" customWidth="1"/>
    <col min="2572" max="2572" width="11.7109375" style="211" customWidth="1"/>
    <col min="2573" max="2573" width="9.5703125" style="211" bestFit="1" customWidth="1"/>
    <col min="2574" max="2574" width="9" style="211" customWidth="1"/>
    <col min="2575" max="2575" width="10" style="211" customWidth="1"/>
    <col min="2576" max="2576" width="10.28515625" style="211" customWidth="1"/>
    <col min="2577" max="2577" width="10.7109375" style="211" customWidth="1"/>
    <col min="2578" max="2578" width="7.140625" style="211" customWidth="1"/>
    <col min="2579" max="2579" width="6.5703125" style="211" customWidth="1"/>
    <col min="2580" max="2580" width="7.140625" style="211" customWidth="1"/>
    <col min="2581" max="2816" width="11.42578125" style="211"/>
    <col min="2817" max="2817" width="33.140625" style="211" customWidth="1"/>
    <col min="2818" max="2818" width="10.28515625" style="211" customWidth="1"/>
    <col min="2819" max="2819" width="10" style="211" customWidth="1"/>
    <col min="2820" max="2820" width="9" style="211" customWidth="1"/>
    <col min="2821" max="2821" width="10.28515625" style="211" customWidth="1"/>
    <col min="2822" max="2822" width="12.7109375" style="211" bestFit="1" customWidth="1"/>
    <col min="2823" max="2823" width="15" style="211" customWidth="1"/>
    <col min="2824" max="2824" width="13.28515625" style="211" customWidth="1"/>
    <col min="2825" max="2825" width="10.5703125" style="211" customWidth="1"/>
    <col min="2826" max="2826" width="12.28515625" style="211" bestFit="1" customWidth="1"/>
    <col min="2827" max="2827" width="9.85546875" style="211" customWidth="1"/>
    <col min="2828" max="2828" width="11.7109375" style="211" customWidth="1"/>
    <col min="2829" max="2829" width="9.5703125" style="211" bestFit="1" customWidth="1"/>
    <col min="2830" max="2830" width="9" style="211" customWidth="1"/>
    <col min="2831" max="2831" width="10" style="211" customWidth="1"/>
    <col min="2832" max="2832" width="10.28515625" style="211" customWidth="1"/>
    <col min="2833" max="2833" width="10.7109375" style="211" customWidth="1"/>
    <col min="2834" max="2834" width="7.140625" style="211" customWidth="1"/>
    <col min="2835" max="2835" width="6.5703125" style="211" customWidth="1"/>
    <col min="2836" max="2836" width="7.140625" style="211" customWidth="1"/>
    <col min="2837" max="3072" width="11.42578125" style="211"/>
    <col min="3073" max="3073" width="33.140625" style="211" customWidth="1"/>
    <col min="3074" max="3074" width="10.28515625" style="211" customWidth="1"/>
    <col min="3075" max="3075" width="10" style="211" customWidth="1"/>
    <col min="3076" max="3076" width="9" style="211" customWidth="1"/>
    <col min="3077" max="3077" width="10.28515625" style="211" customWidth="1"/>
    <col min="3078" max="3078" width="12.7109375" style="211" bestFit="1" customWidth="1"/>
    <col min="3079" max="3079" width="15" style="211" customWidth="1"/>
    <col min="3080" max="3080" width="13.28515625" style="211" customWidth="1"/>
    <col min="3081" max="3081" width="10.5703125" style="211" customWidth="1"/>
    <col min="3082" max="3082" width="12.28515625" style="211" bestFit="1" customWidth="1"/>
    <col min="3083" max="3083" width="9.85546875" style="211" customWidth="1"/>
    <col min="3084" max="3084" width="11.7109375" style="211" customWidth="1"/>
    <col min="3085" max="3085" width="9.5703125" style="211" bestFit="1" customWidth="1"/>
    <col min="3086" max="3086" width="9" style="211" customWidth="1"/>
    <col min="3087" max="3087" width="10" style="211" customWidth="1"/>
    <col min="3088" max="3088" width="10.28515625" style="211" customWidth="1"/>
    <col min="3089" max="3089" width="10.7109375" style="211" customWidth="1"/>
    <col min="3090" max="3090" width="7.140625" style="211" customWidth="1"/>
    <col min="3091" max="3091" width="6.5703125" style="211" customWidth="1"/>
    <col min="3092" max="3092" width="7.140625" style="211" customWidth="1"/>
    <col min="3093" max="3328" width="11.42578125" style="211"/>
    <col min="3329" max="3329" width="33.140625" style="211" customWidth="1"/>
    <col min="3330" max="3330" width="10.28515625" style="211" customWidth="1"/>
    <col min="3331" max="3331" width="10" style="211" customWidth="1"/>
    <col min="3332" max="3332" width="9" style="211" customWidth="1"/>
    <col min="3333" max="3333" width="10.28515625" style="211" customWidth="1"/>
    <col min="3334" max="3334" width="12.7109375" style="211" bestFit="1" customWidth="1"/>
    <col min="3335" max="3335" width="15" style="211" customWidth="1"/>
    <col min="3336" max="3336" width="13.28515625" style="211" customWidth="1"/>
    <col min="3337" max="3337" width="10.5703125" style="211" customWidth="1"/>
    <col min="3338" max="3338" width="12.28515625" style="211" bestFit="1" customWidth="1"/>
    <col min="3339" max="3339" width="9.85546875" style="211" customWidth="1"/>
    <col min="3340" max="3340" width="11.7109375" style="211" customWidth="1"/>
    <col min="3341" max="3341" width="9.5703125" style="211" bestFit="1" customWidth="1"/>
    <col min="3342" max="3342" width="9" style="211" customWidth="1"/>
    <col min="3343" max="3343" width="10" style="211" customWidth="1"/>
    <col min="3344" max="3344" width="10.28515625" style="211" customWidth="1"/>
    <col min="3345" max="3345" width="10.7109375" style="211" customWidth="1"/>
    <col min="3346" max="3346" width="7.140625" style="211" customWidth="1"/>
    <col min="3347" max="3347" width="6.5703125" style="211" customWidth="1"/>
    <col min="3348" max="3348" width="7.140625" style="211" customWidth="1"/>
    <col min="3349" max="3584" width="11.42578125" style="211"/>
    <col min="3585" max="3585" width="33.140625" style="211" customWidth="1"/>
    <col min="3586" max="3586" width="10.28515625" style="211" customWidth="1"/>
    <col min="3587" max="3587" width="10" style="211" customWidth="1"/>
    <col min="3588" max="3588" width="9" style="211" customWidth="1"/>
    <col min="3589" max="3589" width="10.28515625" style="211" customWidth="1"/>
    <col min="3590" max="3590" width="12.7109375" style="211" bestFit="1" customWidth="1"/>
    <col min="3591" max="3591" width="15" style="211" customWidth="1"/>
    <col min="3592" max="3592" width="13.28515625" style="211" customWidth="1"/>
    <col min="3593" max="3593" width="10.5703125" style="211" customWidth="1"/>
    <col min="3594" max="3594" width="12.28515625" style="211" bestFit="1" customWidth="1"/>
    <col min="3595" max="3595" width="9.85546875" style="211" customWidth="1"/>
    <col min="3596" max="3596" width="11.7109375" style="211" customWidth="1"/>
    <col min="3597" max="3597" width="9.5703125" style="211" bestFit="1" customWidth="1"/>
    <col min="3598" max="3598" width="9" style="211" customWidth="1"/>
    <col min="3599" max="3599" width="10" style="211" customWidth="1"/>
    <col min="3600" max="3600" width="10.28515625" style="211" customWidth="1"/>
    <col min="3601" max="3601" width="10.7109375" style="211" customWidth="1"/>
    <col min="3602" max="3602" width="7.140625" style="211" customWidth="1"/>
    <col min="3603" max="3603" width="6.5703125" style="211" customWidth="1"/>
    <col min="3604" max="3604" width="7.140625" style="211" customWidth="1"/>
    <col min="3605" max="3840" width="11.42578125" style="211"/>
    <col min="3841" max="3841" width="33.140625" style="211" customWidth="1"/>
    <col min="3842" max="3842" width="10.28515625" style="211" customWidth="1"/>
    <col min="3843" max="3843" width="10" style="211" customWidth="1"/>
    <col min="3844" max="3844" width="9" style="211" customWidth="1"/>
    <col min="3845" max="3845" width="10.28515625" style="211" customWidth="1"/>
    <col min="3846" max="3846" width="12.7109375" style="211" bestFit="1" customWidth="1"/>
    <col min="3847" max="3847" width="15" style="211" customWidth="1"/>
    <col min="3848" max="3848" width="13.28515625" style="211" customWidth="1"/>
    <col min="3849" max="3849" width="10.5703125" style="211" customWidth="1"/>
    <col min="3850" max="3850" width="12.28515625" style="211" bestFit="1" customWidth="1"/>
    <col min="3851" max="3851" width="9.85546875" style="211" customWidth="1"/>
    <col min="3852" max="3852" width="11.7109375" style="211" customWidth="1"/>
    <col min="3853" max="3853" width="9.5703125" style="211" bestFit="1" customWidth="1"/>
    <col min="3854" max="3854" width="9" style="211" customWidth="1"/>
    <col min="3855" max="3855" width="10" style="211" customWidth="1"/>
    <col min="3856" max="3856" width="10.28515625" style="211" customWidth="1"/>
    <col min="3857" max="3857" width="10.7109375" style="211" customWidth="1"/>
    <col min="3858" max="3858" width="7.140625" style="211" customWidth="1"/>
    <col min="3859" max="3859" width="6.5703125" style="211" customWidth="1"/>
    <col min="3860" max="3860" width="7.140625" style="211" customWidth="1"/>
    <col min="3861" max="4096" width="11.42578125" style="211"/>
    <col min="4097" max="4097" width="33.140625" style="211" customWidth="1"/>
    <col min="4098" max="4098" width="10.28515625" style="211" customWidth="1"/>
    <col min="4099" max="4099" width="10" style="211" customWidth="1"/>
    <col min="4100" max="4100" width="9" style="211" customWidth="1"/>
    <col min="4101" max="4101" width="10.28515625" style="211" customWidth="1"/>
    <col min="4102" max="4102" width="12.7109375" style="211" bestFit="1" customWidth="1"/>
    <col min="4103" max="4103" width="15" style="211" customWidth="1"/>
    <col min="4104" max="4104" width="13.28515625" style="211" customWidth="1"/>
    <col min="4105" max="4105" width="10.5703125" style="211" customWidth="1"/>
    <col min="4106" max="4106" width="12.28515625" style="211" bestFit="1" customWidth="1"/>
    <col min="4107" max="4107" width="9.85546875" style="211" customWidth="1"/>
    <col min="4108" max="4108" width="11.7109375" style="211" customWidth="1"/>
    <col min="4109" max="4109" width="9.5703125" style="211" bestFit="1" customWidth="1"/>
    <col min="4110" max="4110" width="9" style="211" customWidth="1"/>
    <col min="4111" max="4111" width="10" style="211" customWidth="1"/>
    <col min="4112" max="4112" width="10.28515625" style="211" customWidth="1"/>
    <col min="4113" max="4113" width="10.7109375" style="211" customWidth="1"/>
    <col min="4114" max="4114" width="7.140625" style="211" customWidth="1"/>
    <col min="4115" max="4115" width="6.5703125" style="211" customWidth="1"/>
    <col min="4116" max="4116" width="7.140625" style="211" customWidth="1"/>
    <col min="4117" max="4352" width="11.42578125" style="211"/>
    <col min="4353" max="4353" width="33.140625" style="211" customWidth="1"/>
    <col min="4354" max="4354" width="10.28515625" style="211" customWidth="1"/>
    <col min="4355" max="4355" width="10" style="211" customWidth="1"/>
    <col min="4356" max="4356" width="9" style="211" customWidth="1"/>
    <col min="4357" max="4357" width="10.28515625" style="211" customWidth="1"/>
    <col min="4358" max="4358" width="12.7109375" style="211" bestFit="1" customWidth="1"/>
    <col min="4359" max="4359" width="15" style="211" customWidth="1"/>
    <col min="4360" max="4360" width="13.28515625" style="211" customWidth="1"/>
    <col min="4361" max="4361" width="10.5703125" style="211" customWidth="1"/>
    <col min="4362" max="4362" width="12.28515625" style="211" bestFit="1" customWidth="1"/>
    <col min="4363" max="4363" width="9.85546875" style="211" customWidth="1"/>
    <col min="4364" max="4364" width="11.7109375" style="211" customWidth="1"/>
    <col min="4365" max="4365" width="9.5703125" style="211" bestFit="1" customWidth="1"/>
    <col min="4366" max="4366" width="9" style="211" customWidth="1"/>
    <col min="4367" max="4367" width="10" style="211" customWidth="1"/>
    <col min="4368" max="4368" width="10.28515625" style="211" customWidth="1"/>
    <col min="4369" max="4369" width="10.7109375" style="211" customWidth="1"/>
    <col min="4370" max="4370" width="7.140625" style="211" customWidth="1"/>
    <col min="4371" max="4371" width="6.5703125" style="211" customWidth="1"/>
    <col min="4372" max="4372" width="7.140625" style="211" customWidth="1"/>
    <col min="4373" max="4608" width="11.42578125" style="211"/>
    <col min="4609" max="4609" width="33.140625" style="211" customWidth="1"/>
    <col min="4610" max="4610" width="10.28515625" style="211" customWidth="1"/>
    <col min="4611" max="4611" width="10" style="211" customWidth="1"/>
    <col min="4612" max="4612" width="9" style="211" customWidth="1"/>
    <col min="4613" max="4613" width="10.28515625" style="211" customWidth="1"/>
    <col min="4614" max="4614" width="12.7109375" style="211" bestFit="1" customWidth="1"/>
    <col min="4615" max="4615" width="15" style="211" customWidth="1"/>
    <col min="4616" max="4616" width="13.28515625" style="211" customWidth="1"/>
    <col min="4617" max="4617" width="10.5703125" style="211" customWidth="1"/>
    <col min="4618" max="4618" width="12.28515625" style="211" bestFit="1" customWidth="1"/>
    <col min="4619" max="4619" width="9.85546875" style="211" customWidth="1"/>
    <col min="4620" max="4620" width="11.7109375" style="211" customWidth="1"/>
    <col min="4621" max="4621" width="9.5703125" style="211" bestFit="1" customWidth="1"/>
    <col min="4622" max="4622" width="9" style="211" customWidth="1"/>
    <col min="4623" max="4623" width="10" style="211" customWidth="1"/>
    <col min="4624" max="4624" width="10.28515625" style="211" customWidth="1"/>
    <col min="4625" max="4625" width="10.7109375" style="211" customWidth="1"/>
    <col min="4626" max="4626" width="7.140625" style="211" customWidth="1"/>
    <col min="4627" max="4627" width="6.5703125" style="211" customWidth="1"/>
    <col min="4628" max="4628" width="7.140625" style="211" customWidth="1"/>
    <col min="4629" max="4864" width="11.42578125" style="211"/>
    <col min="4865" max="4865" width="33.140625" style="211" customWidth="1"/>
    <col min="4866" max="4866" width="10.28515625" style="211" customWidth="1"/>
    <col min="4867" max="4867" width="10" style="211" customWidth="1"/>
    <col min="4868" max="4868" width="9" style="211" customWidth="1"/>
    <col min="4869" max="4869" width="10.28515625" style="211" customWidth="1"/>
    <col min="4870" max="4870" width="12.7109375" style="211" bestFit="1" customWidth="1"/>
    <col min="4871" max="4871" width="15" style="211" customWidth="1"/>
    <col min="4872" max="4872" width="13.28515625" style="211" customWidth="1"/>
    <col min="4873" max="4873" width="10.5703125" style="211" customWidth="1"/>
    <col min="4874" max="4874" width="12.28515625" style="211" bestFit="1" customWidth="1"/>
    <col min="4875" max="4875" width="9.85546875" style="211" customWidth="1"/>
    <col min="4876" max="4876" width="11.7109375" style="211" customWidth="1"/>
    <col min="4877" max="4877" width="9.5703125" style="211" bestFit="1" customWidth="1"/>
    <col min="4878" max="4878" width="9" style="211" customWidth="1"/>
    <col min="4879" max="4879" width="10" style="211" customWidth="1"/>
    <col min="4880" max="4880" width="10.28515625" style="211" customWidth="1"/>
    <col min="4881" max="4881" width="10.7109375" style="211" customWidth="1"/>
    <col min="4882" max="4882" width="7.140625" style="211" customWidth="1"/>
    <col min="4883" max="4883" width="6.5703125" style="211" customWidth="1"/>
    <col min="4884" max="4884" width="7.140625" style="211" customWidth="1"/>
    <col min="4885" max="5120" width="11.42578125" style="211"/>
    <col min="5121" max="5121" width="33.140625" style="211" customWidth="1"/>
    <col min="5122" max="5122" width="10.28515625" style="211" customWidth="1"/>
    <col min="5123" max="5123" width="10" style="211" customWidth="1"/>
    <col min="5124" max="5124" width="9" style="211" customWidth="1"/>
    <col min="5125" max="5125" width="10.28515625" style="211" customWidth="1"/>
    <col min="5126" max="5126" width="12.7109375" style="211" bestFit="1" customWidth="1"/>
    <col min="5127" max="5127" width="15" style="211" customWidth="1"/>
    <col min="5128" max="5128" width="13.28515625" style="211" customWidth="1"/>
    <col min="5129" max="5129" width="10.5703125" style="211" customWidth="1"/>
    <col min="5130" max="5130" width="12.28515625" style="211" bestFit="1" customWidth="1"/>
    <col min="5131" max="5131" width="9.85546875" style="211" customWidth="1"/>
    <col min="5132" max="5132" width="11.7109375" style="211" customWidth="1"/>
    <col min="5133" max="5133" width="9.5703125" style="211" bestFit="1" customWidth="1"/>
    <col min="5134" max="5134" width="9" style="211" customWidth="1"/>
    <col min="5135" max="5135" width="10" style="211" customWidth="1"/>
    <col min="5136" max="5136" width="10.28515625" style="211" customWidth="1"/>
    <col min="5137" max="5137" width="10.7109375" style="211" customWidth="1"/>
    <col min="5138" max="5138" width="7.140625" style="211" customWidth="1"/>
    <col min="5139" max="5139" width="6.5703125" style="211" customWidth="1"/>
    <col min="5140" max="5140" width="7.140625" style="211" customWidth="1"/>
    <col min="5141" max="5376" width="11.42578125" style="211"/>
    <col min="5377" max="5377" width="33.140625" style="211" customWidth="1"/>
    <col min="5378" max="5378" width="10.28515625" style="211" customWidth="1"/>
    <col min="5379" max="5379" width="10" style="211" customWidth="1"/>
    <col min="5380" max="5380" width="9" style="211" customWidth="1"/>
    <col min="5381" max="5381" width="10.28515625" style="211" customWidth="1"/>
    <col min="5382" max="5382" width="12.7109375" style="211" bestFit="1" customWidth="1"/>
    <col min="5383" max="5383" width="15" style="211" customWidth="1"/>
    <col min="5384" max="5384" width="13.28515625" style="211" customWidth="1"/>
    <col min="5385" max="5385" width="10.5703125" style="211" customWidth="1"/>
    <col min="5386" max="5386" width="12.28515625" style="211" bestFit="1" customWidth="1"/>
    <col min="5387" max="5387" width="9.85546875" style="211" customWidth="1"/>
    <col min="5388" max="5388" width="11.7109375" style="211" customWidth="1"/>
    <col min="5389" max="5389" width="9.5703125" style="211" bestFit="1" customWidth="1"/>
    <col min="5390" max="5390" width="9" style="211" customWidth="1"/>
    <col min="5391" max="5391" width="10" style="211" customWidth="1"/>
    <col min="5392" max="5392" width="10.28515625" style="211" customWidth="1"/>
    <col min="5393" max="5393" width="10.7109375" style="211" customWidth="1"/>
    <col min="5394" max="5394" width="7.140625" style="211" customWidth="1"/>
    <col min="5395" max="5395" width="6.5703125" style="211" customWidth="1"/>
    <col min="5396" max="5396" width="7.140625" style="211" customWidth="1"/>
    <col min="5397" max="5632" width="11.42578125" style="211"/>
    <col min="5633" max="5633" width="33.140625" style="211" customWidth="1"/>
    <col min="5634" max="5634" width="10.28515625" style="211" customWidth="1"/>
    <col min="5635" max="5635" width="10" style="211" customWidth="1"/>
    <col min="5636" max="5636" width="9" style="211" customWidth="1"/>
    <col min="5637" max="5637" width="10.28515625" style="211" customWidth="1"/>
    <col min="5638" max="5638" width="12.7109375" style="211" bestFit="1" customWidth="1"/>
    <col min="5639" max="5639" width="15" style="211" customWidth="1"/>
    <col min="5640" max="5640" width="13.28515625" style="211" customWidth="1"/>
    <col min="5641" max="5641" width="10.5703125" style="211" customWidth="1"/>
    <col min="5642" max="5642" width="12.28515625" style="211" bestFit="1" customWidth="1"/>
    <col min="5643" max="5643" width="9.85546875" style="211" customWidth="1"/>
    <col min="5644" max="5644" width="11.7109375" style="211" customWidth="1"/>
    <col min="5645" max="5645" width="9.5703125" style="211" bestFit="1" customWidth="1"/>
    <col min="5646" max="5646" width="9" style="211" customWidth="1"/>
    <col min="5647" max="5647" width="10" style="211" customWidth="1"/>
    <col min="5648" max="5648" width="10.28515625" style="211" customWidth="1"/>
    <col min="5649" max="5649" width="10.7109375" style="211" customWidth="1"/>
    <col min="5650" max="5650" width="7.140625" style="211" customWidth="1"/>
    <col min="5651" max="5651" width="6.5703125" style="211" customWidth="1"/>
    <col min="5652" max="5652" width="7.140625" style="211" customWidth="1"/>
    <col min="5653" max="5888" width="11.42578125" style="211"/>
    <col min="5889" max="5889" width="33.140625" style="211" customWidth="1"/>
    <col min="5890" max="5890" width="10.28515625" style="211" customWidth="1"/>
    <col min="5891" max="5891" width="10" style="211" customWidth="1"/>
    <col min="5892" max="5892" width="9" style="211" customWidth="1"/>
    <col min="5893" max="5893" width="10.28515625" style="211" customWidth="1"/>
    <col min="5894" max="5894" width="12.7109375" style="211" bestFit="1" customWidth="1"/>
    <col min="5895" max="5895" width="15" style="211" customWidth="1"/>
    <col min="5896" max="5896" width="13.28515625" style="211" customWidth="1"/>
    <col min="5897" max="5897" width="10.5703125" style="211" customWidth="1"/>
    <col min="5898" max="5898" width="12.28515625" style="211" bestFit="1" customWidth="1"/>
    <col min="5899" max="5899" width="9.85546875" style="211" customWidth="1"/>
    <col min="5900" max="5900" width="11.7109375" style="211" customWidth="1"/>
    <col min="5901" max="5901" width="9.5703125" style="211" bestFit="1" customWidth="1"/>
    <col min="5902" max="5902" width="9" style="211" customWidth="1"/>
    <col min="5903" max="5903" width="10" style="211" customWidth="1"/>
    <col min="5904" max="5904" width="10.28515625" style="211" customWidth="1"/>
    <col min="5905" max="5905" width="10.7109375" style="211" customWidth="1"/>
    <col min="5906" max="5906" width="7.140625" style="211" customWidth="1"/>
    <col min="5907" max="5907" width="6.5703125" style="211" customWidth="1"/>
    <col min="5908" max="5908" width="7.140625" style="211" customWidth="1"/>
    <col min="5909" max="6144" width="11.42578125" style="211"/>
    <col min="6145" max="6145" width="33.140625" style="211" customWidth="1"/>
    <col min="6146" max="6146" width="10.28515625" style="211" customWidth="1"/>
    <col min="6147" max="6147" width="10" style="211" customWidth="1"/>
    <col min="6148" max="6148" width="9" style="211" customWidth="1"/>
    <col min="6149" max="6149" width="10.28515625" style="211" customWidth="1"/>
    <col min="6150" max="6150" width="12.7109375" style="211" bestFit="1" customWidth="1"/>
    <col min="6151" max="6151" width="15" style="211" customWidth="1"/>
    <col min="6152" max="6152" width="13.28515625" style="211" customWidth="1"/>
    <col min="6153" max="6153" width="10.5703125" style="211" customWidth="1"/>
    <col min="6154" max="6154" width="12.28515625" style="211" bestFit="1" customWidth="1"/>
    <col min="6155" max="6155" width="9.85546875" style="211" customWidth="1"/>
    <col min="6156" max="6156" width="11.7109375" style="211" customWidth="1"/>
    <col min="6157" max="6157" width="9.5703125" style="211" bestFit="1" customWidth="1"/>
    <col min="6158" max="6158" width="9" style="211" customWidth="1"/>
    <col min="6159" max="6159" width="10" style="211" customWidth="1"/>
    <col min="6160" max="6160" width="10.28515625" style="211" customWidth="1"/>
    <col min="6161" max="6161" width="10.7109375" style="211" customWidth="1"/>
    <col min="6162" max="6162" width="7.140625" style="211" customWidth="1"/>
    <col min="6163" max="6163" width="6.5703125" style="211" customWidth="1"/>
    <col min="6164" max="6164" width="7.140625" style="211" customWidth="1"/>
    <col min="6165" max="6400" width="11.42578125" style="211"/>
    <col min="6401" max="6401" width="33.140625" style="211" customWidth="1"/>
    <col min="6402" max="6402" width="10.28515625" style="211" customWidth="1"/>
    <col min="6403" max="6403" width="10" style="211" customWidth="1"/>
    <col min="6404" max="6404" width="9" style="211" customWidth="1"/>
    <col min="6405" max="6405" width="10.28515625" style="211" customWidth="1"/>
    <col min="6406" max="6406" width="12.7109375" style="211" bestFit="1" customWidth="1"/>
    <col min="6407" max="6407" width="15" style="211" customWidth="1"/>
    <col min="6408" max="6408" width="13.28515625" style="211" customWidth="1"/>
    <col min="6409" max="6409" width="10.5703125" style="211" customWidth="1"/>
    <col min="6410" max="6410" width="12.28515625" style="211" bestFit="1" customWidth="1"/>
    <col min="6411" max="6411" width="9.85546875" style="211" customWidth="1"/>
    <col min="6412" max="6412" width="11.7109375" style="211" customWidth="1"/>
    <col min="6413" max="6413" width="9.5703125" style="211" bestFit="1" customWidth="1"/>
    <col min="6414" max="6414" width="9" style="211" customWidth="1"/>
    <col min="6415" max="6415" width="10" style="211" customWidth="1"/>
    <col min="6416" max="6416" width="10.28515625" style="211" customWidth="1"/>
    <col min="6417" max="6417" width="10.7109375" style="211" customWidth="1"/>
    <col min="6418" max="6418" width="7.140625" style="211" customWidth="1"/>
    <col min="6419" max="6419" width="6.5703125" style="211" customWidth="1"/>
    <col min="6420" max="6420" width="7.140625" style="211" customWidth="1"/>
    <col min="6421" max="6656" width="11.42578125" style="211"/>
    <col min="6657" max="6657" width="33.140625" style="211" customWidth="1"/>
    <col min="6658" max="6658" width="10.28515625" style="211" customWidth="1"/>
    <col min="6659" max="6659" width="10" style="211" customWidth="1"/>
    <col min="6660" max="6660" width="9" style="211" customWidth="1"/>
    <col min="6661" max="6661" width="10.28515625" style="211" customWidth="1"/>
    <col min="6662" max="6662" width="12.7109375" style="211" bestFit="1" customWidth="1"/>
    <col min="6663" max="6663" width="15" style="211" customWidth="1"/>
    <col min="6664" max="6664" width="13.28515625" style="211" customWidth="1"/>
    <col min="6665" max="6665" width="10.5703125" style="211" customWidth="1"/>
    <col min="6666" max="6666" width="12.28515625" style="211" bestFit="1" customWidth="1"/>
    <col min="6667" max="6667" width="9.85546875" style="211" customWidth="1"/>
    <col min="6668" max="6668" width="11.7109375" style="211" customWidth="1"/>
    <col min="6669" max="6669" width="9.5703125" style="211" bestFit="1" customWidth="1"/>
    <col min="6670" max="6670" width="9" style="211" customWidth="1"/>
    <col min="6671" max="6671" width="10" style="211" customWidth="1"/>
    <col min="6672" max="6672" width="10.28515625" style="211" customWidth="1"/>
    <col min="6673" max="6673" width="10.7109375" style="211" customWidth="1"/>
    <col min="6674" max="6674" width="7.140625" style="211" customWidth="1"/>
    <col min="6675" max="6675" width="6.5703125" style="211" customWidth="1"/>
    <col min="6676" max="6676" width="7.140625" style="211" customWidth="1"/>
    <col min="6677" max="6912" width="11.42578125" style="211"/>
    <col min="6913" max="6913" width="33.140625" style="211" customWidth="1"/>
    <col min="6914" max="6914" width="10.28515625" style="211" customWidth="1"/>
    <col min="6915" max="6915" width="10" style="211" customWidth="1"/>
    <col min="6916" max="6916" width="9" style="211" customWidth="1"/>
    <col min="6917" max="6917" width="10.28515625" style="211" customWidth="1"/>
    <col min="6918" max="6918" width="12.7109375" style="211" bestFit="1" customWidth="1"/>
    <col min="6919" max="6919" width="15" style="211" customWidth="1"/>
    <col min="6920" max="6920" width="13.28515625" style="211" customWidth="1"/>
    <col min="6921" max="6921" width="10.5703125" style="211" customWidth="1"/>
    <col min="6922" max="6922" width="12.28515625" style="211" bestFit="1" customWidth="1"/>
    <col min="6923" max="6923" width="9.85546875" style="211" customWidth="1"/>
    <col min="6924" max="6924" width="11.7109375" style="211" customWidth="1"/>
    <col min="6925" max="6925" width="9.5703125" style="211" bestFit="1" customWidth="1"/>
    <col min="6926" max="6926" width="9" style="211" customWidth="1"/>
    <col min="6927" max="6927" width="10" style="211" customWidth="1"/>
    <col min="6928" max="6928" width="10.28515625" style="211" customWidth="1"/>
    <col min="6929" max="6929" width="10.7109375" style="211" customWidth="1"/>
    <col min="6930" max="6930" width="7.140625" style="211" customWidth="1"/>
    <col min="6931" max="6931" width="6.5703125" style="211" customWidth="1"/>
    <col min="6932" max="6932" width="7.140625" style="211" customWidth="1"/>
    <col min="6933" max="7168" width="11.42578125" style="211"/>
    <col min="7169" max="7169" width="33.140625" style="211" customWidth="1"/>
    <col min="7170" max="7170" width="10.28515625" style="211" customWidth="1"/>
    <col min="7171" max="7171" width="10" style="211" customWidth="1"/>
    <col min="7172" max="7172" width="9" style="211" customWidth="1"/>
    <col min="7173" max="7173" width="10.28515625" style="211" customWidth="1"/>
    <col min="7174" max="7174" width="12.7109375" style="211" bestFit="1" customWidth="1"/>
    <col min="7175" max="7175" width="15" style="211" customWidth="1"/>
    <col min="7176" max="7176" width="13.28515625" style="211" customWidth="1"/>
    <col min="7177" max="7177" width="10.5703125" style="211" customWidth="1"/>
    <col min="7178" max="7178" width="12.28515625" style="211" bestFit="1" customWidth="1"/>
    <col min="7179" max="7179" width="9.85546875" style="211" customWidth="1"/>
    <col min="7180" max="7180" width="11.7109375" style="211" customWidth="1"/>
    <col min="7181" max="7181" width="9.5703125" style="211" bestFit="1" customWidth="1"/>
    <col min="7182" max="7182" width="9" style="211" customWidth="1"/>
    <col min="7183" max="7183" width="10" style="211" customWidth="1"/>
    <col min="7184" max="7184" width="10.28515625" style="211" customWidth="1"/>
    <col min="7185" max="7185" width="10.7109375" style="211" customWidth="1"/>
    <col min="7186" max="7186" width="7.140625" style="211" customWidth="1"/>
    <col min="7187" max="7187" width="6.5703125" style="211" customWidth="1"/>
    <col min="7188" max="7188" width="7.140625" style="211" customWidth="1"/>
    <col min="7189" max="7424" width="11.42578125" style="211"/>
    <col min="7425" max="7425" width="33.140625" style="211" customWidth="1"/>
    <col min="7426" max="7426" width="10.28515625" style="211" customWidth="1"/>
    <col min="7427" max="7427" width="10" style="211" customWidth="1"/>
    <col min="7428" max="7428" width="9" style="211" customWidth="1"/>
    <col min="7429" max="7429" width="10.28515625" style="211" customWidth="1"/>
    <col min="7430" max="7430" width="12.7109375" style="211" bestFit="1" customWidth="1"/>
    <col min="7431" max="7431" width="15" style="211" customWidth="1"/>
    <col min="7432" max="7432" width="13.28515625" style="211" customWidth="1"/>
    <col min="7433" max="7433" width="10.5703125" style="211" customWidth="1"/>
    <col min="7434" max="7434" width="12.28515625" style="211" bestFit="1" customWidth="1"/>
    <col min="7435" max="7435" width="9.85546875" style="211" customWidth="1"/>
    <col min="7436" max="7436" width="11.7109375" style="211" customWidth="1"/>
    <col min="7437" max="7437" width="9.5703125" style="211" bestFit="1" customWidth="1"/>
    <col min="7438" max="7438" width="9" style="211" customWidth="1"/>
    <col min="7439" max="7439" width="10" style="211" customWidth="1"/>
    <col min="7440" max="7440" width="10.28515625" style="211" customWidth="1"/>
    <col min="7441" max="7441" width="10.7109375" style="211" customWidth="1"/>
    <col min="7442" max="7442" width="7.140625" style="211" customWidth="1"/>
    <col min="7443" max="7443" width="6.5703125" style="211" customWidth="1"/>
    <col min="7444" max="7444" width="7.140625" style="211" customWidth="1"/>
    <col min="7445" max="7680" width="11.42578125" style="211"/>
    <col min="7681" max="7681" width="33.140625" style="211" customWidth="1"/>
    <col min="7682" max="7682" width="10.28515625" style="211" customWidth="1"/>
    <col min="7683" max="7683" width="10" style="211" customWidth="1"/>
    <col min="7684" max="7684" width="9" style="211" customWidth="1"/>
    <col min="7685" max="7685" width="10.28515625" style="211" customWidth="1"/>
    <col min="7686" max="7686" width="12.7109375" style="211" bestFit="1" customWidth="1"/>
    <col min="7687" max="7687" width="15" style="211" customWidth="1"/>
    <col min="7688" max="7688" width="13.28515625" style="211" customWidth="1"/>
    <col min="7689" max="7689" width="10.5703125" style="211" customWidth="1"/>
    <col min="7690" max="7690" width="12.28515625" style="211" bestFit="1" customWidth="1"/>
    <col min="7691" max="7691" width="9.85546875" style="211" customWidth="1"/>
    <col min="7692" max="7692" width="11.7109375" style="211" customWidth="1"/>
    <col min="7693" max="7693" width="9.5703125" style="211" bestFit="1" customWidth="1"/>
    <col min="7694" max="7694" width="9" style="211" customWidth="1"/>
    <col min="7695" max="7695" width="10" style="211" customWidth="1"/>
    <col min="7696" max="7696" width="10.28515625" style="211" customWidth="1"/>
    <col min="7697" max="7697" width="10.7109375" style="211" customWidth="1"/>
    <col min="7698" max="7698" width="7.140625" style="211" customWidth="1"/>
    <col min="7699" max="7699" width="6.5703125" style="211" customWidth="1"/>
    <col min="7700" max="7700" width="7.140625" style="211" customWidth="1"/>
    <col min="7701" max="7936" width="11.42578125" style="211"/>
    <col min="7937" max="7937" width="33.140625" style="211" customWidth="1"/>
    <col min="7938" max="7938" width="10.28515625" style="211" customWidth="1"/>
    <col min="7939" max="7939" width="10" style="211" customWidth="1"/>
    <col min="7940" max="7940" width="9" style="211" customWidth="1"/>
    <col min="7941" max="7941" width="10.28515625" style="211" customWidth="1"/>
    <col min="7942" max="7942" width="12.7109375" style="211" bestFit="1" customWidth="1"/>
    <col min="7943" max="7943" width="15" style="211" customWidth="1"/>
    <col min="7944" max="7944" width="13.28515625" style="211" customWidth="1"/>
    <col min="7945" max="7945" width="10.5703125" style="211" customWidth="1"/>
    <col min="7946" max="7946" width="12.28515625" style="211" bestFit="1" customWidth="1"/>
    <col min="7947" max="7947" width="9.85546875" style="211" customWidth="1"/>
    <col min="7948" max="7948" width="11.7109375" style="211" customWidth="1"/>
    <col min="7949" max="7949" width="9.5703125" style="211" bestFit="1" customWidth="1"/>
    <col min="7950" max="7950" width="9" style="211" customWidth="1"/>
    <col min="7951" max="7951" width="10" style="211" customWidth="1"/>
    <col min="7952" max="7952" width="10.28515625" style="211" customWidth="1"/>
    <col min="7953" max="7953" width="10.7109375" style="211" customWidth="1"/>
    <col min="7954" max="7954" width="7.140625" style="211" customWidth="1"/>
    <col min="7955" max="7955" width="6.5703125" style="211" customWidth="1"/>
    <col min="7956" max="7956" width="7.140625" style="211" customWidth="1"/>
    <col min="7957" max="8192" width="11.42578125" style="211"/>
    <col min="8193" max="8193" width="33.140625" style="211" customWidth="1"/>
    <col min="8194" max="8194" width="10.28515625" style="211" customWidth="1"/>
    <col min="8195" max="8195" width="10" style="211" customWidth="1"/>
    <col min="8196" max="8196" width="9" style="211" customWidth="1"/>
    <col min="8197" max="8197" width="10.28515625" style="211" customWidth="1"/>
    <col min="8198" max="8198" width="12.7109375" style="211" bestFit="1" customWidth="1"/>
    <col min="8199" max="8199" width="15" style="211" customWidth="1"/>
    <col min="8200" max="8200" width="13.28515625" style="211" customWidth="1"/>
    <col min="8201" max="8201" width="10.5703125" style="211" customWidth="1"/>
    <col min="8202" max="8202" width="12.28515625" style="211" bestFit="1" customWidth="1"/>
    <col min="8203" max="8203" width="9.85546875" style="211" customWidth="1"/>
    <col min="8204" max="8204" width="11.7109375" style="211" customWidth="1"/>
    <col min="8205" max="8205" width="9.5703125" style="211" bestFit="1" customWidth="1"/>
    <col min="8206" max="8206" width="9" style="211" customWidth="1"/>
    <col min="8207" max="8207" width="10" style="211" customWidth="1"/>
    <col min="8208" max="8208" width="10.28515625" style="211" customWidth="1"/>
    <col min="8209" max="8209" width="10.7109375" style="211" customWidth="1"/>
    <col min="8210" max="8210" width="7.140625" style="211" customWidth="1"/>
    <col min="8211" max="8211" width="6.5703125" style="211" customWidth="1"/>
    <col min="8212" max="8212" width="7.140625" style="211" customWidth="1"/>
    <col min="8213" max="8448" width="11.42578125" style="211"/>
    <col min="8449" max="8449" width="33.140625" style="211" customWidth="1"/>
    <col min="8450" max="8450" width="10.28515625" style="211" customWidth="1"/>
    <col min="8451" max="8451" width="10" style="211" customWidth="1"/>
    <col min="8452" max="8452" width="9" style="211" customWidth="1"/>
    <col min="8453" max="8453" width="10.28515625" style="211" customWidth="1"/>
    <col min="8454" max="8454" width="12.7109375" style="211" bestFit="1" customWidth="1"/>
    <col min="8455" max="8455" width="15" style="211" customWidth="1"/>
    <col min="8456" max="8456" width="13.28515625" style="211" customWidth="1"/>
    <col min="8457" max="8457" width="10.5703125" style="211" customWidth="1"/>
    <col min="8458" max="8458" width="12.28515625" style="211" bestFit="1" customWidth="1"/>
    <col min="8459" max="8459" width="9.85546875" style="211" customWidth="1"/>
    <col min="8460" max="8460" width="11.7109375" style="211" customWidth="1"/>
    <col min="8461" max="8461" width="9.5703125" style="211" bestFit="1" customWidth="1"/>
    <col min="8462" max="8462" width="9" style="211" customWidth="1"/>
    <col min="8463" max="8463" width="10" style="211" customWidth="1"/>
    <col min="8464" max="8464" width="10.28515625" style="211" customWidth="1"/>
    <col min="8465" max="8465" width="10.7109375" style="211" customWidth="1"/>
    <col min="8466" max="8466" width="7.140625" style="211" customWidth="1"/>
    <col min="8467" max="8467" width="6.5703125" style="211" customWidth="1"/>
    <col min="8468" max="8468" width="7.140625" style="211" customWidth="1"/>
    <col min="8469" max="8704" width="11.42578125" style="211"/>
    <col min="8705" max="8705" width="33.140625" style="211" customWidth="1"/>
    <col min="8706" max="8706" width="10.28515625" style="211" customWidth="1"/>
    <col min="8707" max="8707" width="10" style="211" customWidth="1"/>
    <col min="8708" max="8708" width="9" style="211" customWidth="1"/>
    <col min="8709" max="8709" width="10.28515625" style="211" customWidth="1"/>
    <col min="8710" max="8710" width="12.7109375" style="211" bestFit="1" customWidth="1"/>
    <col min="8711" max="8711" width="15" style="211" customWidth="1"/>
    <col min="8712" max="8712" width="13.28515625" style="211" customWidth="1"/>
    <col min="8713" max="8713" width="10.5703125" style="211" customWidth="1"/>
    <col min="8714" max="8714" width="12.28515625" style="211" bestFit="1" customWidth="1"/>
    <col min="8715" max="8715" width="9.85546875" style="211" customWidth="1"/>
    <col min="8716" max="8716" width="11.7109375" style="211" customWidth="1"/>
    <col min="8717" max="8717" width="9.5703125" style="211" bestFit="1" customWidth="1"/>
    <col min="8718" max="8718" width="9" style="211" customWidth="1"/>
    <col min="8719" max="8719" width="10" style="211" customWidth="1"/>
    <col min="8720" max="8720" width="10.28515625" style="211" customWidth="1"/>
    <col min="8721" max="8721" width="10.7109375" style="211" customWidth="1"/>
    <col min="8722" max="8722" width="7.140625" style="211" customWidth="1"/>
    <col min="8723" max="8723" width="6.5703125" style="211" customWidth="1"/>
    <col min="8724" max="8724" width="7.140625" style="211" customWidth="1"/>
    <col min="8725" max="8960" width="11.42578125" style="211"/>
    <col min="8961" max="8961" width="33.140625" style="211" customWidth="1"/>
    <col min="8962" max="8962" width="10.28515625" style="211" customWidth="1"/>
    <col min="8963" max="8963" width="10" style="211" customWidth="1"/>
    <col min="8964" max="8964" width="9" style="211" customWidth="1"/>
    <col min="8965" max="8965" width="10.28515625" style="211" customWidth="1"/>
    <col min="8966" max="8966" width="12.7109375" style="211" bestFit="1" customWidth="1"/>
    <col min="8967" max="8967" width="15" style="211" customWidth="1"/>
    <col min="8968" max="8968" width="13.28515625" style="211" customWidth="1"/>
    <col min="8969" max="8969" width="10.5703125" style="211" customWidth="1"/>
    <col min="8970" max="8970" width="12.28515625" style="211" bestFit="1" customWidth="1"/>
    <col min="8971" max="8971" width="9.85546875" style="211" customWidth="1"/>
    <col min="8972" max="8972" width="11.7109375" style="211" customWidth="1"/>
    <col min="8973" max="8973" width="9.5703125" style="211" bestFit="1" customWidth="1"/>
    <col min="8974" max="8974" width="9" style="211" customWidth="1"/>
    <col min="8975" max="8975" width="10" style="211" customWidth="1"/>
    <col min="8976" max="8976" width="10.28515625" style="211" customWidth="1"/>
    <col min="8977" max="8977" width="10.7109375" style="211" customWidth="1"/>
    <col min="8978" max="8978" width="7.140625" style="211" customWidth="1"/>
    <col min="8979" max="8979" width="6.5703125" style="211" customWidth="1"/>
    <col min="8980" max="8980" width="7.140625" style="211" customWidth="1"/>
    <col min="8981" max="9216" width="11.42578125" style="211"/>
    <col min="9217" max="9217" width="33.140625" style="211" customWidth="1"/>
    <col min="9218" max="9218" width="10.28515625" style="211" customWidth="1"/>
    <col min="9219" max="9219" width="10" style="211" customWidth="1"/>
    <col min="9220" max="9220" width="9" style="211" customWidth="1"/>
    <col min="9221" max="9221" width="10.28515625" style="211" customWidth="1"/>
    <col min="9222" max="9222" width="12.7109375" style="211" bestFit="1" customWidth="1"/>
    <col min="9223" max="9223" width="15" style="211" customWidth="1"/>
    <col min="9224" max="9224" width="13.28515625" style="211" customWidth="1"/>
    <col min="9225" max="9225" width="10.5703125" style="211" customWidth="1"/>
    <col min="9226" max="9226" width="12.28515625" style="211" bestFit="1" customWidth="1"/>
    <col min="9227" max="9227" width="9.85546875" style="211" customWidth="1"/>
    <col min="9228" max="9228" width="11.7109375" style="211" customWidth="1"/>
    <col min="9229" max="9229" width="9.5703125" style="211" bestFit="1" customWidth="1"/>
    <col min="9230" max="9230" width="9" style="211" customWidth="1"/>
    <col min="9231" max="9231" width="10" style="211" customWidth="1"/>
    <col min="9232" max="9232" width="10.28515625" style="211" customWidth="1"/>
    <col min="9233" max="9233" width="10.7109375" style="211" customWidth="1"/>
    <col min="9234" max="9234" width="7.140625" style="211" customWidth="1"/>
    <col min="9235" max="9235" width="6.5703125" style="211" customWidth="1"/>
    <col min="9236" max="9236" width="7.140625" style="211" customWidth="1"/>
    <col min="9237" max="9472" width="11.42578125" style="211"/>
    <col min="9473" max="9473" width="33.140625" style="211" customWidth="1"/>
    <col min="9474" max="9474" width="10.28515625" style="211" customWidth="1"/>
    <col min="9475" max="9475" width="10" style="211" customWidth="1"/>
    <col min="9476" max="9476" width="9" style="211" customWidth="1"/>
    <col min="9477" max="9477" width="10.28515625" style="211" customWidth="1"/>
    <col min="9478" max="9478" width="12.7109375" style="211" bestFit="1" customWidth="1"/>
    <col min="9479" max="9479" width="15" style="211" customWidth="1"/>
    <col min="9480" max="9480" width="13.28515625" style="211" customWidth="1"/>
    <col min="9481" max="9481" width="10.5703125" style="211" customWidth="1"/>
    <col min="9482" max="9482" width="12.28515625" style="211" bestFit="1" customWidth="1"/>
    <col min="9483" max="9483" width="9.85546875" style="211" customWidth="1"/>
    <col min="9484" max="9484" width="11.7109375" style="211" customWidth="1"/>
    <col min="9485" max="9485" width="9.5703125" style="211" bestFit="1" customWidth="1"/>
    <col min="9486" max="9486" width="9" style="211" customWidth="1"/>
    <col min="9487" max="9487" width="10" style="211" customWidth="1"/>
    <col min="9488" max="9488" width="10.28515625" style="211" customWidth="1"/>
    <col min="9489" max="9489" width="10.7109375" style="211" customWidth="1"/>
    <col min="9490" max="9490" width="7.140625" style="211" customWidth="1"/>
    <col min="9491" max="9491" width="6.5703125" style="211" customWidth="1"/>
    <col min="9492" max="9492" width="7.140625" style="211" customWidth="1"/>
    <col min="9493" max="9728" width="11.42578125" style="211"/>
    <col min="9729" max="9729" width="33.140625" style="211" customWidth="1"/>
    <col min="9730" max="9730" width="10.28515625" style="211" customWidth="1"/>
    <col min="9731" max="9731" width="10" style="211" customWidth="1"/>
    <col min="9732" max="9732" width="9" style="211" customWidth="1"/>
    <col min="9733" max="9733" width="10.28515625" style="211" customWidth="1"/>
    <col min="9734" max="9734" width="12.7109375" style="211" bestFit="1" customWidth="1"/>
    <col min="9735" max="9735" width="15" style="211" customWidth="1"/>
    <col min="9736" max="9736" width="13.28515625" style="211" customWidth="1"/>
    <col min="9737" max="9737" width="10.5703125" style="211" customWidth="1"/>
    <col min="9738" max="9738" width="12.28515625" style="211" bestFit="1" customWidth="1"/>
    <col min="9739" max="9739" width="9.85546875" style="211" customWidth="1"/>
    <col min="9740" max="9740" width="11.7109375" style="211" customWidth="1"/>
    <col min="9741" max="9741" width="9.5703125" style="211" bestFit="1" customWidth="1"/>
    <col min="9742" max="9742" width="9" style="211" customWidth="1"/>
    <col min="9743" max="9743" width="10" style="211" customWidth="1"/>
    <col min="9744" max="9744" width="10.28515625" style="211" customWidth="1"/>
    <col min="9745" max="9745" width="10.7109375" style="211" customWidth="1"/>
    <col min="9746" max="9746" width="7.140625" style="211" customWidth="1"/>
    <col min="9747" max="9747" width="6.5703125" style="211" customWidth="1"/>
    <col min="9748" max="9748" width="7.140625" style="211" customWidth="1"/>
    <col min="9749" max="9984" width="11.42578125" style="211"/>
    <col min="9985" max="9985" width="33.140625" style="211" customWidth="1"/>
    <col min="9986" max="9986" width="10.28515625" style="211" customWidth="1"/>
    <col min="9987" max="9987" width="10" style="211" customWidth="1"/>
    <col min="9988" max="9988" width="9" style="211" customWidth="1"/>
    <col min="9989" max="9989" width="10.28515625" style="211" customWidth="1"/>
    <col min="9990" max="9990" width="12.7109375" style="211" bestFit="1" customWidth="1"/>
    <col min="9991" max="9991" width="15" style="211" customWidth="1"/>
    <col min="9992" max="9992" width="13.28515625" style="211" customWidth="1"/>
    <col min="9993" max="9993" width="10.5703125" style="211" customWidth="1"/>
    <col min="9994" max="9994" width="12.28515625" style="211" bestFit="1" customWidth="1"/>
    <col min="9995" max="9995" width="9.85546875" style="211" customWidth="1"/>
    <col min="9996" max="9996" width="11.7109375" style="211" customWidth="1"/>
    <col min="9997" max="9997" width="9.5703125" style="211" bestFit="1" customWidth="1"/>
    <col min="9998" max="9998" width="9" style="211" customWidth="1"/>
    <col min="9999" max="9999" width="10" style="211" customWidth="1"/>
    <col min="10000" max="10000" width="10.28515625" style="211" customWidth="1"/>
    <col min="10001" max="10001" width="10.7109375" style="211" customWidth="1"/>
    <col min="10002" max="10002" width="7.140625" style="211" customWidth="1"/>
    <col min="10003" max="10003" width="6.5703125" style="211" customWidth="1"/>
    <col min="10004" max="10004" width="7.140625" style="211" customWidth="1"/>
    <col min="10005" max="10240" width="11.42578125" style="211"/>
    <col min="10241" max="10241" width="33.140625" style="211" customWidth="1"/>
    <col min="10242" max="10242" width="10.28515625" style="211" customWidth="1"/>
    <col min="10243" max="10243" width="10" style="211" customWidth="1"/>
    <col min="10244" max="10244" width="9" style="211" customWidth="1"/>
    <col min="10245" max="10245" width="10.28515625" style="211" customWidth="1"/>
    <col min="10246" max="10246" width="12.7109375" style="211" bestFit="1" customWidth="1"/>
    <col min="10247" max="10247" width="15" style="211" customWidth="1"/>
    <col min="10248" max="10248" width="13.28515625" style="211" customWidth="1"/>
    <col min="10249" max="10249" width="10.5703125" style="211" customWidth="1"/>
    <col min="10250" max="10250" width="12.28515625" style="211" bestFit="1" customWidth="1"/>
    <col min="10251" max="10251" width="9.85546875" style="211" customWidth="1"/>
    <col min="10252" max="10252" width="11.7109375" style="211" customWidth="1"/>
    <col min="10253" max="10253" width="9.5703125" style="211" bestFit="1" customWidth="1"/>
    <col min="10254" max="10254" width="9" style="211" customWidth="1"/>
    <col min="10255" max="10255" width="10" style="211" customWidth="1"/>
    <col min="10256" max="10256" width="10.28515625" style="211" customWidth="1"/>
    <col min="10257" max="10257" width="10.7109375" style="211" customWidth="1"/>
    <col min="10258" max="10258" width="7.140625" style="211" customWidth="1"/>
    <col min="10259" max="10259" width="6.5703125" style="211" customWidth="1"/>
    <col min="10260" max="10260" width="7.140625" style="211" customWidth="1"/>
    <col min="10261" max="10496" width="11.42578125" style="211"/>
    <col min="10497" max="10497" width="33.140625" style="211" customWidth="1"/>
    <col min="10498" max="10498" width="10.28515625" style="211" customWidth="1"/>
    <col min="10499" max="10499" width="10" style="211" customWidth="1"/>
    <col min="10500" max="10500" width="9" style="211" customWidth="1"/>
    <col min="10501" max="10501" width="10.28515625" style="211" customWidth="1"/>
    <col min="10502" max="10502" width="12.7109375" style="211" bestFit="1" customWidth="1"/>
    <col min="10503" max="10503" width="15" style="211" customWidth="1"/>
    <col min="10504" max="10504" width="13.28515625" style="211" customWidth="1"/>
    <col min="10505" max="10505" width="10.5703125" style="211" customWidth="1"/>
    <col min="10506" max="10506" width="12.28515625" style="211" bestFit="1" customWidth="1"/>
    <col min="10507" max="10507" width="9.85546875" style="211" customWidth="1"/>
    <col min="10508" max="10508" width="11.7109375" style="211" customWidth="1"/>
    <col min="10509" max="10509" width="9.5703125" style="211" bestFit="1" customWidth="1"/>
    <col min="10510" max="10510" width="9" style="211" customWidth="1"/>
    <col min="10511" max="10511" width="10" style="211" customWidth="1"/>
    <col min="10512" max="10512" width="10.28515625" style="211" customWidth="1"/>
    <col min="10513" max="10513" width="10.7109375" style="211" customWidth="1"/>
    <col min="10514" max="10514" width="7.140625" style="211" customWidth="1"/>
    <col min="10515" max="10515" width="6.5703125" style="211" customWidth="1"/>
    <col min="10516" max="10516" width="7.140625" style="211" customWidth="1"/>
    <col min="10517" max="10752" width="11.42578125" style="211"/>
    <col min="10753" max="10753" width="33.140625" style="211" customWidth="1"/>
    <col min="10754" max="10754" width="10.28515625" style="211" customWidth="1"/>
    <col min="10755" max="10755" width="10" style="211" customWidth="1"/>
    <col min="10756" max="10756" width="9" style="211" customWidth="1"/>
    <col min="10757" max="10757" width="10.28515625" style="211" customWidth="1"/>
    <col min="10758" max="10758" width="12.7109375" style="211" bestFit="1" customWidth="1"/>
    <col min="10759" max="10759" width="15" style="211" customWidth="1"/>
    <col min="10760" max="10760" width="13.28515625" style="211" customWidth="1"/>
    <col min="10761" max="10761" width="10.5703125" style="211" customWidth="1"/>
    <col min="10762" max="10762" width="12.28515625" style="211" bestFit="1" customWidth="1"/>
    <col min="10763" max="10763" width="9.85546875" style="211" customWidth="1"/>
    <col min="10764" max="10764" width="11.7109375" style="211" customWidth="1"/>
    <col min="10765" max="10765" width="9.5703125" style="211" bestFit="1" customWidth="1"/>
    <col min="10766" max="10766" width="9" style="211" customWidth="1"/>
    <col min="10767" max="10767" width="10" style="211" customWidth="1"/>
    <col min="10768" max="10768" width="10.28515625" style="211" customWidth="1"/>
    <col min="10769" max="10769" width="10.7109375" style="211" customWidth="1"/>
    <col min="10770" max="10770" width="7.140625" style="211" customWidth="1"/>
    <col min="10771" max="10771" width="6.5703125" style="211" customWidth="1"/>
    <col min="10772" max="10772" width="7.140625" style="211" customWidth="1"/>
    <col min="10773" max="11008" width="11.42578125" style="211"/>
    <col min="11009" max="11009" width="33.140625" style="211" customWidth="1"/>
    <col min="11010" max="11010" width="10.28515625" style="211" customWidth="1"/>
    <col min="11011" max="11011" width="10" style="211" customWidth="1"/>
    <col min="11012" max="11012" width="9" style="211" customWidth="1"/>
    <col min="11013" max="11013" width="10.28515625" style="211" customWidth="1"/>
    <col min="11014" max="11014" width="12.7109375" style="211" bestFit="1" customWidth="1"/>
    <col min="11015" max="11015" width="15" style="211" customWidth="1"/>
    <col min="11016" max="11016" width="13.28515625" style="211" customWidth="1"/>
    <col min="11017" max="11017" width="10.5703125" style="211" customWidth="1"/>
    <col min="11018" max="11018" width="12.28515625" style="211" bestFit="1" customWidth="1"/>
    <col min="11019" max="11019" width="9.85546875" style="211" customWidth="1"/>
    <col min="11020" max="11020" width="11.7109375" style="211" customWidth="1"/>
    <col min="11021" max="11021" width="9.5703125" style="211" bestFit="1" customWidth="1"/>
    <col min="11022" max="11022" width="9" style="211" customWidth="1"/>
    <col min="11023" max="11023" width="10" style="211" customWidth="1"/>
    <col min="11024" max="11024" width="10.28515625" style="211" customWidth="1"/>
    <col min="11025" max="11025" width="10.7109375" style="211" customWidth="1"/>
    <col min="11026" max="11026" width="7.140625" style="211" customWidth="1"/>
    <col min="11027" max="11027" width="6.5703125" style="211" customWidth="1"/>
    <col min="11028" max="11028" width="7.140625" style="211" customWidth="1"/>
    <col min="11029" max="11264" width="11.42578125" style="211"/>
    <col min="11265" max="11265" width="33.140625" style="211" customWidth="1"/>
    <col min="11266" max="11266" width="10.28515625" style="211" customWidth="1"/>
    <col min="11267" max="11267" width="10" style="211" customWidth="1"/>
    <col min="11268" max="11268" width="9" style="211" customWidth="1"/>
    <col min="11269" max="11269" width="10.28515625" style="211" customWidth="1"/>
    <col min="11270" max="11270" width="12.7109375" style="211" bestFit="1" customWidth="1"/>
    <col min="11271" max="11271" width="15" style="211" customWidth="1"/>
    <col min="11272" max="11272" width="13.28515625" style="211" customWidth="1"/>
    <col min="11273" max="11273" width="10.5703125" style="211" customWidth="1"/>
    <col min="11274" max="11274" width="12.28515625" style="211" bestFit="1" customWidth="1"/>
    <col min="11275" max="11275" width="9.85546875" style="211" customWidth="1"/>
    <col min="11276" max="11276" width="11.7109375" style="211" customWidth="1"/>
    <col min="11277" max="11277" width="9.5703125" style="211" bestFit="1" customWidth="1"/>
    <col min="11278" max="11278" width="9" style="211" customWidth="1"/>
    <col min="11279" max="11279" width="10" style="211" customWidth="1"/>
    <col min="11280" max="11280" width="10.28515625" style="211" customWidth="1"/>
    <col min="11281" max="11281" width="10.7109375" style="211" customWidth="1"/>
    <col min="11282" max="11282" width="7.140625" style="211" customWidth="1"/>
    <col min="11283" max="11283" width="6.5703125" style="211" customWidth="1"/>
    <col min="11284" max="11284" width="7.140625" style="211" customWidth="1"/>
    <col min="11285" max="11520" width="11.42578125" style="211"/>
    <col min="11521" max="11521" width="33.140625" style="211" customWidth="1"/>
    <col min="11522" max="11522" width="10.28515625" style="211" customWidth="1"/>
    <col min="11523" max="11523" width="10" style="211" customWidth="1"/>
    <col min="11524" max="11524" width="9" style="211" customWidth="1"/>
    <col min="11525" max="11525" width="10.28515625" style="211" customWidth="1"/>
    <col min="11526" max="11526" width="12.7109375" style="211" bestFit="1" customWidth="1"/>
    <col min="11527" max="11527" width="15" style="211" customWidth="1"/>
    <col min="11528" max="11528" width="13.28515625" style="211" customWidth="1"/>
    <col min="11529" max="11529" width="10.5703125" style="211" customWidth="1"/>
    <col min="11530" max="11530" width="12.28515625" style="211" bestFit="1" customWidth="1"/>
    <col min="11531" max="11531" width="9.85546875" style="211" customWidth="1"/>
    <col min="11532" max="11532" width="11.7109375" style="211" customWidth="1"/>
    <col min="11533" max="11533" width="9.5703125" style="211" bestFit="1" customWidth="1"/>
    <col min="11534" max="11534" width="9" style="211" customWidth="1"/>
    <col min="11535" max="11535" width="10" style="211" customWidth="1"/>
    <col min="11536" max="11536" width="10.28515625" style="211" customWidth="1"/>
    <col min="11537" max="11537" width="10.7109375" style="211" customWidth="1"/>
    <col min="11538" max="11538" width="7.140625" style="211" customWidth="1"/>
    <col min="11539" max="11539" width="6.5703125" style="211" customWidth="1"/>
    <col min="11540" max="11540" width="7.140625" style="211" customWidth="1"/>
    <col min="11541" max="11776" width="11.42578125" style="211"/>
    <col min="11777" max="11777" width="33.140625" style="211" customWidth="1"/>
    <col min="11778" max="11778" width="10.28515625" style="211" customWidth="1"/>
    <col min="11779" max="11779" width="10" style="211" customWidth="1"/>
    <col min="11780" max="11780" width="9" style="211" customWidth="1"/>
    <col min="11781" max="11781" width="10.28515625" style="211" customWidth="1"/>
    <col min="11782" max="11782" width="12.7109375" style="211" bestFit="1" customWidth="1"/>
    <col min="11783" max="11783" width="15" style="211" customWidth="1"/>
    <col min="11784" max="11784" width="13.28515625" style="211" customWidth="1"/>
    <col min="11785" max="11785" width="10.5703125" style="211" customWidth="1"/>
    <col min="11786" max="11786" width="12.28515625" style="211" bestFit="1" customWidth="1"/>
    <col min="11787" max="11787" width="9.85546875" style="211" customWidth="1"/>
    <col min="11788" max="11788" width="11.7109375" style="211" customWidth="1"/>
    <col min="11789" max="11789" width="9.5703125" style="211" bestFit="1" customWidth="1"/>
    <col min="11790" max="11790" width="9" style="211" customWidth="1"/>
    <col min="11791" max="11791" width="10" style="211" customWidth="1"/>
    <col min="11792" max="11792" width="10.28515625" style="211" customWidth="1"/>
    <col min="11793" max="11793" width="10.7109375" style="211" customWidth="1"/>
    <col min="11794" max="11794" width="7.140625" style="211" customWidth="1"/>
    <col min="11795" max="11795" width="6.5703125" style="211" customWidth="1"/>
    <col min="11796" max="11796" width="7.140625" style="211" customWidth="1"/>
    <col min="11797" max="12032" width="11.42578125" style="211"/>
    <col min="12033" max="12033" width="33.140625" style="211" customWidth="1"/>
    <col min="12034" max="12034" width="10.28515625" style="211" customWidth="1"/>
    <col min="12035" max="12035" width="10" style="211" customWidth="1"/>
    <col min="12036" max="12036" width="9" style="211" customWidth="1"/>
    <col min="12037" max="12037" width="10.28515625" style="211" customWidth="1"/>
    <col min="12038" max="12038" width="12.7109375" style="211" bestFit="1" customWidth="1"/>
    <col min="12039" max="12039" width="15" style="211" customWidth="1"/>
    <col min="12040" max="12040" width="13.28515625" style="211" customWidth="1"/>
    <col min="12041" max="12041" width="10.5703125" style="211" customWidth="1"/>
    <col min="12042" max="12042" width="12.28515625" style="211" bestFit="1" customWidth="1"/>
    <col min="12043" max="12043" width="9.85546875" style="211" customWidth="1"/>
    <col min="12044" max="12044" width="11.7109375" style="211" customWidth="1"/>
    <col min="12045" max="12045" width="9.5703125" style="211" bestFit="1" customWidth="1"/>
    <col min="12046" max="12046" width="9" style="211" customWidth="1"/>
    <col min="12047" max="12047" width="10" style="211" customWidth="1"/>
    <col min="12048" max="12048" width="10.28515625" style="211" customWidth="1"/>
    <col min="12049" max="12049" width="10.7109375" style="211" customWidth="1"/>
    <col min="12050" max="12050" width="7.140625" style="211" customWidth="1"/>
    <col min="12051" max="12051" width="6.5703125" style="211" customWidth="1"/>
    <col min="12052" max="12052" width="7.140625" style="211" customWidth="1"/>
    <col min="12053" max="12288" width="11.42578125" style="211"/>
    <col min="12289" max="12289" width="33.140625" style="211" customWidth="1"/>
    <col min="12290" max="12290" width="10.28515625" style="211" customWidth="1"/>
    <col min="12291" max="12291" width="10" style="211" customWidth="1"/>
    <col min="12292" max="12292" width="9" style="211" customWidth="1"/>
    <col min="12293" max="12293" width="10.28515625" style="211" customWidth="1"/>
    <col min="12294" max="12294" width="12.7109375" style="211" bestFit="1" customWidth="1"/>
    <col min="12295" max="12295" width="15" style="211" customWidth="1"/>
    <col min="12296" max="12296" width="13.28515625" style="211" customWidth="1"/>
    <col min="12297" max="12297" width="10.5703125" style="211" customWidth="1"/>
    <col min="12298" max="12298" width="12.28515625" style="211" bestFit="1" customWidth="1"/>
    <col min="12299" max="12299" width="9.85546875" style="211" customWidth="1"/>
    <col min="12300" max="12300" width="11.7109375" style="211" customWidth="1"/>
    <col min="12301" max="12301" width="9.5703125" style="211" bestFit="1" customWidth="1"/>
    <col min="12302" max="12302" width="9" style="211" customWidth="1"/>
    <col min="12303" max="12303" width="10" style="211" customWidth="1"/>
    <col min="12304" max="12304" width="10.28515625" style="211" customWidth="1"/>
    <col min="12305" max="12305" width="10.7109375" style="211" customWidth="1"/>
    <col min="12306" max="12306" width="7.140625" style="211" customWidth="1"/>
    <col min="12307" max="12307" width="6.5703125" style="211" customWidth="1"/>
    <col min="12308" max="12308" width="7.140625" style="211" customWidth="1"/>
    <col min="12309" max="12544" width="11.42578125" style="211"/>
    <col min="12545" max="12545" width="33.140625" style="211" customWidth="1"/>
    <col min="12546" max="12546" width="10.28515625" style="211" customWidth="1"/>
    <col min="12547" max="12547" width="10" style="211" customWidth="1"/>
    <col min="12548" max="12548" width="9" style="211" customWidth="1"/>
    <col min="12549" max="12549" width="10.28515625" style="211" customWidth="1"/>
    <col min="12550" max="12550" width="12.7109375" style="211" bestFit="1" customWidth="1"/>
    <col min="12551" max="12551" width="15" style="211" customWidth="1"/>
    <col min="12552" max="12552" width="13.28515625" style="211" customWidth="1"/>
    <col min="12553" max="12553" width="10.5703125" style="211" customWidth="1"/>
    <col min="12554" max="12554" width="12.28515625" style="211" bestFit="1" customWidth="1"/>
    <col min="12555" max="12555" width="9.85546875" style="211" customWidth="1"/>
    <col min="12556" max="12556" width="11.7109375" style="211" customWidth="1"/>
    <col min="12557" max="12557" width="9.5703125" style="211" bestFit="1" customWidth="1"/>
    <col min="12558" max="12558" width="9" style="211" customWidth="1"/>
    <col min="12559" max="12559" width="10" style="211" customWidth="1"/>
    <col min="12560" max="12560" width="10.28515625" style="211" customWidth="1"/>
    <col min="12561" max="12561" width="10.7109375" style="211" customWidth="1"/>
    <col min="12562" max="12562" width="7.140625" style="211" customWidth="1"/>
    <col min="12563" max="12563" width="6.5703125" style="211" customWidth="1"/>
    <col min="12564" max="12564" width="7.140625" style="211" customWidth="1"/>
    <col min="12565" max="12800" width="11.42578125" style="211"/>
    <col min="12801" max="12801" width="33.140625" style="211" customWidth="1"/>
    <col min="12802" max="12802" width="10.28515625" style="211" customWidth="1"/>
    <col min="12803" max="12803" width="10" style="211" customWidth="1"/>
    <col min="12804" max="12804" width="9" style="211" customWidth="1"/>
    <col min="12805" max="12805" width="10.28515625" style="211" customWidth="1"/>
    <col min="12806" max="12806" width="12.7109375" style="211" bestFit="1" customWidth="1"/>
    <col min="12807" max="12807" width="15" style="211" customWidth="1"/>
    <col min="12808" max="12808" width="13.28515625" style="211" customWidth="1"/>
    <col min="12809" max="12809" width="10.5703125" style="211" customWidth="1"/>
    <col min="12810" max="12810" width="12.28515625" style="211" bestFit="1" customWidth="1"/>
    <col min="12811" max="12811" width="9.85546875" style="211" customWidth="1"/>
    <col min="12812" max="12812" width="11.7109375" style="211" customWidth="1"/>
    <col min="12813" max="12813" width="9.5703125" style="211" bestFit="1" customWidth="1"/>
    <col min="12814" max="12814" width="9" style="211" customWidth="1"/>
    <col min="12815" max="12815" width="10" style="211" customWidth="1"/>
    <col min="12816" max="12816" width="10.28515625" style="211" customWidth="1"/>
    <col min="12817" max="12817" width="10.7109375" style="211" customWidth="1"/>
    <col min="12818" max="12818" width="7.140625" style="211" customWidth="1"/>
    <col min="12819" max="12819" width="6.5703125" style="211" customWidth="1"/>
    <col min="12820" max="12820" width="7.140625" style="211" customWidth="1"/>
    <col min="12821" max="13056" width="11.42578125" style="211"/>
    <col min="13057" max="13057" width="33.140625" style="211" customWidth="1"/>
    <col min="13058" max="13058" width="10.28515625" style="211" customWidth="1"/>
    <col min="13059" max="13059" width="10" style="211" customWidth="1"/>
    <col min="13060" max="13060" width="9" style="211" customWidth="1"/>
    <col min="13061" max="13061" width="10.28515625" style="211" customWidth="1"/>
    <col min="13062" max="13062" width="12.7109375" style="211" bestFit="1" customWidth="1"/>
    <col min="13063" max="13063" width="15" style="211" customWidth="1"/>
    <col min="13064" max="13064" width="13.28515625" style="211" customWidth="1"/>
    <col min="13065" max="13065" width="10.5703125" style="211" customWidth="1"/>
    <col min="13066" max="13066" width="12.28515625" style="211" bestFit="1" customWidth="1"/>
    <col min="13067" max="13067" width="9.85546875" style="211" customWidth="1"/>
    <col min="13068" max="13068" width="11.7109375" style="211" customWidth="1"/>
    <col min="13069" max="13069" width="9.5703125" style="211" bestFit="1" customWidth="1"/>
    <col min="13070" max="13070" width="9" style="211" customWidth="1"/>
    <col min="13071" max="13071" width="10" style="211" customWidth="1"/>
    <col min="13072" max="13072" width="10.28515625" style="211" customWidth="1"/>
    <col min="13073" max="13073" width="10.7109375" style="211" customWidth="1"/>
    <col min="13074" max="13074" width="7.140625" style="211" customWidth="1"/>
    <col min="13075" max="13075" width="6.5703125" style="211" customWidth="1"/>
    <col min="13076" max="13076" width="7.140625" style="211" customWidth="1"/>
    <col min="13077" max="13312" width="11.42578125" style="211"/>
    <col min="13313" max="13313" width="33.140625" style="211" customWidth="1"/>
    <col min="13314" max="13314" width="10.28515625" style="211" customWidth="1"/>
    <col min="13315" max="13315" width="10" style="211" customWidth="1"/>
    <col min="13316" max="13316" width="9" style="211" customWidth="1"/>
    <col min="13317" max="13317" width="10.28515625" style="211" customWidth="1"/>
    <col min="13318" max="13318" width="12.7109375" style="211" bestFit="1" customWidth="1"/>
    <col min="13319" max="13319" width="15" style="211" customWidth="1"/>
    <col min="13320" max="13320" width="13.28515625" style="211" customWidth="1"/>
    <col min="13321" max="13321" width="10.5703125" style="211" customWidth="1"/>
    <col min="13322" max="13322" width="12.28515625" style="211" bestFit="1" customWidth="1"/>
    <col min="13323" max="13323" width="9.85546875" style="211" customWidth="1"/>
    <col min="13324" max="13324" width="11.7109375" style="211" customWidth="1"/>
    <col min="13325" max="13325" width="9.5703125" style="211" bestFit="1" customWidth="1"/>
    <col min="13326" max="13326" width="9" style="211" customWidth="1"/>
    <col min="13327" max="13327" width="10" style="211" customWidth="1"/>
    <col min="13328" max="13328" width="10.28515625" style="211" customWidth="1"/>
    <col min="13329" max="13329" width="10.7109375" style="211" customWidth="1"/>
    <col min="13330" max="13330" width="7.140625" style="211" customWidth="1"/>
    <col min="13331" max="13331" width="6.5703125" style="211" customWidth="1"/>
    <col min="13332" max="13332" width="7.140625" style="211" customWidth="1"/>
    <col min="13333" max="13568" width="11.42578125" style="211"/>
    <col min="13569" max="13569" width="33.140625" style="211" customWidth="1"/>
    <col min="13570" max="13570" width="10.28515625" style="211" customWidth="1"/>
    <col min="13571" max="13571" width="10" style="211" customWidth="1"/>
    <col min="13572" max="13572" width="9" style="211" customWidth="1"/>
    <col min="13573" max="13573" width="10.28515625" style="211" customWidth="1"/>
    <col min="13574" max="13574" width="12.7109375" style="211" bestFit="1" customWidth="1"/>
    <col min="13575" max="13575" width="15" style="211" customWidth="1"/>
    <col min="13576" max="13576" width="13.28515625" style="211" customWidth="1"/>
    <col min="13577" max="13577" width="10.5703125" style="211" customWidth="1"/>
    <col min="13578" max="13578" width="12.28515625" style="211" bestFit="1" customWidth="1"/>
    <col min="13579" max="13579" width="9.85546875" style="211" customWidth="1"/>
    <col min="13580" max="13580" width="11.7109375" style="211" customWidth="1"/>
    <col min="13581" max="13581" width="9.5703125" style="211" bestFit="1" customWidth="1"/>
    <col min="13582" max="13582" width="9" style="211" customWidth="1"/>
    <col min="13583" max="13583" width="10" style="211" customWidth="1"/>
    <col min="13584" max="13584" width="10.28515625" style="211" customWidth="1"/>
    <col min="13585" max="13585" width="10.7109375" style="211" customWidth="1"/>
    <col min="13586" max="13586" width="7.140625" style="211" customWidth="1"/>
    <col min="13587" max="13587" width="6.5703125" style="211" customWidth="1"/>
    <col min="13588" max="13588" width="7.140625" style="211" customWidth="1"/>
    <col min="13589" max="13824" width="11.42578125" style="211"/>
    <col min="13825" max="13825" width="33.140625" style="211" customWidth="1"/>
    <col min="13826" max="13826" width="10.28515625" style="211" customWidth="1"/>
    <col min="13827" max="13827" width="10" style="211" customWidth="1"/>
    <col min="13828" max="13828" width="9" style="211" customWidth="1"/>
    <col min="13829" max="13829" width="10.28515625" style="211" customWidth="1"/>
    <col min="13830" max="13830" width="12.7109375" style="211" bestFit="1" customWidth="1"/>
    <col min="13831" max="13831" width="15" style="211" customWidth="1"/>
    <col min="13832" max="13832" width="13.28515625" style="211" customWidth="1"/>
    <col min="13833" max="13833" width="10.5703125" style="211" customWidth="1"/>
    <col min="13834" max="13834" width="12.28515625" style="211" bestFit="1" customWidth="1"/>
    <col min="13835" max="13835" width="9.85546875" style="211" customWidth="1"/>
    <col min="13836" max="13836" width="11.7109375" style="211" customWidth="1"/>
    <col min="13837" max="13837" width="9.5703125" style="211" bestFit="1" customWidth="1"/>
    <col min="13838" max="13838" width="9" style="211" customWidth="1"/>
    <col min="13839" max="13839" width="10" style="211" customWidth="1"/>
    <col min="13840" max="13840" width="10.28515625" style="211" customWidth="1"/>
    <col min="13841" max="13841" width="10.7109375" style="211" customWidth="1"/>
    <col min="13842" max="13842" width="7.140625" style="211" customWidth="1"/>
    <col min="13843" max="13843" width="6.5703125" style="211" customWidth="1"/>
    <col min="13844" max="13844" width="7.140625" style="211" customWidth="1"/>
    <col min="13845" max="14080" width="11.42578125" style="211"/>
    <col min="14081" max="14081" width="33.140625" style="211" customWidth="1"/>
    <col min="14082" max="14082" width="10.28515625" style="211" customWidth="1"/>
    <col min="14083" max="14083" width="10" style="211" customWidth="1"/>
    <col min="14084" max="14084" width="9" style="211" customWidth="1"/>
    <col min="14085" max="14085" width="10.28515625" style="211" customWidth="1"/>
    <col min="14086" max="14086" width="12.7109375" style="211" bestFit="1" customWidth="1"/>
    <col min="14087" max="14087" width="15" style="211" customWidth="1"/>
    <col min="14088" max="14088" width="13.28515625" style="211" customWidth="1"/>
    <col min="14089" max="14089" width="10.5703125" style="211" customWidth="1"/>
    <col min="14090" max="14090" width="12.28515625" style="211" bestFit="1" customWidth="1"/>
    <col min="14091" max="14091" width="9.85546875" style="211" customWidth="1"/>
    <col min="14092" max="14092" width="11.7109375" style="211" customWidth="1"/>
    <col min="14093" max="14093" width="9.5703125" style="211" bestFit="1" customWidth="1"/>
    <col min="14094" max="14094" width="9" style="211" customWidth="1"/>
    <col min="14095" max="14095" width="10" style="211" customWidth="1"/>
    <col min="14096" max="14096" width="10.28515625" style="211" customWidth="1"/>
    <col min="14097" max="14097" width="10.7109375" style="211" customWidth="1"/>
    <col min="14098" max="14098" width="7.140625" style="211" customWidth="1"/>
    <col min="14099" max="14099" width="6.5703125" style="211" customWidth="1"/>
    <col min="14100" max="14100" width="7.140625" style="211" customWidth="1"/>
    <col min="14101" max="14336" width="11.42578125" style="211"/>
    <col min="14337" max="14337" width="33.140625" style="211" customWidth="1"/>
    <col min="14338" max="14338" width="10.28515625" style="211" customWidth="1"/>
    <col min="14339" max="14339" width="10" style="211" customWidth="1"/>
    <col min="14340" max="14340" width="9" style="211" customWidth="1"/>
    <col min="14341" max="14341" width="10.28515625" style="211" customWidth="1"/>
    <col min="14342" max="14342" width="12.7109375" style="211" bestFit="1" customWidth="1"/>
    <col min="14343" max="14343" width="15" style="211" customWidth="1"/>
    <col min="14344" max="14344" width="13.28515625" style="211" customWidth="1"/>
    <col min="14345" max="14345" width="10.5703125" style="211" customWidth="1"/>
    <col min="14346" max="14346" width="12.28515625" style="211" bestFit="1" customWidth="1"/>
    <col min="14347" max="14347" width="9.85546875" style="211" customWidth="1"/>
    <col min="14348" max="14348" width="11.7109375" style="211" customWidth="1"/>
    <col min="14349" max="14349" width="9.5703125" style="211" bestFit="1" customWidth="1"/>
    <col min="14350" max="14350" width="9" style="211" customWidth="1"/>
    <col min="14351" max="14351" width="10" style="211" customWidth="1"/>
    <col min="14352" max="14352" width="10.28515625" style="211" customWidth="1"/>
    <col min="14353" max="14353" width="10.7109375" style="211" customWidth="1"/>
    <col min="14354" max="14354" width="7.140625" style="211" customWidth="1"/>
    <col min="14355" max="14355" width="6.5703125" style="211" customWidth="1"/>
    <col min="14356" max="14356" width="7.140625" style="211" customWidth="1"/>
    <col min="14357" max="14592" width="11.42578125" style="211"/>
    <col min="14593" max="14593" width="33.140625" style="211" customWidth="1"/>
    <col min="14594" max="14594" width="10.28515625" style="211" customWidth="1"/>
    <col min="14595" max="14595" width="10" style="211" customWidth="1"/>
    <col min="14596" max="14596" width="9" style="211" customWidth="1"/>
    <col min="14597" max="14597" width="10.28515625" style="211" customWidth="1"/>
    <col min="14598" max="14598" width="12.7109375" style="211" bestFit="1" customWidth="1"/>
    <col min="14599" max="14599" width="15" style="211" customWidth="1"/>
    <col min="14600" max="14600" width="13.28515625" style="211" customWidth="1"/>
    <col min="14601" max="14601" width="10.5703125" style="211" customWidth="1"/>
    <col min="14602" max="14602" width="12.28515625" style="211" bestFit="1" customWidth="1"/>
    <col min="14603" max="14603" width="9.85546875" style="211" customWidth="1"/>
    <col min="14604" max="14604" width="11.7109375" style="211" customWidth="1"/>
    <col min="14605" max="14605" width="9.5703125" style="211" bestFit="1" customWidth="1"/>
    <col min="14606" max="14606" width="9" style="211" customWidth="1"/>
    <col min="14607" max="14607" width="10" style="211" customWidth="1"/>
    <col min="14608" max="14608" width="10.28515625" style="211" customWidth="1"/>
    <col min="14609" max="14609" width="10.7109375" style="211" customWidth="1"/>
    <col min="14610" max="14610" width="7.140625" style="211" customWidth="1"/>
    <col min="14611" max="14611" width="6.5703125" style="211" customWidth="1"/>
    <col min="14612" max="14612" width="7.140625" style="211" customWidth="1"/>
    <col min="14613" max="14848" width="11.42578125" style="211"/>
    <col min="14849" max="14849" width="33.140625" style="211" customWidth="1"/>
    <col min="14850" max="14850" width="10.28515625" style="211" customWidth="1"/>
    <col min="14851" max="14851" width="10" style="211" customWidth="1"/>
    <col min="14852" max="14852" width="9" style="211" customWidth="1"/>
    <col min="14853" max="14853" width="10.28515625" style="211" customWidth="1"/>
    <col min="14854" max="14854" width="12.7109375" style="211" bestFit="1" customWidth="1"/>
    <col min="14855" max="14855" width="15" style="211" customWidth="1"/>
    <col min="14856" max="14856" width="13.28515625" style="211" customWidth="1"/>
    <col min="14857" max="14857" width="10.5703125" style="211" customWidth="1"/>
    <col min="14858" max="14858" width="12.28515625" style="211" bestFit="1" customWidth="1"/>
    <col min="14859" max="14859" width="9.85546875" style="211" customWidth="1"/>
    <col min="14860" max="14860" width="11.7109375" style="211" customWidth="1"/>
    <col min="14861" max="14861" width="9.5703125" style="211" bestFit="1" customWidth="1"/>
    <col min="14862" max="14862" width="9" style="211" customWidth="1"/>
    <col min="14863" max="14863" width="10" style="211" customWidth="1"/>
    <col min="14864" max="14864" width="10.28515625" style="211" customWidth="1"/>
    <col min="14865" max="14865" width="10.7109375" style="211" customWidth="1"/>
    <col min="14866" max="14866" width="7.140625" style="211" customWidth="1"/>
    <col min="14867" max="14867" width="6.5703125" style="211" customWidth="1"/>
    <col min="14868" max="14868" width="7.140625" style="211" customWidth="1"/>
    <col min="14869" max="15104" width="11.42578125" style="211"/>
    <col min="15105" max="15105" width="33.140625" style="211" customWidth="1"/>
    <col min="15106" max="15106" width="10.28515625" style="211" customWidth="1"/>
    <col min="15107" max="15107" width="10" style="211" customWidth="1"/>
    <col min="15108" max="15108" width="9" style="211" customWidth="1"/>
    <col min="15109" max="15109" width="10.28515625" style="211" customWidth="1"/>
    <col min="15110" max="15110" width="12.7109375" style="211" bestFit="1" customWidth="1"/>
    <col min="15111" max="15111" width="15" style="211" customWidth="1"/>
    <col min="15112" max="15112" width="13.28515625" style="211" customWidth="1"/>
    <col min="15113" max="15113" width="10.5703125" style="211" customWidth="1"/>
    <col min="15114" max="15114" width="12.28515625" style="211" bestFit="1" customWidth="1"/>
    <col min="15115" max="15115" width="9.85546875" style="211" customWidth="1"/>
    <col min="15116" max="15116" width="11.7109375" style="211" customWidth="1"/>
    <col min="15117" max="15117" width="9.5703125" style="211" bestFit="1" customWidth="1"/>
    <col min="15118" max="15118" width="9" style="211" customWidth="1"/>
    <col min="15119" max="15119" width="10" style="211" customWidth="1"/>
    <col min="15120" max="15120" width="10.28515625" style="211" customWidth="1"/>
    <col min="15121" max="15121" width="10.7109375" style="211" customWidth="1"/>
    <col min="15122" max="15122" width="7.140625" style="211" customWidth="1"/>
    <col min="15123" max="15123" width="6.5703125" style="211" customWidth="1"/>
    <col min="15124" max="15124" width="7.140625" style="211" customWidth="1"/>
    <col min="15125" max="15360" width="11.42578125" style="211"/>
    <col min="15361" max="15361" width="33.140625" style="211" customWidth="1"/>
    <col min="15362" max="15362" width="10.28515625" style="211" customWidth="1"/>
    <col min="15363" max="15363" width="10" style="211" customWidth="1"/>
    <col min="15364" max="15364" width="9" style="211" customWidth="1"/>
    <col min="15365" max="15365" width="10.28515625" style="211" customWidth="1"/>
    <col min="15366" max="15366" width="12.7109375" style="211" bestFit="1" customWidth="1"/>
    <col min="15367" max="15367" width="15" style="211" customWidth="1"/>
    <col min="15368" max="15368" width="13.28515625" style="211" customWidth="1"/>
    <col min="15369" max="15369" width="10.5703125" style="211" customWidth="1"/>
    <col min="15370" max="15370" width="12.28515625" style="211" bestFit="1" customWidth="1"/>
    <col min="15371" max="15371" width="9.85546875" style="211" customWidth="1"/>
    <col min="15372" max="15372" width="11.7109375" style="211" customWidth="1"/>
    <col min="15373" max="15373" width="9.5703125" style="211" bestFit="1" customWidth="1"/>
    <col min="15374" max="15374" width="9" style="211" customWidth="1"/>
    <col min="15375" max="15375" width="10" style="211" customWidth="1"/>
    <col min="15376" max="15376" width="10.28515625" style="211" customWidth="1"/>
    <col min="15377" max="15377" width="10.7109375" style="211" customWidth="1"/>
    <col min="15378" max="15378" width="7.140625" style="211" customWidth="1"/>
    <col min="15379" max="15379" width="6.5703125" style="211" customWidth="1"/>
    <col min="15380" max="15380" width="7.140625" style="211" customWidth="1"/>
    <col min="15381" max="15616" width="11.42578125" style="211"/>
    <col min="15617" max="15617" width="33.140625" style="211" customWidth="1"/>
    <col min="15618" max="15618" width="10.28515625" style="211" customWidth="1"/>
    <col min="15619" max="15619" width="10" style="211" customWidth="1"/>
    <col min="15620" max="15620" width="9" style="211" customWidth="1"/>
    <col min="15621" max="15621" width="10.28515625" style="211" customWidth="1"/>
    <col min="15622" max="15622" width="12.7109375" style="211" bestFit="1" customWidth="1"/>
    <col min="15623" max="15623" width="15" style="211" customWidth="1"/>
    <col min="15624" max="15624" width="13.28515625" style="211" customWidth="1"/>
    <col min="15625" max="15625" width="10.5703125" style="211" customWidth="1"/>
    <col min="15626" max="15626" width="12.28515625" style="211" bestFit="1" customWidth="1"/>
    <col min="15627" max="15627" width="9.85546875" style="211" customWidth="1"/>
    <col min="15628" max="15628" width="11.7109375" style="211" customWidth="1"/>
    <col min="15629" max="15629" width="9.5703125" style="211" bestFit="1" customWidth="1"/>
    <col min="15630" max="15630" width="9" style="211" customWidth="1"/>
    <col min="15631" max="15631" width="10" style="211" customWidth="1"/>
    <col min="15632" max="15632" width="10.28515625" style="211" customWidth="1"/>
    <col min="15633" max="15633" width="10.7109375" style="211" customWidth="1"/>
    <col min="15634" max="15634" width="7.140625" style="211" customWidth="1"/>
    <col min="15635" max="15635" width="6.5703125" style="211" customWidth="1"/>
    <col min="15636" max="15636" width="7.140625" style="211" customWidth="1"/>
    <col min="15637" max="15872" width="11.42578125" style="211"/>
    <col min="15873" max="15873" width="33.140625" style="211" customWidth="1"/>
    <col min="15874" max="15874" width="10.28515625" style="211" customWidth="1"/>
    <col min="15875" max="15875" width="10" style="211" customWidth="1"/>
    <col min="15876" max="15876" width="9" style="211" customWidth="1"/>
    <col min="15877" max="15877" width="10.28515625" style="211" customWidth="1"/>
    <col min="15878" max="15878" width="12.7109375" style="211" bestFit="1" customWidth="1"/>
    <col min="15879" max="15879" width="15" style="211" customWidth="1"/>
    <col min="15880" max="15880" width="13.28515625" style="211" customWidth="1"/>
    <col min="15881" max="15881" width="10.5703125" style="211" customWidth="1"/>
    <col min="15882" max="15882" width="12.28515625" style="211" bestFit="1" customWidth="1"/>
    <col min="15883" max="15883" width="9.85546875" style="211" customWidth="1"/>
    <col min="15884" max="15884" width="11.7109375" style="211" customWidth="1"/>
    <col min="15885" max="15885" width="9.5703125" style="211" bestFit="1" customWidth="1"/>
    <col min="15886" max="15886" width="9" style="211" customWidth="1"/>
    <col min="15887" max="15887" width="10" style="211" customWidth="1"/>
    <col min="15888" max="15888" width="10.28515625" style="211" customWidth="1"/>
    <col min="15889" max="15889" width="10.7109375" style="211" customWidth="1"/>
    <col min="15890" max="15890" width="7.140625" style="211" customWidth="1"/>
    <col min="15891" max="15891" width="6.5703125" style="211" customWidth="1"/>
    <col min="15892" max="15892" width="7.140625" style="211" customWidth="1"/>
    <col min="15893" max="16128" width="11.42578125" style="211"/>
    <col min="16129" max="16129" width="33.140625" style="211" customWidth="1"/>
    <col min="16130" max="16130" width="10.28515625" style="211" customWidth="1"/>
    <col min="16131" max="16131" width="10" style="211" customWidth="1"/>
    <col min="16132" max="16132" width="9" style="211" customWidth="1"/>
    <col min="16133" max="16133" width="10.28515625" style="211" customWidth="1"/>
    <col min="16134" max="16134" width="12.7109375" style="211" bestFit="1" customWidth="1"/>
    <col min="16135" max="16135" width="15" style="211" customWidth="1"/>
    <col min="16136" max="16136" width="13.28515625" style="211" customWidth="1"/>
    <col min="16137" max="16137" width="10.5703125" style="211" customWidth="1"/>
    <col min="16138" max="16138" width="12.28515625" style="211" bestFit="1" customWidth="1"/>
    <col min="16139" max="16139" width="9.85546875" style="211" customWidth="1"/>
    <col min="16140" max="16140" width="11.7109375" style="211" customWidth="1"/>
    <col min="16141" max="16141" width="9.5703125" style="211" bestFit="1" customWidth="1"/>
    <col min="16142" max="16142" width="9" style="211" customWidth="1"/>
    <col min="16143" max="16143" width="10" style="211" customWidth="1"/>
    <col min="16144" max="16144" width="10.28515625" style="211" customWidth="1"/>
    <col min="16145" max="16145" width="10.7109375" style="211" customWidth="1"/>
    <col min="16146" max="16146" width="7.140625" style="211" customWidth="1"/>
    <col min="16147" max="16147" width="6.5703125" style="211" customWidth="1"/>
    <col min="16148" max="16148" width="7.140625" style="211" customWidth="1"/>
    <col min="16149" max="16384" width="11.42578125" style="211"/>
  </cols>
  <sheetData>
    <row r="1" spans="1:22" ht="20.25" x14ac:dyDescent="0.3">
      <c r="A1" s="981" t="s">
        <v>0</v>
      </c>
      <c r="B1" s="981"/>
      <c r="C1" s="981"/>
      <c r="D1" s="981"/>
      <c r="E1" s="981"/>
      <c r="F1" s="981"/>
      <c r="G1" s="981"/>
      <c r="H1" s="981"/>
      <c r="I1" s="981"/>
      <c r="J1" s="981"/>
      <c r="K1" s="981"/>
      <c r="L1" s="981"/>
      <c r="M1" s="981"/>
      <c r="N1" s="981"/>
      <c r="O1" s="981"/>
      <c r="P1" s="981"/>
      <c r="Q1" s="981"/>
      <c r="R1" s="981"/>
      <c r="S1" s="981"/>
      <c r="T1" s="981"/>
    </row>
    <row r="2" spans="1:22" ht="20.25" x14ac:dyDescent="0.3">
      <c r="A2" s="927" t="s">
        <v>1</v>
      </c>
      <c r="B2" s="983" t="s">
        <v>107</v>
      </c>
      <c r="C2" s="983"/>
      <c r="D2" s="983"/>
      <c r="E2" s="983"/>
      <c r="F2" s="929"/>
      <c r="G2" s="982" t="str">
        <f>B2</f>
        <v>CERRITOS</v>
      </c>
      <c r="H2" s="982"/>
      <c r="I2" s="982"/>
      <c r="J2" s="982"/>
      <c r="K2" s="946"/>
      <c r="L2" s="984" t="s">
        <v>3</v>
      </c>
      <c r="M2" s="984"/>
      <c r="N2" s="984"/>
      <c r="O2" s="984"/>
      <c r="P2" s="929">
        <v>5</v>
      </c>
      <c r="Q2" s="946"/>
      <c r="R2" s="947"/>
      <c r="S2" s="946"/>
      <c r="T2" s="946"/>
    </row>
    <row r="3" spans="1:22" ht="20.25" x14ac:dyDescent="0.3">
      <c r="A3" s="929">
        <v>2018</v>
      </c>
      <c r="B3" s="929"/>
      <c r="C3" s="929"/>
      <c r="D3" s="929"/>
      <c r="E3" s="929"/>
      <c r="F3" s="929"/>
      <c r="G3" s="929"/>
      <c r="H3" s="928"/>
      <c r="I3" s="948"/>
      <c r="J3" s="949"/>
      <c r="K3" s="929"/>
      <c r="L3" s="950"/>
      <c r="M3" s="951"/>
      <c r="N3" s="952"/>
      <c r="O3" s="927"/>
      <c r="P3" s="929"/>
      <c r="Q3" s="946"/>
      <c r="R3" s="947"/>
      <c r="S3" s="946"/>
      <c r="T3" s="946"/>
    </row>
    <row r="4" spans="1:22" ht="20.25" x14ac:dyDescent="0.3">
      <c r="A4" s="929"/>
      <c r="B4" s="929"/>
      <c r="C4" s="929"/>
      <c r="D4" s="929"/>
      <c r="E4" s="929"/>
      <c r="F4" s="929"/>
      <c r="G4" s="929"/>
      <c r="H4" s="928"/>
      <c r="I4" s="948"/>
      <c r="J4" s="949"/>
      <c r="K4" s="929"/>
      <c r="L4" s="950"/>
      <c r="M4" s="951"/>
      <c r="N4" s="952"/>
      <c r="O4" s="927"/>
      <c r="P4" s="929"/>
      <c r="Q4" s="946"/>
      <c r="R4" s="947"/>
      <c r="S4" s="946"/>
      <c r="T4" s="946"/>
    </row>
    <row r="5" spans="1:22" ht="102" x14ac:dyDescent="0.2">
      <c r="A5" s="232" t="s">
        <v>4</v>
      </c>
      <c r="B5" s="232" t="s">
        <v>5</v>
      </c>
      <c r="C5" s="232" t="s">
        <v>6</v>
      </c>
      <c r="D5" s="232" t="s">
        <v>7</v>
      </c>
      <c r="E5" s="232" t="s">
        <v>8</v>
      </c>
      <c r="F5" s="232" t="s">
        <v>9</v>
      </c>
      <c r="G5" s="232" t="s">
        <v>124</v>
      </c>
      <c r="H5" s="232" t="s">
        <v>11</v>
      </c>
      <c r="I5" s="931" t="s">
        <v>12</v>
      </c>
      <c r="J5" s="932" t="s">
        <v>13</v>
      </c>
      <c r="K5" s="232" t="s">
        <v>126</v>
      </c>
      <c r="L5" s="232" t="s">
        <v>15</v>
      </c>
      <c r="M5" s="933" t="s">
        <v>16</v>
      </c>
      <c r="N5" s="231" t="s">
        <v>17</v>
      </c>
      <c r="O5" s="232" t="s">
        <v>18</v>
      </c>
      <c r="P5" s="934" t="s">
        <v>19</v>
      </c>
      <c r="Q5" s="935" t="s">
        <v>20</v>
      </c>
      <c r="R5" s="980" t="s">
        <v>21</v>
      </c>
      <c r="S5" s="980"/>
      <c r="T5" s="980"/>
    </row>
    <row r="6" spans="1:22" x14ac:dyDescent="0.2">
      <c r="A6" s="235" t="s">
        <v>38</v>
      </c>
      <c r="B6" s="236"/>
      <c r="C6" s="236"/>
      <c r="D6" s="236"/>
      <c r="E6" s="249"/>
      <c r="F6" s="236"/>
      <c r="G6" s="474"/>
      <c r="H6" s="236"/>
      <c r="I6" s="238">
        <v>0.99</v>
      </c>
      <c r="J6" s="239">
        <f>$B$8*I6</f>
        <v>1554.3</v>
      </c>
      <c r="K6" s="252">
        <v>0</v>
      </c>
      <c r="L6" s="473">
        <f>INT(J6)+K6</f>
        <v>1554</v>
      </c>
      <c r="M6" s="242">
        <f>L6</f>
        <v>1554</v>
      </c>
      <c r="N6" s="469">
        <f>M6/M$36</f>
        <v>0.15992590305649892</v>
      </c>
      <c r="O6" s="255">
        <f>IF(N6&gt;=2%,M6,0)</f>
        <v>1554</v>
      </c>
      <c r="P6" s="245">
        <f>O$36/P$2</f>
        <v>1890</v>
      </c>
      <c r="Q6" s="472">
        <f>O6/P6</f>
        <v>0.82222222222222219</v>
      </c>
      <c r="R6" s="247">
        <f t="shared" ref="R6:R35" si="0">INT(Q6)</f>
        <v>0</v>
      </c>
      <c r="S6" s="248">
        <v>1</v>
      </c>
      <c r="T6" s="246">
        <f t="shared" ref="T6:T36" si="1">SUM(R6:S6)</f>
        <v>1</v>
      </c>
    </row>
    <row r="7" spans="1:22" x14ac:dyDescent="0.2">
      <c r="A7" s="235" t="s">
        <v>24</v>
      </c>
      <c r="B7" s="236"/>
      <c r="C7" s="236"/>
      <c r="D7" s="237"/>
      <c r="E7" s="249"/>
      <c r="F7" s="236"/>
      <c r="G7" s="236"/>
      <c r="H7" s="236"/>
      <c r="I7" s="238">
        <v>0.01</v>
      </c>
      <c r="J7" s="239">
        <f>$B$8*I7</f>
        <v>15.700000000000001</v>
      </c>
      <c r="K7" s="252">
        <v>1</v>
      </c>
      <c r="L7" s="473">
        <f>INT(J7)+K7</f>
        <v>16</v>
      </c>
      <c r="M7" s="242">
        <f>L7</f>
        <v>16</v>
      </c>
      <c r="N7" s="469">
        <f>M7/M$36</f>
        <v>1.6465987444684574E-3</v>
      </c>
      <c r="O7" s="255">
        <f>IF(N7&gt;=2%,M7,0)</f>
        <v>0</v>
      </c>
      <c r="P7" s="245">
        <f>O$36/P$2</f>
        <v>1890</v>
      </c>
      <c r="Q7" s="472"/>
      <c r="R7" s="247">
        <f t="shared" si="0"/>
        <v>0</v>
      </c>
      <c r="S7" s="248">
        <v>0</v>
      </c>
      <c r="T7" s="246">
        <f t="shared" si="1"/>
        <v>0</v>
      </c>
    </row>
    <row r="8" spans="1:22" x14ac:dyDescent="0.2">
      <c r="A8" s="471" t="s">
        <v>59</v>
      </c>
      <c r="B8" s="236">
        <v>1570</v>
      </c>
      <c r="C8" s="470"/>
      <c r="D8" s="236"/>
      <c r="E8" s="235"/>
      <c r="F8" s="236"/>
      <c r="G8" s="236"/>
      <c r="H8" s="251"/>
      <c r="I8" s="238"/>
      <c r="J8" s="239"/>
      <c r="K8" s="252"/>
      <c r="L8" s="253"/>
      <c r="M8" s="254"/>
      <c r="N8" s="469"/>
      <c r="O8" s="255"/>
      <c r="P8" s="245">
        <f>SUM(N8:O8)</f>
        <v>0</v>
      </c>
      <c r="Q8" s="248"/>
      <c r="R8" s="247">
        <f t="shared" si="0"/>
        <v>0</v>
      </c>
      <c r="S8" s="248">
        <v>0</v>
      </c>
      <c r="T8" s="246">
        <f t="shared" si="1"/>
        <v>0</v>
      </c>
    </row>
    <row r="9" spans="1:22" x14ac:dyDescent="0.2">
      <c r="A9" s="256"/>
      <c r="B9" s="257"/>
      <c r="C9" s="257"/>
      <c r="D9" s="258"/>
      <c r="E9" s="227"/>
      <c r="F9" s="259"/>
      <c r="G9" s="257"/>
      <c r="H9" s="259"/>
      <c r="I9" s="260"/>
      <c r="J9" s="261"/>
      <c r="K9" s="262"/>
      <c r="L9" s="263"/>
      <c r="M9" s="264"/>
      <c r="N9" s="265"/>
      <c r="O9" s="266"/>
      <c r="P9" s="267">
        <f>SUM(N9:O9)</f>
        <v>0</v>
      </c>
      <c r="R9" s="268">
        <f t="shared" si="0"/>
        <v>0</v>
      </c>
      <c r="S9" s="269">
        <v>0</v>
      </c>
      <c r="T9" s="270">
        <f t="shared" si="1"/>
        <v>0</v>
      </c>
    </row>
    <row r="10" spans="1:22" x14ac:dyDescent="0.2">
      <c r="A10" s="271" t="s">
        <v>33</v>
      </c>
      <c r="B10" s="272"/>
      <c r="C10" s="272"/>
      <c r="D10" s="272"/>
      <c r="E10" s="273"/>
      <c r="F10" s="272"/>
      <c r="G10" s="274"/>
      <c r="H10" s="272"/>
      <c r="I10" s="275">
        <v>0.48</v>
      </c>
      <c r="J10" s="276">
        <f>$B$12*I10</f>
        <v>1409.28</v>
      </c>
      <c r="K10" s="277">
        <v>0</v>
      </c>
      <c r="L10" s="278">
        <f>INT(J10)+K10</f>
        <v>1409</v>
      </c>
      <c r="M10" s="279">
        <f>L10</f>
        <v>1409</v>
      </c>
      <c r="N10" s="280">
        <f>M10/M$36</f>
        <v>0.14500360193475353</v>
      </c>
      <c r="O10" s="281">
        <f>IF(N10&gt;=2%,M10,0)</f>
        <v>1409</v>
      </c>
      <c r="P10" s="282">
        <f>O$36/P$2</f>
        <v>1890</v>
      </c>
      <c r="Q10" s="283">
        <f>O10/P10</f>
        <v>0.74550264550264556</v>
      </c>
      <c r="R10" s="284">
        <f t="shared" si="0"/>
        <v>0</v>
      </c>
      <c r="S10" s="285">
        <v>1</v>
      </c>
      <c r="T10" s="286">
        <f t="shared" si="1"/>
        <v>1</v>
      </c>
      <c r="V10" s="472">
        <v>0.82222222222222219</v>
      </c>
    </row>
    <row r="11" spans="1:22" x14ac:dyDescent="0.2">
      <c r="A11" s="271" t="s">
        <v>34</v>
      </c>
      <c r="B11" s="272"/>
      <c r="C11" s="272"/>
      <c r="D11" s="272"/>
      <c r="E11" s="273"/>
      <c r="F11" s="272"/>
      <c r="G11" s="274"/>
      <c r="H11" s="272"/>
      <c r="I11" s="275">
        <v>0.52</v>
      </c>
      <c r="J11" s="276">
        <f>$B$12*I11</f>
        <v>1526.72</v>
      </c>
      <c r="K11" s="277">
        <v>1</v>
      </c>
      <c r="L11" s="278">
        <f>INT(J11)+K11</f>
        <v>1527</v>
      </c>
      <c r="M11" s="279">
        <f>L11</f>
        <v>1527</v>
      </c>
      <c r="N11" s="280">
        <f>M11/M$36</f>
        <v>0.1571472676752084</v>
      </c>
      <c r="O11" s="281">
        <f>IF(N11&gt;=2%,M11,0)</f>
        <v>1527</v>
      </c>
      <c r="P11" s="282">
        <f>O$36/P$2</f>
        <v>1890</v>
      </c>
      <c r="Q11" s="283">
        <f>O11/P11</f>
        <v>0.80793650793650795</v>
      </c>
      <c r="R11" s="284">
        <f t="shared" si="0"/>
        <v>0</v>
      </c>
      <c r="S11" s="285">
        <v>1</v>
      </c>
      <c r="T11" s="286">
        <f t="shared" si="1"/>
        <v>1</v>
      </c>
      <c r="V11" s="283">
        <v>0.80793650793650795</v>
      </c>
    </row>
    <row r="12" spans="1:22" x14ac:dyDescent="0.2">
      <c r="A12" s="287" t="s">
        <v>86</v>
      </c>
      <c r="B12" s="272">
        <v>2936</v>
      </c>
      <c r="C12" s="288"/>
      <c r="D12" s="272"/>
      <c r="E12" s="271"/>
      <c r="F12" s="272"/>
      <c r="G12" s="272"/>
      <c r="H12" s="289"/>
      <c r="I12" s="275"/>
      <c r="J12" s="276"/>
      <c r="K12" s="277"/>
      <c r="L12" s="290"/>
      <c r="M12" s="291"/>
      <c r="N12" s="280"/>
      <c r="O12" s="281"/>
      <c r="P12" s="282"/>
      <c r="Q12" s="285"/>
      <c r="R12" s="284">
        <f t="shared" si="0"/>
        <v>0</v>
      </c>
      <c r="S12" s="285">
        <v>0</v>
      </c>
      <c r="T12" s="286">
        <f t="shared" si="1"/>
        <v>0</v>
      </c>
      <c r="V12" s="706">
        <v>0.78730158730158728</v>
      </c>
    </row>
    <row r="13" spans="1:22" x14ac:dyDescent="0.2">
      <c r="A13" s="256"/>
      <c r="B13" s="257"/>
      <c r="C13" s="257"/>
      <c r="D13" s="258"/>
      <c r="E13" s="227"/>
      <c r="F13" s="259"/>
      <c r="G13" s="257"/>
      <c r="H13" s="259"/>
      <c r="I13" s="260"/>
      <c r="J13" s="261"/>
      <c r="K13" s="262"/>
      <c r="L13" s="263"/>
      <c r="M13" s="264"/>
      <c r="N13" s="265"/>
      <c r="O13" s="266"/>
      <c r="P13" s="662"/>
      <c r="Q13" s="698"/>
      <c r="R13" s="325"/>
      <c r="S13" s="324">
        <v>0</v>
      </c>
      <c r="T13" s="326"/>
      <c r="V13" s="283">
        <v>0.74550264550264556</v>
      </c>
    </row>
    <row r="14" spans="1:22" x14ac:dyDescent="0.2">
      <c r="A14" s="457" t="s">
        <v>23</v>
      </c>
      <c r="B14" s="454">
        <v>1201</v>
      </c>
      <c r="C14" s="454"/>
      <c r="D14" s="456"/>
      <c r="E14" s="455"/>
      <c r="F14" s="453"/>
      <c r="G14" s="454"/>
      <c r="H14" s="453"/>
      <c r="I14" s="452"/>
      <c r="J14" s="451"/>
      <c r="K14" s="450"/>
      <c r="L14" s="449">
        <f>B14</f>
        <v>1201</v>
      </c>
      <c r="M14" s="448">
        <f>L14</f>
        <v>1201</v>
      </c>
      <c r="N14" s="447">
        <f>M14/M$36</f>
        <v>0.12359781825666358</v>
      </c>
      <c r="O14" s="446">
        <f>IF(N14&gt;=2%,M14,0)</f>
        <v>1201</v>
      </c>
      <c r="P14" s="699">
        <f>O$36/P$2</f>
        <v>1890</v>
      </c>
      <c r="Q14" s="700">
        <f>O14/P14</f>
        <v>0.63544973544973549</v>
      </c>
      <c r="R14" s="701">
        <f>INT(Q14)</f>
        <v>0</v>
      </c>
      <c r="S14" s="700">
        <v>1</v>
      </c>
      <c r="T14" s="702">
        <f>SUM(R14:S14)</f>
        <v>1</v>
      </c>
      <c r="V14" s="700">
        <v>0.63544973544973549</v>
      </c>
    </row>
    <row r="15" spans="1:22" x14ac:dyDescent="0.2">
      <c r="A15" s="256"/>
      <c r="B15" s="257"/>
      <c r="C15" s="257"/>
      <c r="D15" s="258"/>
      <c r="E15" s="227"/>
      <c r="F15" s="259"/>
      <c r="G15" s="257"/>
      <c r="H15" s="259"/>
      <c r="I15" s="260"/>
      <c r="J15" s="261"/>
      <c r="K15" s="262"/>
      <c r="L15" s="263"/>
      <c r="M15" s="264"/>
      <c r="N15" s="265"/>
      <c r="O15" s="266"/>
      <c r="P15" s="662"/>
      <c r="Q15" s="698"/>
      <c r="R15" s="325">
        <f>INT(Q15)</f>
        <v>0</v>
      </c>
      <c r="S15" s="324">
        <v>0</v>
      </c>
      <c r="T15" s="326">
        <f>SUM(R15:S15)</f>
        <v>0</v>
      </c>
      <c r="V15" s="304">
        <v>0.60846560846560849</v>
      </c>
    </row>
    <row r="16" spans="1:22" x14ac:dyDescent="0.2">
      <c r="A16" s="292" t="s">
        <v>41</v>
      </c>
      <c r="B16" s="293">
        <v>1079</v>
      </c>
      <c r="C16" s="293">
        <f>$B$19/3</f>
        <v>37.666666666666664</v>
      </c>
      <c r="D16" s="293">
        <f>B$20/2</f>
        <v>30</v>
      </c>
      <c r="E16" s="294">
        <f>B$21/2</f>
        <v>3</v>
      </c>
      <c r="F16" s="293"/>
      <c r="G16" s="295">
        <v>1</v>
      </c>
      <c r="H16" s="293">
        <f>B16+INT(C16)+INT(D16)+INT(E16)+INT(F16)+G16</f>
        <v>1150</v>
      </c>
      <c r="I16" s="296"/>
      <c r="J16" s="297"/>
      <c r="K16" s="298"/>
      <c r="L16" s="299">
        <f>H16</f>
        <v>1150</v>
      </c>
      <c r="M16" s="300">
        <f>L16</f>
        <v>1150</v>
      </c>
      <c r="N16" s="301">
        <f>M16/M$36</f>
        <v>0.11834928475867038</v>
      </c>
      <c r="O16" s="302">
        <f>IF(N16&gt;=2%,M16,0)</f>
        <v>1150</v>
      </c>
      <c r="P16" s="303">
        <f>O$36/P$2</f>
        <v>1890</v>
      </c>
      <c r="Q16" s="304">
        <f>O16/P16</f>
        <v>0.60846560846560849</v>
      </c>
      <c r="R16" s="305">
        <f>INT(Q16)</f>
        <v>0</v>
      </c>
      <c r="S16" s="304">
        <v>0</v>
      </c>
      <c r="T16" s="306">
        <f t="shared" si="1"/>
        <v>0</v>
      </c>
      <c r="V16" s="721">
        <v>0.59312169312169316</v>
      </c>
    </row>
    <row r="17" spans="1:20" x14ac:dyDescent="0.2">
      <c r="A17" s="292" t="s">
        <v>42</v>
      </c>
      <c r="B17" s="293">
        <v>1028</v>
      </c>
      <c r="C17" s="293">
        <f>$B$19/3</f>
        <v>37.666666666666664</v>
      </c>
      <c r="D17" s="293">
        <f>B$20/2</f>
        <v>30</v>
      </c>
      <c r="E17" s="292"/>
      <c r="F17" s="293">
        <f>B$22/2</f>
        <v>25</v>
      </c>
      <c r="G17" s="293">
        <v>1</v>
      </c>
      <c r="H17" s="293">
        <f>B17+INT(C17)+INT(D17)+INT(E17)+INT(F17)+G17</f>
        <v>1121</v>
      </c>
      <c r="I17" s="296"/>
      <c r="J17" s="297"/>
      <c r="K17" s="298"/>
      <c r="L17" s="299">
        <f>H17</f>
        <v>1121</v>
      </c>
      <c r="M17" s="300">
        <f>L17</f>
        <v>1121</v>
      </c>
      <c r="N17" s="301">
        <f>M17/M$36</f>
        <v>0.11536482453432129</v>
      </c>
      <c r="O17" s="302">
        <f>IF(N17&gt;=2%,M17,0)</f>
        <v>1121</v>
      </c>
      <c r="P17" s="303">
        <f>O$36/P$2</f>
        <v>1890</v>
      </c>
      <c r="Q17" s="304">
        <f>O17/P17</f>
        <v>0.59312169312169316</v>
      </c>
      <c r="R17" s="305">
        <f>INT(Q17)</f>
        <v>0</v>
      </c>
      <c r="S17" s="304">
        <v>0</v>
      </c>
      <c r="T17" s="306">
        <f t="shared" si="1"/>
        <v>0</v>
      </c>
    </row>
    <row r="18" spans="1:20" x14ac:dyDescent="0.2">
      <c r="A18" s="292" t="s">
        <v>43</v>
      </c>
      <c r="B18" s="293">
        <v>94</v>
      </c>
      <c r="C18" s="293">
        <f>$B$19/3</f>
        <v>37.666666666666664</v>
      </c>
      <c r="D18" s="293"/>
      <c r="E18" s="294">
        <f>B$21/2</f>
        <v>3</v>
      </c>
      <c r="F18" s="293">
        <f>B$22/2</f>
        <v>25</v>
      </c>
      <c r="G18" s="293">
        <v>0</v>
      </c>
      <c r="H18" s="293">
        <f>B18+INT(C18)+INT(D18)+INT(E18)+INT(F18)+G18</f>
        <v>159</v>
      </c>
      <c r="I18" s="296"/>
      <c r="J18" s="297"/>
      <c r="K18" s="298"/>
      <c r="L18" s="299">
        <f>H18</f>
        <v>159</v>
      </c>
      <c r="M18" s="300">
        <f>L18</f>
        <v>159</v>
      </c>
      <c r="N18" s="301">
        <f>M18/M$36</f>
        <v>1.6363075023155295E-2</v>
      </c>
      <c r="O18" s="302">
        <f>IF(N18&gt;=2%,M18,0)</f>
        <v>0</v>
      </c>
      <c r="P18" s="303">
        <f>O$36/P$2</f>
        <v>1890</v>
      </c>
      <c r="Q18" s="304"/>
      <c r="R18" s="305">
        <f t="shared" si="0"/>
        <v>0</v>
      </c>
      <c r="S18" s="304">
        <v>0</v>
      </c>
      <c r="T18" s="306">
        <f t="shared" si="1"/>
        <v>0</v>
      </c>
    </row>
    <row r="19" spans="1:20" x14ac:dyDescent="0.2">
      <c r="A19" s="307" t="s">
        <v>44</v>
      </c>
      <c r="B19" s="293">
        <v>113</v>
      </c>
      <c r="C19" s="293"/>
      <c r="D19" s="293"/>
      <c r="E19" s="292"/>
      <c r="F19" s="293"/>
      <c r="G19" s="293"/>
      <c r="H19" s="293"/>
      <c r="I19" s="296"/>
      <c r="J19" s="297"/>
      <c r="K19" s="298"/>
      <c r="L19" s="299"/>
      <c r="M19" s="308"/>
      <c r="N19" s="301"/>
      <c r="O19" s="302"/>
      <c r="P19" s="303"/>
      <c r="Q19" s="304"/>
      <c r="R19" s="305">
        <f t="shared" si="0"/>
        <v>0</v>
      </c>
      <c r="S19" s="304">
        <v>0</v>
      </c>
      <c r="T19" s="306">
        <f t="shared" si="1"/>
        <v>0</v>
      </c>
    </row>
    <row r="20" spans="1:20" x14ac:dyDescent="0.2">
      <c r="A20" s="307" t="s">
        <v>45</v>
      </c>
      <c r="B20" s="293">
        <v>60</v>
      </c>
      <c r="C20" s="293"/>
      <c r="D20" s="293"/>
      <c r="E20" s="292"/>
      <c r="F20" s="293"/>
      <c r="G20" s="293"/>
      <c r="H20" s="293"/>
      <c r="I20" s="296"/>
      <c r="J20" s="297"/>
      <c r="K20" s="298"/>
      <c r="L20" s="299"/>
      <c r="M20" s="308"/>
      <c r="N20" s="301"/>
      <c r="O20" s="302"/>
      <c r="P20" s="303">
        <f>SUM(N20:O20)</f>
        <v>0</v>
      </c>
      <c r="Q20" s="304"/>
      <c r="R20" s="305">
        <f t="shared" si="0"/>
        <v>0</v>
      </c>
      <c r="S20" s="304"/>
      <c r="T20" s="306">
        <f t="shared" si="1"/>
        <v>0</v>
      </c>
    </row>
    <row r="21" spans="1:20" x14ac:dyDescent="0.2">
      <c r="A21" s="307" t="s">
        <v>46</v>
      </c>
      <c r="B21" s="293">
        <v>6</v>
      </c>
      <c r="C21" s="293"/>
      <c r="D21" s="309"/>
      <c r="E21" s="292"/>
      <c r="F21" s="293"/>
      <c r="G21" s="293"/>
      <c r="H21" s="310"/>
      <c r="I21" s="296"/>
      <c r="J21" s="297"/>
      <c r="K21" s="298"/>
      <c r="L21" s="299"/>
      <c r="M21" s="308"/>
      <c r="N21" s="301"/>
      <c r="O21" s="302"/>
      <c r="P21" s="303">
        <f>SUM(N21:O21)</f>
        <v>0</v>
      </c>
      <c r="Q21" s="304"/>
      <c r="R21" s="305">
        <f t="shared" si="0"/>
        <v>0</v>
      </c>
      <c r="S21" s="304"/>
      <c r="T21" s="306">
        <f t="shared" si="1"/>
        <v>0</v>
      </c>
    </row>
    <row r="22" spans="1:20" x14ac:dyDescent="0.2">
      <c r="A22" s="307" t="s">
        <v>47</v>
      </c>
      <c r="B22" s="293">
        <v>50</v>
      </c>
      <c r="C22" s="293"/>
      <c r="D22" s="293"/>
      <c r="E22" s="292"/>
      <c r="F22" s="293"/>
      <c r="G22" s="293"/>
      <c r="H22" s="293"/>
      <c r="I22" s="296"/>
      <c r="J22" s="297"/>
      <c r="K22" s="298"/>
      <c r="L22" s="299"/>
      <c r="M22" s="308"/>
      <c r="N22" s="301"/>
      <c r="O22" s="302"/>
      <c r="P22" s="303">
        <f>SUM(N22:O22)</f>
        <v>0</v>
      </c>
      <c r="Q22" s="304"/>
      <c r="R22" s="305">
        <f t="shared" si="0"/>
        <v>0</v>
      </c>
      <c r="S22" s="304"/>
      <c r="T22" s="306">
        <f t="shared" si="1"/>
        <v>0</v>
      </c>
    </row>
    <row r="23" spans="1:20" x14ac:dyDescent="0.2">
      <c r="A23" s="311" t="s">
        <v>48</v>
      </c>
      <c r="B23" s="293"/>
      <c r="C23" s="293"/>
      <c r="D23" s="293"/>
      <c r="E23" s="292"/>
      <c r="F23" s="293"/>
      <c r="G23" s="293"/>
      <c r="H23" s="293"/>
      <c r="I23" s="296"/>
      <c r="J23" s="297"/>
      <c r="K23" s="298"/>
      <c r="L23" s="299"/>
      <c r="M23" s="308"/>
      <c r="N23" s="301"/>
      <c r="O23" s="302"/>
      <c r="P23" s="303"/>
      <c r="Q23" s="304"/>
      <c r="R23" s="305">
        <f t="shared" si="0"/>
        <v>0</v>
      </c>
      <c r="S23" s="304"/>
      <c r="T23" s="306">
        <f t="shared" si="1"/>
        <v>0</v>
      </c>
    </row>
    <row r="24" spans="1:20" x14ac:dyDescent="0.2">
      <c r="A24" s="256"/>
      <c r="B24" s="313"/>
      <c r="C24" s="259"/>
      <c r="D24" s="259"/>
      <c r="E24" s="344"/>
      <c r="F24" s="259"/>
      <c r="G24" s="259"/>
      <c r="H24" s="259"/>
      <c r="I24" s="260"/>
      <c r="J24" s="261"/>
      <c r="K24" s="262"/>
      <c r="L24" s="263"/>
      <c r="M24" s="264"/>
      <c r="N24" s="265"/>
      <c r="O24" s="266"/>
      <c r="P24" s="267"/>
      <c r="Q24" s="327"/>
      <c r="R24" s="268">
        <f t="shared" si="0"/>
        <v>0</v>
      </c>
      <c r="S24" s="269"/>
      <c r="T24" s="270">
        <f t="shared" si="1"/>
        <v>0</v>
      </c>
    </row>
    <row r="25" spans="1:20" s="327" customFormat="1" x14ac:dyDescent="0.2">
      <c r="A25" s="315"/>
      <c r="B25" s="313"/>
      <c r="C25" s="313"/>
      <c r="D25" s="313"/>
      <c r="E25" s="315"/>
      <c r="F25" s="313"/>
      <c r="G25" s="313"/>
      <c r="H25" s="313"/>
      <c r="I25" s="317"/>
      <c r="J25" s="261"/>
      <c r="K25" s="318"/>
      <c r="L25" s="319"/>
      <c r="M25" s="412"/>
      <c r="N25" s="321"/>
      <c r="O25" s="322"/>
      <c r="P25" s="413"/>
      <c r="R25" s="268"/>
      <c r="S25" s="269"/>
      <c r="T25" s="270">
        <f t="shared" si="1"/>
        <v>0</v>
      </c>
    </row>
    <row r="26" spans="1:20" x14ac:dyDescent="0.2">
      <c r="A26" s="414" t="s">
        <v>35</v>
      </c>
      <c r="B26" s="415">
        <v>1488</v>
      </c>
      <c r="C26" s="415"/>
      <c r="D26" s="415"/>
      <c r="E26" s="414"/>
      <c r="F26" s="415"/>
      <c r="G26" s="415"/>
      <c r="H26" s="415"/>
      <c r="I26" s="416"/>
      <c r="J26" s="417"/>
      <c r="K26" s="418"/>
      <c r="L26" s="419">
        <f>B26</f>
        <v>1488</v>
      </c>
      <c r="M26" s="420">
        <f>L26</f>
        <v>1488</v>
      </c>
      <c r="N26" s="421">
        <f>M26/M$36</f>
        <v>0.15313368323556653</v>
      </c>
      <c r="O26" s="422">
        <f>IF(N26&gt;=2%,M26,0)</f>
        <v>1488</v>
      </c>
      <c r="P26" s="423">
        <f>O$36/P$2</f>
        <v>1890</v>
      </c>
      <c r="Q26" s="424">
        <f>O26/P26</f>
        <v>0.78730158730158728</v>
      </c>
      <c r="R26" s="425">
        <f>INT(Q26)</f>
        <v>0</v>
      </c>
      <c r="S26" s="426">
        <v>1</v>
      </c>
      <c r="T26" s="427">
        <f t="shared" si="1"/>
        <v>1</v>
      </c>
    </row>
    <row r="27" spans="1:20" s="327" customFormat="1" x14ac:dyDescent="0.2">
      <c r="A27" s="312"/>
      <c r="B27" s="313"/>
      <c r="C27" s="313"/>
      <c r="D27" s="314"/>
      <c r="E27" s="315"/>
      <c r="F27" s="313"/>
      <c r="G27" s="313"/>
      <c r="H27" s="316"/>
      <c r="I27" s="317"/>
      <c r="J27" s="261"/>
      <c r="K27" s="318"/>
      <c r="L27" s="319"/>
      <c r="M27" s="320"/>
      <c r="N27" s="321"/>
      <c r="O27" s="322"/>
      <c r="P27" s="323"/>
      <c r="Q27" s="324"/>
      <c r="R27" s="325"/>
      <c r="S27" s="324"/>
      <c r="T27" s="326"/>
    </row>
    <row r="28" spans="1:20" s="327" customFormat="1" x14ac:dyDescent="0.2">
      <c r="A28" s="443" t="s">
        <v>36</v>
      </c>
      <c r="B28" s="440">
        <v>90</v>
      </c>
      <c r="C28" s="440"/>
      <c r="D28" s="442"/>
      <c r="E28" s="441"/>
      <c r="F28" s="440"/>
      <c r="G28" s="440"/>
      <c r="H28" s="439"/>
      <c r="I28" s="438"/>
      <c r="J28" s="437"/>
      <c r="K28" s="436"/>
      <c r="L28" s="435">
        <f>B28</f>
        <v>90</v>
      </c>
      <c r="M28" s="434">
        <f>L28</f>
        <v>90</v>
      </c>
      <c r="N28" s="433">
        <f>M28/M$36</f>
        <v>9.2621179376350723E-3</v>
      </c>
      <c r="O28" s="432">
        <f>IF(N28&gt;=2%,M28,0)</f>
        <v>0</v>
      </c>
      <c r="P28" s="431">
        <f>O$36/P$2</f>
        <v>1890</v>
      </c>
      <c r="Q28" s="429"/>
      <c r="R28" s="430">
        <f>INT(Q28)</f>
        <v>0</v>
      </c>
      <c r="S28" s="429">
        <v>0</v>
      </c>
      <c r="T28" s="428"/>
    </row>
    <row r="29" spans="1:20" s="327" customFormat="1" x14ac:dyDescent="0.2">
      <c r="A29" s="312"/>
      <c r="B29" s="313"/>
      <c r="C29" s="313"/>
      <c r="D29" s="314"/>
      <c r="E29" s="315"/>
      <c r="F29" s="313"/>
      <c r="G29" s="313"/>
      <c r="H29" s="316"/>
      <c r="I29" s="317"/>
      <c r="J29" s="261"/>
      <c r="K29" s="318"/>
      <c r="L29" s="319"/>
      <c r="M29" s="320"/>
      <c r="N29" s="321"/>
      <c r="O29" s="322"/>
      <c r="P29" s="323"/>
      <c r="Q29" s="324"/>
      <c r="R29" s="325"/>
      <c r="S29" s="324"/>
      <c r="T29" s="326"/>
    </row>
    <row r="30" spans="1:20" s="327" customFormat="1" x14ac:dyDescent="0.2">
      <c r="A30" s="328" t="s">
        <v>50</v>
      </c>
      <c r="B30" s="329">
        <v>0</v>
      </c>
      <c r="C30" s="329"/>
      <c r="D30" s="330"/>
      <c r="E30" s="331"/>
      <c r="F30" s="329"/>
      <c r="G30" s="329"/>
      <c r="H30" s="332"/>
      <c r="I30" s="333"/>
      <c r="J30" s="334"/>
      <c r="K30" s="335"/>
      <c r="L30" s="336">
        <f>B30</f>
        <v>0</v>
      </c>
      <c r="M30" s="337">
        <f>L30</f>
        <v>0</v>
      </c>
      <c r="N30" s="338">
        <f>M30/M$36</f>
        <v>0</v>
      </c>
      <c r="O30" s="339">
        <f>IF(N30&gt;=2%,M30,0)</f>
        <v>0</v>
      </c>
      <c r="P30" s="340">
        <f>O$36/P$2</f>
        <v>1890</v>
      </c>
      <c r="Q30" s="341"/>
      <c r="R30" s="342">
        <f t="shared" si="0"/>
        <v>0</v>
      </c>
      <c r="S30" s="341">
        <v>0</v>
      </c>
      <c r="T30" s="343">
        <f t="shared" si="1"/>
        <v>0</v>
      </c>
    </row>
    <row r="31" spans="1:20" x14ac:dyDescent="0.2">
      <c r="A31" s="344"/>
      <c r="B31" s="259"/>
      <c r="C31" s="259"/>
      <c r="D31" s="258"/>
      <c r="E31" s="344"/>
      <c r="F31" s="259"/>
      <c r="G31" s="259"/>
      <c r="H31" s="345" t="s">
        <v>51</v>
      </c>
      <c r="I31" s="260"/>
      <c r="J31" s="261"/>
      <c r="K31" s="262"/>
      <c r="L31" s="319"/>
      <c r="M31" s="320"/>
      <c r="N31" s="265"/>
      <c r="O31" s="266"/>
      <c r="P31" s="323"/>
      <c r="Q31" s="324"/>
      <c r="R31" s="325">
        <f t="shared" si="0"/>
        <v>0</v>
      </c>
      <c r="S31" s="324"/>
      <c r="T31" s="326">
        <f t="shared" si="1"/>
        <v>0</v>
      </c>
    </row>
    <row r="32" spans="1:20" x14ac:dyDescent="0.2">
      <c r="A32" s="346" t="s">
        <v>52</v>
      </c>
      <c r="B32" s="347">
        <v>2</v>
      </c>
      <c r="C32" s="347"/>
      <c r="D32" s="347"/>
      <c r="E32" s="346"/>
      <c r="F32" s="347"/>
      <c r="G32" s="347"/>
      <c r="H32" s="348"/>
      <c r="I32" s="349"/>
      <c r="J32" s="350"/>
      <c r="K32" s="351"/>
      <c r="L32" s="352">
        <f>B32</f>
        <v>2</v>
      </c>
      <c r="M32" s="353">
        <f>L32</f>
        <v>2</v>
      </c>
      <c r="N32" s="354">
        <f>M32/M$36</f>
        <v>2.0582484305855717E-4</v>
      </c>
      <c r="O32" s="355">
        <f>IF(N32&gt;=2%,M32,0)</f>
        <v>0</v>
      </c>
      <c r="P32" s="356">
        <f>O$36/P$2</f>
        <v>1890</v>
      </c>
      <c r="Q32" s="357"/>
      <c r="R32" s="358">
        <f t="shared" si="0"/>
        <v>0</v>
      </c>
      <c r="S32" s="357">
        <v>0</v>
      </c>
      <c r="T32" s="359">
        <f t="shared" si="1"/>
        <v>0</v>
      </c>
    </row>
    <row r="33" spans="1:20" x14ac:dyDescent="0.2">
      <c r="A33" s="344"/>
      <c r="B33" s="259"/>
      <c r="C33" s="259"/>
      <c r="D33" s="259"/>
      <c r="E33" s="344"/>
      <c r="F33" s="259"/>
      <c r="G33" s="259"/>
      <c r="H33" s="345"/>
      <c r="I33" s="260"/>
      <c r="J33" s="261"/>
      <c r="K33" s="262"/>
      <c r="L33" s="319"/>
      <c r="M33" s="320"/>
      <c r="N33" s="265"/>
      <c r="O33" s="266"/>
      <c r="P33" s="323"/>
      <c r="Q33" s="324"/>
      <c r="R33" s="325"/>
      <c r="S33" s="324"/>
      <c r="T33" s="326"/>
    </row>
    <row r="34" spans="1:20" x14ac:dyDescent="0.2">
      <c r="A34" s="360" t="s">
        <v>53</v>
      </c>
      <c r="B34" s="361">
        <v>398</v>
      </c>
      <c r="C34" s="361"/>
      <c r="D34" s="361"/>
      <c r="E34" s="360"/>
      <c r="F34" s="361"/>
      <c r="G34" s="361"/>
      <c r="H34" s="362"/>
      <c r="I34" s="363"/>
      <c r="J34" s="364"/>
      <c r="K34" s="365"/>
      <c r="L34" s="366">
        <f>B34</f>
        <v>398</v>
      </c>
      <c r="M34" s="367"/>
      <c r="N34" s="368">
        <v>0</v>
      </c>
      <c r="O34" s="369">
        <f>IF(N34&gt;=2%,M34,0)</f>
        <v>0</v>
      </c>
      <c r="P34" s="370"/>
      <c r="Q34" s="371"/>
      <c r="R34" s="372">
        <f t="shared" si="0"/>
        <v>0</v>
      </c>
      <c r="S34" s="371"/>
      <c r="T34" s="373">
        <f t="shared" si="1"/>
        <v>0</v>
      </c>
    </row>
    <row r="35" spans="1:20" x14ac:dyDescent="0.2">
      <c r="A35" s="344"/>
      <c r="B35" s="259"/>
      <c r="C35" s="259"/>
      <c r="D35" s="259"/>
      <c r="E35" s="344"/>
      <c r="F35" s="259"/>
      <c r="G35" s="259"/>
      <c r="H35" s="259"/>
      <c r="I35" s="260"/>
      <c r="J35" s="374"/>
      <c r="K35" s="262"/>
      <c r="L35" s="375"/>
      <c r="M35" s="264"/>
      <c r="N35" s="265"/>
      <c r="O35" s="266"/>
      <c r="P35" s="376"/>
      <c r="Q35" s="324"/>
      <c r="R35" s="377">
        <f t="shared" si="0"/>
        <v>0</v>
      </c>
      <c r="S35" s="324"/>
      <c r="T35" s="326">
        <f t="shared" si="1"/>
        <v>0</v>
      </c>
    </row>
    <row r="36" spans="1:20" x14ac:dyDescent="0.2">
      <c r="A36" s="344" t="s">
        <v>54</v>
      </c>
      <c r="B36" s="259">
        <f>SUM(B6:B35)</f>
        <v>10115</v>
      </c>
      <c r="C36" s="259"/>
      <c r="D36" s="259"/>
      <c r="E36" s="378"/>
      <c r="F36" s="259"/>
      <c r="G36" s="259">
        <f t="shared" ref="G36:S36" si="2">SUM(G6:G35)</f>
        <v>2</v>
      </c>
      <c r="H36" s="259">
        <f t="shared" si="2"/>
        <v>2430</v>
      </c>
      <c r="I36" s="379">
        <f t="shared" si="2"/>
        <v>2</v>
      </c>
      <c r="J36" s="380">
        <f t="shared" si="2"/>
        <v>4506</v>
      </c>
      <c r="K36" s="262">
        <f t="shared" si="2"/>
        <v>2</v>
      </c>
      <c r="L36" s="262">
        <f t="shared" si="2"/>
        <v>10115</v>
      </c>
      <c r="M36" s="262">
        <f t="shared" si="2"/>
        <v>9717</v>
      </c>
      <c r="N36" s="379">
        <f t="shared" si="2"/>
        <v>1</v>
      </c>
      <c r="O36" s="266">
        <f t="shared" si="2"/>
        <v>9450</v>
      </c>
      <c r="P36" s="376">
        <f t="shared" si="2"/>
        <v>22680</v>
      </c>
      <c r="Q36" s="376">
        <f t="shared" si="2"/>
        <v>5</v>
      </c>
      <c r="R36" s="381">
        <f t="shared" si="2"/>
        <v>0</v>
      </c>
      <c r="S36" s="382">
        <f t="shared" si="2"/>
        <v>5</v>
      </c>
      <c r="T36" s="383">
        <f t="shared" si="1"/>
        <v>5</v>
      </c>
    </row>
    <row r="37" spans="1:20" x14ac:dyDescent="0.2">
      <c r="K37" s="384"/>
      <c r="L37" s="223"/>
      <c r="M37" s="385"/>
      <c r="N37" s="386"/>
      <c r="O37" s="387"/>
      <c r="P37" s="388"/>
    </row>
    <row r="39" spans="1:20" x14ac:dyDescent="0.2">
      <c r="A39" s="389"/>
      <c r="B39" s="389"/>
      <c r="C39" s="389"/>
      <c r="D39" s="389"/>
      <c r="E39" s="389"/>
      <c r="F39" s="389"/>
      <c r="G39" s="389"/>
      <c r="H39" s="214"/>
      <c r="K39" s="214"/>
    </row>
  </sheetData>
  <mergeCells count="5">
    <mergeCell ref="R5:T5"/>
    <mergeCell ref="A1:T1"/>
    <mergeCell ref="B2:E2"/>
    <mergeCell ref="G2:J2"/>
    <mergeCell ref="L2:O2"/>
  </mergeCells>
  <printOptions horizontalCentered="1" verticalCentered="1"/>
  <pageMargins left="0.23622047244094491" right="0.23622047244094491" top="0.51181102362204722" bottom="0.51181102362204722" header="0" footer="0.23622047244094491"/>
  <pageSetup paperSize="5" scale="65" fitToHeight="0" pageOrder="overThenDown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58</vt:i4>
      </vt:variant>
      <vt:variant>
        <vt:lpstr>Rangos con nombre</vt:lpstr>
      </vt:variant>
      <vt:variant>
        <vt:i4>58</vt:i4>
      </vt:variant>
    </vt:vector>
  </HeadingPairs>
  <TitlesOfParts>
    <vt:vector size="116" baseType="lpstr">
      <vt:lpstr>AHUALULCO</vt:lpstr>
      <vt:lpstr>ALAQUINES</vt:lpstr>
      <vt:lpstr>AQUISMON</vt:lpstr>
      <vt:lpstr>ARMADILLO </vt:lpstr>
      <vt:lpstr>AXTLA DE TERRAZAS</vt:lpstr>
      <vt:lpstr>CARDENAS</vt:lpstr>
      <vt:lpstr>CATORCE</vt:lpstr>
      <vt:lpstr>CEDRAL</vt:lpstr>
      <vt:lpstr>CERRITOS</vt:lpstr>
      <vt:lpstr>CERRO DE SAN PEDRO</vt:lpstr>
      <vt:lpstr>COXCATLAN</vt:lpstr>
      <vt:lpstr>CIUDAD DEL MAIZ</vt:lpstr>
      <vt:lpstr>CD VALLES</vt:lpstr>
      <vt:lpstr>CIUDAD FERNÁNDEZ</vt:lpstr>
      <vt:lpstr>CHARCAS</vt:lpstr>
      <vt:lpstr>EBANO</vt:lpstr>
      <vt:lpstr>EL NARANJO</vt:lpstr>
      <vt:lpstr>GUADALCAZAR</vt:lpstr>
      <vt:lpstr>HUEHUETLAN</vt:lpstr>
      <vt:lpstr>LAGUNILLAS</vt:lpstr>
      <vt:lpstr>MATEHUALA</vt:lpstr>
      <vt:lpstr>MATLAPA</vt:lpstr>
      <vt:lpstr>MEXQUITIC</vt:lpstr>
      <vt:lpstr>MOCTEZUMA</vt:lpstr>
      <vt:lpstr>RAYON</vt:lpstr>
      <vt:lpstr>RIO VERDE</vt:lpstr>
      <vt:lpstr>SALINAS</vt:lpstr>
      <vt:lpstr>SAN ANTONIO</vt:lpstr>
      <vt:lpstr>SAN LUIS POTOSI</vt:lpstr>
      <vt:lpstr>SAN MARTIN</vt:lpstr>
      <vt:lpstr>SAN CIRO DE ACOSTA</vt:lpstr>
      <vt:lpstr>SAN NICOLAS TOLENTINO</vt:lpstr>
      <vt:lpstr>SAN VICENTE </vt:lpstr>
      <vt:lpstr>STA. CATARINA</vt:lpstr>
      <vt:lpstr>SANTO DOMINGO</vt:lpstr>
      <vt:lpstr>SANTA MARIA DEL RIO</vt:lpstr>
      <vt:lpstr>SOLEDAD</vt:lpstr>
      <vt:lpstr>TAMASOPO</vt:lpstr>
      <vt:lpstr>TAMAZUNCHALE</vt:lpstr>
      <vt:lpstr>TAMPACAN</vt:lpstr>
      <vt:lpstr>TAMPAMOLON</vt:lpstr>
      <vt:lpstr>TAMUÍN</vt:lpstr>
      <vt:lpstr>TANCANHUITZ</vt:lpstr>
      <vt:lpstr>TANLAJAS</vt:lpstr>
      <vt:lpstr>TANQUIAN DE ESCOBEDO</vt:lpstr>
      <vt:lpstr>TIERRA NUEVA</vt:lpstr>
      <vt:lpstr>VANEGAS</vt:lpstr>
      <vt:lpstr>VENADO</vt:lpstr>
      <vt:lpstr>VILLA DE ARISTA</vt:lpstr>
      <vt:lpstr>VILLA DE ARRIAGA</vt:lpstr>
      <vt:lpstr>V.GUADALUPE</vt:lpstr>
      <vt:lpstr>VILLA DE LA PAZ</vt:lpstr>
      <vt:lpstr>V.RAMOS</vt:lpstr>
      <vt:lpstr>VILLA DE REYES</vt:lpstr>
      <vt:lpstr>VILLA HIDALGO</vt:lpstr>
      <vt:lpstr>VILLA JUAREZ</vt:lpstr>
      <vt:lpstr>XILITLA</vt:lpstr>
      <vt:lpstr>ZARAGOZA</vt:lpstr>
      <vt:lpstr>AHUALULCO!Área_de_impresión</vt:lpstr>
      <vt:lpstr>ALAQUINES!Área_de_impresión</vt:lpstr>
      <vt:lpstr>AQUISMON!Área_de_impresión</vt:lpstr>
      <vt:lpstr>'ARMADILLO '!Área_de_impresión</vt:lpstr>
      <vt:lpstr>'AXTLA DE TERRAZAS'!Área_de_impresión</vt:lpstr>
      <vt:lpstr>CARDENAS!Área_de_impresión</vt:lpstr>
      <vt:lpstr>CATORCE!Área_de_impresión</vt:lpstr>
      <vt:lpstr>'CD VALLES'!Área_de_impresión</vt:lpstr>
      <vt:lpstr>CEDRAL!Área_de_impresión</vt:lpstr>
      <vt:lpstr>CERRITOS!Área_de_impresión</vt:lpstr>
      <vt:lpstr>'CERRO DE SAN PEDRO'!Área_de_impresión</vt:lpstr>
      <vt:lpstr>CHARCAS!Área_de_impresión</vt:lpstr>
      <vt:lpstr>'CIUDAD DEL MAIZ'!Área_de_impresión</vt:lpstr>
      <vt:lpstr>'CIUDAD FERNÁNDEZ'!Área_de_impresión</vt:lpstr>
      <vt:lpstr>COXCATLAN!Área_de_impresión</vt:lpstr>
      <vt:lpstr>EBANO!Área_de_impresión</vt:lpstr>
      <vt:lpstr>'EL NARANJO'!Área_de_impresión</vt:lpstr>
      <vt:lpstr>GUADALCAZAR!Área_de_impresión</vt:lpstr>
      <vt:lpstr>HUEHUETLAN!Área_de_impresión</vt:lpstr>
      <vt:lpstr>LAGUNILLAS!Área_de_impresión</vt:lpstr>
      <vt:lpstr>MATEHUALA!Área_de_impresión</vt:lpstr>
      <vt:lpstr>MATLAPA!Área_de_impresión</vt:lpstr>
      <vt:lpstr>MEXQUITIC!Área_de_impresión</vt:lpstr>
      <vt:lpstr>MOCTEZUMA!Área_de_impresión</vt:lpstr>
      <vt:lpstr>RAYON!Área_de_impresión</vt:lpstr>
      <vt:lpstr>'RIO VERDE'!Área_de_impresión</vt:lpstr>
      <vt:lpstr>SALINAS!Área_de_impresión</vt:lpstr>
      <vt:lpstr>'SAN ANTONIO'!Área_de_impresión</vt:lpstr>
      <vt:lpstr>'SAN CIRO DE ACOSTA'!Área_de_impresión</vt:lpstr>
      <vt:lpstr>'SAN LUIS POTOSI'!Área_de_impresión</vt:lpstr>
      <vt:lpstr>'SAN MARTIN'!Área_de_impresión</vt:lpstr>
      <vt:lpstr>'SAN NICOLAS TOLENTINO'!Área_de_impresión</vt:lpstr>
      <vt:lpstr>'SAN VICENTE '!Área_de_impresión</vt:lpstr>
      <vt:lpstr>'SANTA MARIA DEL RIO'!Área_de_impresión</vt:lpstr>
      <vt:lpstr>'SANTO DOMINGO'!Área_de_impresión</vt:lpstr>
      <vt:lpstr>SOLEDAD!Área_de_impresión</vt:lpstr>
      <vt:lpstr>'STA. CATARINA'!Área_de_impresión</vt:lpstr>
      <vt:lpstr>TAMASOPO!Área_de_impresión</vt:lpstr>
      <vt:lpstr>TAMAZUNCHALE!Área_de_impresión</vt:lpstr>
      <vt:lpstr>TAMPACAN!Área_de_impresión</vt:lpstr>
      <vt:lpstr>TAMPAMOLON!Área_de_impresión</vt:lpstr>
      <vt:lpstr>TAMUÍN!Área_de_impresión</vt:lpstr>
      <vt:lpstr>TANCANHUITZ!Área_de_impresión</vt:lpstr>
      <vt:lpstr>TANLAJAS!Área_de_impresión</vt:lpstr>
      <vt:lpstr>'TANQUIAN DE ESCOBEDO'!Área_de_impresión</vt:lpstr>
      <vt:lpstr>'TIERRA NUEVA'!Área_de_impresión</vt:lpstr>
      <vt:lpstr>V.GUADALUPE!Área_de_impresión</vt:lpstr>
      <vt:lpstr>V.RAMOS!Área_de_impresión</vt:lpstr>
      <vt:lpstr>VANEGAS!Área_de_impresión</vt:lpstr>
      <vt:lpstr>VENADO!Área_de_impresión</vt:lpstr>
      <vt:lpstr>'VILLA DE ARISTA'!Área_de_impresión</vt:lpstr>
      <vt:lpstr>'VILLA DE ARRIAGA'!Área_de_impresión</vt:lpstr>
      <vt:lpstr>'VILLA DE LA PAZ'!Área_de_impresión</vt:lpstr>
      <vt:lpstr>'VILLA DE REYES'!Área_de_impresión</vt:lpstr>
      <vt:lpstr>'VILLA HIDALGO'!Área_de_impresión</vt:lpstr>
      <vt:lpstr>'VILLA JUAREZ'!Área_de_impresión</vt:lpstr>
      <vt:lpstr>XILITLA!Área_de_impresión</vt:lpstr>
      <vt:lpstr>ZARAGOZA!Área_de_impresión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Unidad de Informacion UIP. Publica</cp:lastModifiedBy>
  <cp:lastPrinted>2018-07-09T16:33:35Z</cp:lastPrinted>
  <dcterms:created xsi:type="dcterms:W3CDTF">2018-07-07T20:55:08Z</dcterms:created>
  <dcterms:modified xsi:type="dcterms:W3CDTF">2018-07-25T16:32:44Z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09a9ea7c-830a-463f-b961-ecdc4522ac87</vt:lpwstr>
  </property>
</Properties>
</file>