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Comercial\BM Industrias\FORMATOS\"/>
    </mc:Choice>
  </mc:AlternateContent>
  <xr:revisionPtr revIDLastSave="0" documentId="8_{949429B6-24BD-4707-9ABC-3488EB04139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tización" sheetId="1" r:id="rId1"/>
    <sheet name="Calculo Materiales" sheetId="2" r:id="rId2"/>
    <sheet name="Cromo" sheetId="3" r:id="rId3"/>
  </sheets>
  <definedNames>
    <definedName name="_xlnm.Print_Area" localSheetId="0">Cotización!$B$1:$AL$41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0" i="1" l="1"/>
  <c r="AI20" i="1" s="1"/>
  <c r="AE13" i="1" l="1"/>
  <c r="AI31" i="1" l="1"/>
  <c r="B7" i="3" l="1"/>
  <c r="F32" i="2"/>
  <c r="B4" i="3" l="1"/>
  <c r="B6" i="3" s="1"/>
  <c r="B8" i="3" s="1"/>
  <c r="B9" i="3" s="1"/>
  <c r="B11" i="3" s="1"/>
  <c r="F44" i="2" l="1"/>
  <c r="F46" i="2" s="1"/>
  <c r="G46" i="2" s="1"/>
  <c r="F37" i="2"/>
  <c r="F39" i="2" s="1"/>
  <c r="G39" i="2" s="1"/>
  <c r="I30" i="2"/>
  <c r="B30" i="2"/>
  <c r="I29" i="2"/>
  <c r="C29" i="2"/>
  <c r="H25" i="2"/>
  <c r="H26" i="2" s="1"/>
  <c r="J23" i="2"/>
  <c r="J25" i="2" s="1"/>
  <c r="J26" i="2" s="1"/>
  <c r="H23" i="2"/>
  <c r="F23" i="2"/>
  <c r="F25" i="2" s="1"/>
  <c r="F26" i="2" s="1"/>
  <c r="D23" i="2"/>
  <c r="B23" i="2"/>
  <c r="B25" i="2" s="1"/>
  <c r="B26" i="2" s="1"/>
  <c r="D21" i="2"/>
  <c r="C18" i="2"/>
  <c r="D18" i="2" s="1"/>
  <c r="B18" i="2"/>
  <c r="H14" i="2"/>
  <c r="H16" i="2" s="1"/>
  <c r="C14" i="2"/>
  <c r="B14" i="2"/>
  <c r="A14" i="2"/>
  <c r="C9" i="2"/>
  <c r="D9" i="2" s="1"/>
  <c r="F5" i="2"/>
  <c r="F6" i="2" s="1"/>
  <c r="C4" i="2"/>
  <c r="D4" i="2" s="1"/>
  <c r="J29" i="2" l="1"/>
  <c r="B32" i="2"/>
  <c r="E13" i="2"/>
  <c r="E15" i="2" s="1"/>
  <c r="D25" i="2"/>
  <c r="D26" i="2" s="1"/>
  <c r="I3" i="2" l="1"/>
  <c r="AI32" i="1" l="1"/>
  <c r="AI33" i="1" s="1"/>
  <c r="AI34" i="1" l="1"/>
  <c r="AI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WinuE</author>
  </authors>
  <commentList>
    <comment ref="E1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FORMULA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Rojas</author>
  </authors>
  <commentList>
    <comment ref="B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Diego Rojas:</t>
        </r>
        <r>
          <rPr>
            <sz val="8"/>
            <color indexed="81"/>
            <rFont val="Tahoma"/>
            <family val="2"/>
          </rPr>
          <t xml:space="preserve">
NO MODIFICAR FORMULA</t>
        </r>
      </text>
    </comment>
  </commentList>
</comments>
</file>

<file path=xl/sharedStrings.xml><?xml version="1.0" encoding="utf-8"?>
<sst xmlns="http://schemas.openxmlformats.org/spreadsheetml/2006/main" count="172" uniqueCount="128">
  <si>
    <t>Cotización</t>
  </si>
  <si>
    <t>Cliente</t>
  </si>
  <si>
    <t>Contacto</t>
  </si>
  <si>
    <t>Fecha</t>
  </si>
  <si>
    <t>Ciudad</t>
  </si>
  <si>
    <t>Teléfono</t>
  </si>
  <si>
    <t>Dirección</t>
  </si>
  <si>
    <t>Email</t>
  </si>
  <si>
    <t>Descuento</t>
  </si>
  <si>
    <t>Ítem</t>
  </si>
  <si>
    <t>Descripción</t>
  </si>
  <si>
    <t>Cantidad</t>
  </si>
  <si>
    <t>Vr. Unitario</t>
  </si>
  <si>
    <t>Vr Total</t>
  </si>
  <si>
    <t>Gran Total</t>
  </si>
  <si>
    <t>Subtotal</t>
  </si>
  <si>
    <t>Valor total</t>
  </si>
  <si>
    <t>Dcto (%)</t>
  </si>
  <si>
    <t>F. Pago</t>
  </si>
  <si>
    <t>Nit</t>
  </si>
  <si>
    <t xml:space="preserve">Tiempo de Entrega: </t>
  </si>
  <si>
    <t>Observaciones:</t>
  </si>
  <si>
    <t xml:space="preserve">Validez de la oferta:  </t>
  </si>
  <si>
    <t>Cordialmente,</t>
  </si>
  <si>
    <t xml:space="preserve">Prestamos servicios de mantenimiento a máquinas industriales, diseño, construcción y reparación de toda clase de piezas en el sector metalmecánico, soldaduras especiales y montajes. </t>
  </si>
  <si>
    <t>Material</t>
  </si>
  <si>
    <t>Torno</t>
  </si>
  <si>
    <t>Fresa</t>
  </si>
  <si>
    <t>Mandrinadora</t>
  </si>
  <si>
    <t>banco</t>
  </si>
  <si>
    <t>CNC</t>
  </si>
  <si>
    <t>Soldadura</t>
  </si>
  <si>
    <t>cepillo</t>
  </si>
  <si>
    <t>Rectificadora</t>
  </si>
  <si>
    <t>TRATAR TEMPLE</t>
  </si>
  <si>
    <t>PLATINA K100 BOEHLER KILO</t>
  </si>
  <si>
    <t>PLATINA O CUADRADO A REDONDO COTAS EN MILIMETROS</t>
  </si>
  <si>
    <t>hallar radio teniendo 
cuerda y flecha</t>
  </si>
  <si>
    <t>TRATAR CEMENTADO</t>
  </si>
  <si>
    <t>LADO A</t>
  </si>
  <si>
    <t xml:space="preserve">LADO B </t>
  </si>
  <si>
    <t>DIAMETRO FINAL</t>
  </si>
  <si>
    <t>DIAMETRO FINAL Inch</t>
  </si>
  <si>
    <t>(C)  cuerda =</t>
  </si>
  <si>
    <t>TRATAR NITRURADO</t>
  </si>
  <si>
    <t>(h)   flecha=</t>
  </si>
  <si>
    <t>TRATAR REVENIDO</t>
  </si>
  <si>
    <t>(R)    radio=</t>
  </si>
  <si>
    <t>TRATAR NITRURADO+QPQ</t>
  </si>
  <si>
    <t>DIAMETRO</t>
  </si>
  <si>
    <t>AC PLATA 7METRO ACEROSCOL</t>
  </si>
  <si>
    <t>PLATINA O CUADRADO A REDONDO COTAS EN PULGADAS</t>
  </si>
  <si>
    <t>DIAMETRO FINAL mm</t>
  </si>
  <si>
    <t>PLATINA O CUADRADO PESO EN KILOGRAMOS</t>
  </si>
  <si>
    <t>K</t>
  </si>
  <si>
    <t>PESO DE ACERO</t>
  </si>
  <si>
    <t>ESPESOR</t>
  </si>
  <si>
    <t>ANCHO</t>
  </si>
  <si>
    <t>LARGO EN mm</t>
  </si>
  <si>
    <t>PESO EN KLG</t>
  </si>
  <si>
    <t>DIAMETRO EN PULGADAS</t>
  </si>
  <si>
    <t>mm</t>
  </si>
  <si>
    <t>LONGITUD EN MILIMETROS</t>
  </si>
  <si>
    <t>Inch</t>
  </si>
  <si>
    <t>LONGITUD EN METROS</t>
  </si>
  <si>
    <t>HEXAGONO A REDONDO COTAS EN MILIMETROS</t>
  </si>
  <si>
    <t>PESO EN KILOGRAMOS</t>
  </si>
  <si>
    <t>DISTANCIA ENTRE CARAS</t>
  </si>
  <si>
    <t>r</t>
  </si>
  <si>
    <t>AC 1020</t>
  </si>
  <si>
    <t>AC 4340</t>
  </si>
  <si>
    <r>
      <t>AC 1045</t>
    </r>
    <r>
      <rPr>
        <b/>
        <sz val="9"/>
        <rFont val="Arial"/>
        <family val="2"/>
      </rPr>
      <t xml:space="preserve"> o 4140 </t>
    </r>
  </si>
  <si>
    <t>AC INOX 316</t>
  </si>
  <si>
    <t>AC INOX 304</t>
  </si>
  <si>
    <t>PRECIO KILOGRAMO</t>
  </si>
  <si>
    <t>VALOR TOTAL ESTIMADO</t>
  </si>
  <si>
    <t>VALOR A PROGRAMAR</t>
  </si>
  <si>
    <t>BARRAS PERFORADAS DE ACERO (mm)</t>
  </si>
  <si>
    <t>formula para hallar volumen de un cilindro en metros cubicos</t>
  </si>
  <si>
    <t>FLEJE DE 3mm X 11" X 3 MTS</t>
  </si>
  <si>
    <t>DIAMETRO EN mm</t>
  </si>
  <si>
    <t>LONGITUD mm</t>
  </si>
  <si>
    <t>PESO EN KL</t>
  </si>
  <si>
    <t>D</t>
  </si>
  <si>
    <t>$339.000= ACEROSA</t>
  </si>
  <si>
    <t>pi</t>
  </si>
  <si>
    <t>L</t>
  </si>
  <si>
    <t>$</t>
  </si>
  <si>
    <t>v</t>
  </si>
  <si>
    <t>PESO DEL BRONCE</t>
  </si>
  <si>
    <t>PESO DEL ALUMINIO</t>
  </si>
  <si>
    <t>CALCULO CROMO RODILLO (mm)</t>
  </si>
  <si>
    <t>VALORES / DECIMETRO CUADRADO</t>
  </si>
  <si>
    <t>DIAMETRO RODILLO</t>
  </si>
  <si>
    <t>CROMODUROBRILLANTE</t>
  </si>
  <si>
    <t>LONGITUD  RODILLO</t>
  </si>
  <si>
    <t>CROMODUROBRILLANTE (espejo)</t>
  </si>
  <si>
    <t>PI</t>
  </si>
  <si>
    <t>dm cuadrado</t>
  </si>
  <si>
    <t>AREA EN dm cuadrados</t>
  </si>
  <si>
    <t>valor dm cromodurobrillante</t>
  </si>
  <si>
    <t>valor total</t>
  </si>
  <si>
    <t>VALOR PROGRAMACION</t>
  </si>
  <si>
    <t>NO OLVIDAR COBRO DE GUACAL</t>
  </si>
  <si>
    <t>IVA (19%)</t>
  </si>
  <si>
    <t>Nit. 901052545-3</t>
  </si>
  <si>
    <t>Teléfonos: (57) 2-3844059</t>
  </si>
  <si>
    <t>Carrera 40 No. 13 - 45 Acopi - Yumbo</t>
  </si>
  <si>
    <t>MATERIAL</t>
  </si>
  <si>
    <t>TORNO</t>
  </si>
  <si>
    <t xml:space="preserve">FRESA </t>
  </si>
  <si>
    <t>BANCO</t>
  </si>
  <si>
    <t>SOLDADURA</t>
  </si>
  <si>
    <t>SER EXTERNO</t>
  </si>
  <si>
    <t>TRANS</t>
  </si>
  <si>
    <t>MARGEN</t>
  </si>
  <si>
    <t>DIA 1 1/2 $200000</t>
  </si>
  <si>
    <t>DIA 1 1/4 $150000</t>
  </si>
  <si>
    <t>DIA 1       $   90000</t>
  </si>
  <si>
    <t>DIA 3/4   $ 50000</t>
  </si>
  <si>
    <t>DIA 5/8   $ 40000</t>
  </si>
  <si>
    <t>DIA 1/2   $ 25000</t>
  </si>
  <si>
    <t>DIA 25mm $150000</t>
  </si>
  <si>
    <t>DIA 20mm $90000</t>
  </si>
  <si>
    <t>BALANCEO/KILO</t>
  </si>
  <si>
    <t>METALIZADO TAMETCO</t>
  </si>
  <si>
    <t>MECANICO</t>
  </si>
  <si>
    <t>MANDRINADORA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</si>
</sst>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$&quot;\ * #,##0_-;\-&quot;$&quot;\ * #,##0_-;_-&quot;$&quot;\ * &quot;-&quot;_-;_-@_-"/>
    <numFmt numFmtId="164" formatCode="_-&quot;$&quot;* #,##0.00_-;\-&quot;$&quot;* #,##0.00_-;_-&quot;$&quot;* &quot;-&quot;??_-;_-@_-"/>
    <numFmt numFmtId="165" formatCode="&quot;$&quot;#,##0"/>
    <numFmt numFmtId="166" formatCode="_ &quot;$&quot;\ * #,##0_ ;_ &quot;$&quot;\ * \-#,##0_ ;_ &quot;$&quot;\ * &quot;-&quot;??_ ;_ @_ "/>
    <numFmt numFmtId="167" formatCode="0.000"/>
    <numFmt numFmtId="168" formatCode="#,##0.000"/>
    <numFmt numFmtId="169" formatCode="[$$-240A]\ #,##0"/>
    <numFmt numFmtId="170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b/>
      <sz val="9"/>
      <color indexed="12"/>
      <name val="Arial"/>
      <family val="2"/>
    </font>
    <font>
      <sz val="8"/>
      <color indexed="10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9"/>
      <color indexed="63"/>
      <name val="Georgia"/>
      <family val="1"/>
    </font>
    <font>
      <b/>
      <sz val="9"/>
      <color indexed="45"/>
      <name val="Arial"/>
      <family val="2"/>
    </font>
    <font>
      <b/>
      <sz val="9"/>
      <color indexed="9"/>
      <name val="Arial"/>
      <family val="2"/>
    </font>
    <font>
      <b/>
      <sz val="9"/>
      <color indexed="57"/>
      <name val="Arial"/>
      <family val="2"/>
    </font>
    <font>
      <b/>
      <sz val="9"/>
      <name val="Arial"/>
      <family val="2"/>
    </font>
    <font>
      <b/>
      <sz val="14"/>
      <color indexed="10"/>
      <name val="Arial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73">
    <xf numFmtId="0" fontId="0" fillId="0" borderId="0" xfId="0"/>
    <xf numFmtId="0" fontId="7" fillId="0" borderId="0" xfId="0" applyFont="1" applyAlignment="1">
      <alignment vertical="center" wrapText="1"/>
    </xf>
    <xf numFmtId="0" fontId="4" fillId="0" borderId="0" xfId="0" applyFont="1"/>
    <xf numFmtId="0" fontId="0" fillId="0" borderId="2" xfId="0" applyBorder="1"/>
    <xf numFmtId="0" fontId="8" fillId="0" borderId="11" xfId="0" applyFont="1" applyBorder="1" applyAlignment="1">
      <alignment horizontal="center"/>
    </xf>
    <xf numFmtId="0" fontId="9" fillId="0" borderId="0" xfId="0" applyFont="1"/>
    <xf numFmtId="0" fontId="9" fillId="0" borderId="2" xfId="0" applyFont="1" applyBorder="1"/>
    <xf numFmtId="0" fontId="10" fillId="4" borderId="2" xfId="0" applyFont="1" applyFill="1" applyBorder="1" applyAlignment="1">
      <alignment horizontal="center"/>
    </xf>
    <xf numFmtId="0" fontId="9" fillId="0" borderId="13" xfId="0" applyFont="1" applyBorder="1"/>
    <xf numFmtId="166" fontId="12" fillId="0" borderId="2" xfId="5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2" xfId="0" applyFont="1" applyFill="1" applyBorder="1" applyAlignment="1">
      <alignment horizontal="right"/>
    </xf>
    <xf numFmtId="166" fontId="9" fillId="0" borderId="2" xfId="5" applyNumberFormat="1" applyFont="1" applyBorder="1"/>
    <xf numFmtId="167" fontId="9" fillId="0" borderId="11" xfId="0" applyNumberFormat="1" applyFont="1" applyBorder="1" applyAlignment="1">
      <alignment horizontal="center"/>
    </xf>
    <xf numFmtId="167" fontId="9" fillId="0" borderId="2" xfId="0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 wrapText="1"/>
    </xf>
    <xf numFmtId="13" fontId="9" fillId="0" borderId="2" xfId="0" applyNumberFormat="1" applyFont="1" applyBorder="1" applyAlignment="1">
      <alignment horizontal="center"/>
    </xf>
    <xf numFmtId="167" fontId="9" fillId="0" borderId="2" xfId="0" applyNumberFormat="1" applyFont="1" applyBorder="1" applyAlignment="1">
      <alignment horizontal="center"/>
    </xf>
    <xf numFmtId="167" fontId="9" fillId="0" borderId="0" xfId="0" applyNumberFormat="1" applyFont="1" applyFill="1" applyBorder="1" applyAlignment="1">
      <alignment horizontal="center"/>
    </xf>
    <xf numFmtId="0" fontId="9" fillId="0" borderId="0" xfId="0" applyFont="1" applyFill="1"/>
    <xf numFmtId="0" fontId="14" fillId="4" borderId="14" xfId="0" applyFont="1" applyFill="1" applyBorder="1" applyAlignment="1">
      <alignment horizontal="center" vertical="center"/>
    </xf>
    <xf numFmtId="0" fontId="14" fillId="6" borderId="2" xfId="0" applyFont="1" applyFill="1" applyBorder="1" applyAlignment="1"/>
    <xf numFmtId="0" fontId="14" fillId="4" borderId="15" xfId="0" applyFont="1" applyFill="1" applyBorder="1" applyAlignment="1">
      <alignment horizontal="center" vertical="center"/>
    </xf>
    <xf numFmtId="12" fontId="9" fillId="0" borderId="2" xfId="0" applyNumberFormat="1" applyFont="1" applyBorder="1"/>
    <xf numFmtId="2" fontId="9" fillId="0" borderId="2" xfId="0" applyNumberFormat="1" applyFont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3" fillId="0" borderId="2" xfId="0" applyFont="1" applyBorder="1"/>
    <xf numFmtId="0" fontId="9" fillId="0" borderId="0" xfId="0" applyFont="1" applyFill="1" applyBorder="1"/>
    <xf numFmtId="166" fontId="9" fillId="0" borderId="0" xfId="5" applyNumberFormat="1" applyFont="1" applyFill="1" applyBorder="1" applyAlignment="1">
      <alignment horizontal="center"/>
    </xf>
    <xf numFmtId="3" fontId="9" fillId="0" borderId="2" xfId="0" applyNumberFormat="1" applyFont="1" applyBorder="1"/>
    <xf numFmtId="168" fontId="13" fillId="0" borderId="2" xfId="0" applyNumberFormat="1" applyFont="1" applyBorder="1"/>
    <xf numFmtId="0" fontId="9" fillId="0" borderId="2" xfId="0" applyFont="1" applyBorder="1" applyAlignment="1">
      <alignment shrinkToFit="1"/>
    </xf>
    <xf numFmtId="13" fontId="9" fillId="0" borderId="2" xfId="0" applyNumberFormat="1" applyFont="1" applyBorder="1" applyAlignment="1">
      <alignment shrinkToFit="1"/>
    </xf>
    <xf numFmtId="0" fontId="13" fillId="0" borderId="2" xfId="0" applyFont="1" applyBorder="1" applyAlignment="1">
      <alignment shrinkToFit="1"/>
    </xf>
    <xf numFmtId="169" fontId="13" fillId="0" borderId="2" xfId="0" applyNumberFormat="1" applyFont="1" applyBorder="1" applyAlignment="1">
      <alignment shrinkToFit="1"/>
    </xf>
    <xf numFmtId="0" fontId="9" fillId="0" borderId="0" xfId="0" applyFont="1" applyBorder="1" applyAlignment="1">
      <alignment shrinkToFit="1"/>
    </xf>
    <xf numFmtId="169" fontId="13" fillId="0" borderId="0" xfId="0" applyNumberFormat="1" applyFont="1" applyBorder="1" applyAlignment="1">
      <alignment shrinkToFit="1"/>
    </xf>
    <xf numFmtId="0" fontId="9" fillId="4" borderId="2" xfId="0" applyFont="1" applyFill="1" applyBorder="1"/>
    <xf numFmtId="169" fontId="13" fillId="4" borderId="2" xfId="0" applyNumberFormat="1" applyFont="1" applyFill="1" applyBorder="1" applyAlignment="1">
      <alignment shrinkToFit="1"/>
    </xf>
    <xf numFmtId="0" fontId="19" fillId="8" borderId="0" xfId="0" applyFont="1" applyFill="1" applyBorder="1" applyAlignment="1">
      <alignment horizontal="center"/>
    </xf>
    <xf numFmtId="170" fontId="9" fillId="0" borderId="2" xfId="0" applyNumberFormat="1" applyFont="1" applyBorder="1"/>
    <xf numFmtId="0" fontId="9" fillId="4" borderId="2" xfId="0" applyFont="1" applyFill="1" applyBorder="1" applyAlignment="1">
      <alignment horizontal="center"/>
    </xf>
    <xf numFmtId="169" fontId="9" fillId="0" borderId="2" xfId="0" applyNumberFormat="1" applyFont="1" applyBorder="1" applyAlignment="1">
      <alignment horizontal="center"/>
    </xf>
    <xf numFmtId="0" fontId="9" fillId="0" borderId="0" xfId="0" applyFont="1" applyFill="1" applyBorder="1" applyAlignment="1">
      <alignment shrinkToFit="1"/>
    </xf>
    <xf numFmtId="13" fontId="9" fillId="0" borderId="0" xfId="0" applyNumberFormat="1" applyFont="1" applyFill="1" applyBorder="1" applyAlignment="1">
      <alignment shrinkToFit="1"/>
    </xf>
    <xf numFmtId="0" fontId="13" fillId="0" borderId="0" xfId="0" applyFont="1" applyFill="1" applyBorder="1"/>
    <xf numFmtId="0" fontId="9" fillId="0" borderId="0" xfId="0" applyFont="1" applyBorder="1"/>
    <xf numFmtId="0" fontId="13" fillId="0" borderId="0" xfId="0" applyFont="1" applyFill="1" applyBorder="1" applyAlignment="1">
      <alignment shrinkToFit="1"/>
    </xf>
    <xf numFmtId="168" fontId="9" fillId="0" borderId="2" xfId="0" applyNumberFormat="1" applyFont="1" applyBorder="1"/>
    <xf numFmtId="169" fontId="9" fillId="0" borderId="0" xfId="0" applyNumberFormat="1" applyFont="1" applyFill="1" applyBorder="1" applyAlignment="1">
      <alignment shrinkToFit="1"/>
    </xf>
    <xf numFmtId="169" fontId="13" fillId="0" borderId="0" xfId="0" applyNumberFormat="1" applyFont="1" applyFill="1" applyBorder="1" applyAlignment="1">
      <alignment shrinkToFit="1"/>
    </xf>
    <xf numFmtId="169" fontId="23" fillId="0" borderId="2" xfId="0" applyNumberFormat="1" applyFont="1" applyBorder="1"/>
    <xf numFmtId="0" fontId="24" fillId="0" borderId="2" xfId="0" applyFont="1" applyBorder="1"/>
    <xf numFmtId="169" fontId="24" fillId="0" borderId="2" xfId="0" applyNumberFormat="1" applyFont="1" applyBorder="1"/>
    <xf numFmtId="0" fontId="0" fillId="0" borderId="16" xfId="0" applyFill="1" applyBorder="1"/>
    <xf numFmtId="0" fontId="5" fillId="0" borderId="0" xfId="0" applyFont="1" applyAlignment="1">
      <alignment horizontal="center" vertical="center" wrapText="1"/>
    </xf>
    <xf numFmtId="0" fontId="4" fillId="9" borderId="11" xfId="2" applyFont="1" applyFill="1" applyBorder="1" applyAlignment="1">
      <alignment horizontal="center" vertical="center" wrapText="1"/>
    </xf>
    <xf numFmtId="0" fontId="4" fillId="9" borderId="2" xfId="2" applyFont="1" applyFill="1" applyBorder="1" applyAlignment="1">
      <alignment horizontal="center" vertical="center" wrapText="1"/>
    </xf>
    <xf numFmtId="42" fontId="0" fillId="0" borderId="0" xfId="6" applyFont="1"/>
    <xf numFmtId="42" fontId="0" fillId="0" borderId="0" xfId="6" applyFont="1" applyAlignment="1">
      <alignment horizontal="center"/>
    </xf>
    <xf numFmtId="0" fontId="0" fillId="0" borderId="2" xfId="0" applyBorder="1" applyAlignment="1">
      <alignment horizontal="center"/>
    </xf>
    <xf numFmtId="9" fontId="0" fillId="0" borderId="0" xfId="0" applyNumberFormat="1" applyAlignment="1">
      <alignment horizontal="center"/>
    </xf>
    <xf numFmtId="42" fontId="0" fillId="0" borderId="2" xfId="6" applyFont="1" applyBorder="1" applyAlignment="1">
      <alignment horizontal="center"/>
    </xf>
    <xf numFmtId="0" fontId="19" fillId="10" borderId="2" xfId="0" applyFont="1" applyFill="1" applyBorder="1" applyAlignment="1">
      <alignment shrinkToFit="1"/>
    </xf>
    <xf numFmtId="169" fontId="19" fillId="10" borderId="2" xfId="0" applyNumberFormat="1" applyFont="1" applyFill="1" applyBorder="1" applyAlignment="1">
      <alignment shrinkToFit="1"/>
    </xf>
    <xf numFmtId="42" fontId="9" fillId="10" borderId="0" xfId="6" applyFont="1" applyFill="1" applyBorder="1"/>
    <xf numFmtId="0" fontId="0" fillId="0" borderId="2" xfId="0" applyNumberForma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0" xfId="0"/>
    <xf numFmtId="0" fontId="8" fillId="0" borderId="11" xfId="0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" fillId="0" borderId="11" xfId="0" applyFont="1" applyBorder="1" applyAlignment="1">
      <alignment horizontal="center"/>
    </xf>
    <xf numFmtId="0" fontId="0" fillId="0" borderId="0" xfId="0"/>
    <xf numFmtId="0" fontId="8" fillId="0" borderId="11" xfId="0" applyFont="1" applyBorder="1" applyAlignment="1">
      <alignment horizontal="center"/>
    </xf>
    <xf numFmtId="0" fontId="0" fillId="0" borderId="0" xfId="0"/>
    <xf numFmtId="0" fontId="8" fillId="0" borderId="11" xfId="0" applyFont="1" applyBorder="1" applyAlignment="1">
      <alignment horizontal="center"/>
    </xf>
    <xf numFmtId="0" fontId="0" fillId="0" borderId="0" xfId="0"/>
    <xf numFmtId="0" fontId="0" fillId="0" borderId="0" xfId="0"/>
    <xf numFmtId="0" fontId="4" fillId="9" borderId="2" xfId="2" applyFont="1" applyFill="1" applyBorder="1" applyAlignment="1">
      <alignment horizontal="center" vertical="center" wrapText="1"/>
    </xf>
    <xf numFmtId="0" fontId="0" fillId="0" borderId="0" xfId="0"/>
    <xf numFmtId="165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1" xfId="0" applyFont="1" applyBorder="1" applyAlignment="1">
      <alignment horizontal="left" wrapText="1"/>
    </xf>
    <xf numFmtId="0" fontId="8" fillId="0" borderId="12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27" fillId="0" borderId="2" xfId="0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4" fillId="9" borderId="2" xfId="2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5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6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2" fillId="2" borderId="2" xfId="1" applyBorder="1" applyAlignment="1">
      <alignment horizontal="center" vertical="center" wrapText="1"/>
    </xf>
    <xf numFmtId="0" fontId="4" fillId="9" borderId="2" xfId="2" applyFont="1" applyFill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9" borderId="11" xfId="2" applyFont="1" applyFill="1" applyBorder="1" applyAlignment="1">
      <alignment horizontal="center" vertical="center"/>
    </xf>
    <xf numFmtId="0" fontId="4" fillId="9" borderId="12" xfId="2" applyFont="1" applyFill="1" applyBorder="1" applyAlignment="1">
      <alignment horizontal="center" vertical="center"/>
    </xf>
    <xf numFmtId="0" fontId="4" fillId="9" borderId="13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4" fillId="9" borderId="11" xfId="2" applyFont="1" applyFill="1" applyBorder="1" applyAlignment="1">
      <alignment horizontal="center" vertical="center" wrapText="1"/>
    </xf>
    <xf numFmtId="0" fontId="4" fillId="9" borderId="12" xfId="2" applyFont="1" applyFill="1" applyBorder="1" applyAlignment="1">
      <alignment horizontal="center" vertical="center" wrapText="1"/>
    </xf>
    <xf numFmtId="0" fontId="4" fillId="9" borderId="13" xfId="2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3" fillId="0" borderId="2" xfId="3" applyBorder="1" applyAlignment="1">
      <alignment horizontal="center"/>
    </xf>
    <xf numFmtId="0" fontId="3" fillId="0" borderId="2" xfId="3" applyFont="1" applyBorder="1" applyAlignment="1">
      <alignment horizontal="center"/>
    </xf>
    <xf numFmtId="9" fontId="0" fillId="0" borderId="11" xfId="4" applyFont="1" applyBorder="1" applyAlignment="1">
      <alignment horizontal="center"/>
    </xf>
    <xf numFmtId="9" fontId="0" fillId="0" borderId="12" xfId="4" applyFont="1" applyBorder="1" applyAlignment="1">
      <alignment horizontal="center"/>
    </xf>
    <xf numFmtId="9" fontId="0" fillId="0" borderId="13" xfId="4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19" fillId="11" borderId="2" xfId="0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70" fontId="20" fillId="0" borderId="2" xfId="0" applyNumberFormat="1" applyFont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2" fontId="9" fillId="0" borderId="14" xfId="0" applyNumberFormat="1" applyFont="1" applyBorder="1" applyAlignment="1">
      <alignment horizontal="center"/>
    </xf>
    <xf numFmtId="2" fontId="9" fillId="0" borderId="15" xfId="0" applyNumberFormat="1" applyFont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0" fontId="16" fillId="4" borderId="11" xfId="0" applyFont="1" applyFill="1" applyBorder="1" applyAlignment="1">
      <alignment horizontal="center"/>
    </xf>
    <xf numFmtId="0" fontId="16" fillId="4" borderId="13" xfId="0" applyFont="1" applyFill="1" applyBorder="1" applyAlignment="1">
      <alignment horizontal="center"/>
    </xf>
    <xf numFmtId="0" fontId="17" fillId="7" borderId="11" xfId="0" applyFont="1" applyFill="1" applyBorder="1" applyAlignment="1">
      <alignment horizontal="center"/>
    </xf>
    <xf numFmtId="0" fontId="17" fillId="7" borderId="13" xfId="0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 wrapText="1"/>
    </xf>
    <xf numFmtId="0" fontId="11" fillId="4" borderId="13" xfId="0" applyFont="1" applyFill="1" applyBorder="1" applyAlignment="1">
      <alignment horizontal="center" wrapText="1"/>
    </xf>
    <xf numFmtId="0" fontId="0" fillId="0" borderId="0" xfId="0"/>
    <xf numFmtId="0" fontId="13" fillId="0" borderId="0" xfId="0" applyFont="1" applyAlignment="1">
      <alignment horizontal="center" shrinkToFit="1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14" fillId="4" borderId="13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/>
    </xf>
  </cellXfs>
  <cellStyles count="7">
    <cellStyle name="40% - Énfasis1" xfId="2" builtinId="31"/>
    <cellStyle name="Hipervínculo" xfId="3" builtinId="8"/>
    <cellStyle name="Moneda" xfId="5" builtinId="4"/>
    <cellStyle name="Moneda [0]" xfId="6" builtinId="7"/>
    <cellStyle name="Normal" xfId="0" builtinId="0"/>
    <cellStyle name="Porcentaje" xfId="4" builtinId="5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rmig.com/es/info+t%C3%A9cnica/f%C3%B3rmulas/c%C3%A1lculo+del+desarrollo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0</xdr:row>
      <xdr:rowOff>0</xdr:rowOff>
    </xdr:from>
    <xdr:to>
      <xdr:col>31</xdr:col>
      <xdr:colOff>142874</xdr:colOff>
      <xdr:row>4</xdr:row>
      <xdr:rowOff>9524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0"/>
          <a:ext cx="3600449" cy="923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200026</xdr:colOff>
      <xdr:row>16</xdr:row>
      <xdr:rowOff>9525</xdr:rowOff>
    </xdr:from>
    <xdr:to>
      <xdr:col>5</xdr:col>
      <xdr:colOff>504826</xdr:colOff>
      <xdr:row>17</xdr:row>
      <xdr:rowOff>123825</xdr:rowOff>
    </xdr:to>
    <xdr:sp macro="" textlink="">
      <xdr:nvSpPr>
        <xdr:cNvPr id="2" name="1 Rectángulo redondea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114926" y="2619375"/>
          <a:ext cx="1885950" cy="2667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Calculo Desarrollo</a:t>
          </a:r>
          <a:r>
            <a:rPr lang="es-CO" sz="1100" baseline="0"/>
            <a:t> de Chapas</a:t>
          </a:r>
          <a:endParaRPr lang="es-C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4</xdr:row>
      <xdr:rowOff>161925</xdr:rowOff>
    </xdr:from>
    <xdr:to>
      <xdr:col>7</xdr:col>
      <xdr:colOff>600075</xdr:colOff>
      <xdr:row>21</xdr:row>
      <xdr:rowOff>104775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5" y="923925"/>
          <a:ext cx="5610225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X40"/>
  <sheetViews>
    <sheetView showGridLines="0" tabSelected="1" zoomScale="87" zoomScaleNormal="87" zoomScaleSheetLayoutView="40" workbookViewId="0"/>
  </sheetViews>
  <sheetFormatPr baseColWidth="10" defaultRowHeight="15" x14ac:dyDescent="0.25"/>
  <cols>
    <col min="1" max="1" width="4" customWidth="1"/>
    <col min="2" max="3" width="3.140625" customWidth="1"/>
    <col min="4" max="4" width="8.5703125" hidden="1" customWidth="1"/>
    <col min="5" max="5" width="6.140625" hidden="1" customWidth="1"/>
    <col min="6" max="6" width="5.7109375" hidden="1" customWidth="1"/>
    <col min="7" max="7" width="13.5703125" hidden="1" customWidth="1"/>
    <col min="8" max="8" width="6.28515625" hidden="1" customWidth="1"/>
    <col min="9" max="9" width="9.85546875" hidden="1" customWidth="1"/>
    <col min="10" max="10" width="7" hidden="1" customWidth="1"/>
    <col min="11" max="11" width="12.5703125" hidden="1" customWidth="1"/>
    <col min="12" max="12" width="4.7109375" hidden="1" customWidth="1"/>
    <col min="13" max="38" width="3.140625" customWidth="1"/>
    <col min="39" max="39" width="2.42578125" customWidth="1"/>
    <col min="40" max="41" width="12.140625" bestFit="1" customWidth="1"/>
    <col min="42" max="42" width="12.7109375" bestFit="1" customWidth="1"/>
    <col min="43" max="44" width="9.42578125" bestFit="1" customWidth="1"/>
    <col min="45" max="45" width="11.28515625" style="86" bestFit="1" customWidth="1"/>
    <col min="46" max="46" width="11.28515625" bestFit="1" customWidth="1"/>
    <col min="47" max="47" width="9.42578125" bestFit="1" customWidth="1"/>
    <col min="48" max="48" width="12" bestFit="1" customWidth="1"/>
    <col min="49" max="49" width="9.42578125" bestFit="1" customWidth="1"/>
    <col min="50" max="50" width="10.42578125" bestFit="1" customWidth="1"/>
  </cols>
  <sheetData>
    <row r="3" spans="2:49" ht="21" x14ac:dyDescent="0.25"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H3" s="120" t="s">
        <v>0</v>
      </c>
      <c r="AI3" s="120"/>
      <c r="AJ3" s="120"/>
      <c r="AK3" s="120"/>
    </row>
    <row r="4" spans="2:49" ht="21" x14ac:dyDescent="0.25"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H4" s="119"/>
      <c r="AI4" s="119"/>
      <c r="AJ4" s="119"/>
      <c r="AK4" s="119"/>
    </row>
    <row r="5" spans="2:49" ht="15" customHeight="1" x14ac:dyDescent="0.25">
      <c r="Q5" s="1"/>
      <c r="R5" s="123" t="s">
        <v>105</v>
      </c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"/>
      <c r="AF5" s="1"/>
    </row>
    <row r="6" spans="2:49" ht="15" customHeight="1" x14ac:dyDescent="0.25">
      <c r="Q6" s="1"/>
      <c r="R6" s="128" t="s">
        <v>107</v>
      </c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"/>
      <c r="AF6" s="1"/>
    </row>
    <row r="7" spans="2:49" ht="15" customHeight="1" x14ac:dyDescent="0.25">
      <c r="Q7" s="1"/>
      <c r="R7" s="129" t="s">
        <v>106</v>
      </c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"/>
      <c r="AF7" s="1"/>
    </row>
    <row r="8" spans="2:49" x14ac:dyDescent="0.25"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</row>
    <row r="9" spans="2:49" ht="15" customHeight="1" x14ac:dyDescent="0.25">
      <c r="C9" s="130" t="s">
        <v>24</v>
      </c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</row>
    <row r="10" spans="2:49" x14ac:dyDescent="0.25"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</row>
    <row r="12" spans="2:49" x14ac:dyDescent="0.25">
      <c r="B12" s="125" t="s">
        <v>19</v>
      </c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5" t="s">
        <v>1</v>
      </c>
      <c r="P12" s="126"/>
      <c r="Q12" s="126"/>
      <c r="R12" s="126"/>
      <c r="S12" s="126"/>
      <c r="T12" s="126"/>
      <c r="U12" s="126"/>
      <c r="V12" s="126"/>
      <c r="W12" s="126"/>
      <c r="X12" s="127"/>
      <c r="Y12" s="125" t="s">
        <v>2</v>
      </c>
      <c r="Z12" s="126"/>
      <c r="AA12" s="126"/>
      <c r="AB12" s="126"/>
      <c r="AC12" s="126"/>
      <c r="AD12" s="127"/>
      <c r="AE12" s="97" t="s">
        <v>3</v>
      </c>
      <c r="AF12" s="97"/>
      <c r="AG12" s="97"/>
      <c r="AH12" s="97"/>
      <c r="AI12" s="97" t="s">
        <v>4</v>
      </c>
      <c r="AJ12" s="97"/>
      <c r="AK12" s="97"/>
      <c r="AL12" s="97"/>
    </row>
    <row r="13" spans="2:49" x14ac:dyDescent="0.25">
      <c r="B13" s="131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3"/>
      <c r="P13" s="134"/>
      <c r="Q13" s="134"/>
      <c r="R13" s="134"/>
      <c r="S13" s="134"/>
      <c r="T13" s="134"/>
      <c r="U13" s="134"/>
      <c r="V13" s="134"/>
      <c r="W13" s="134"/>
      <c r="X13" s="135"/>
      <c r="Y13" s="133"/>
      <c r="Z13" s="134"/>
      <c r="AA13" s="134"/>
      <c r="AB13" s="134"/>
      <c r="AC13" s="134"/>
      <c r="AD13" s="135"/>
      <c r="AE13" s="121">
        <f ca="1">+TODAY()</f>
        <v>44470</v>
      </c>
      <c r="AF13" s="101"/>
      <c r="AG13" s="101"/>
      <c r="AH13" s="101"/>
      <c r="AI13" s="101"/>
      <c r="AJ13" s="101"/>
      <c r="AK13" s="101"/>
      <c r="AL13" s="101"/>
    </row>
    <row r="14" spans="2:49" x14ac:dyDescent="0.25">
      <c r="B14" s="97" t="s">
        <v>5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 t="s">
        <v>6</v>
      </c>
      <c r="P14" s="97"/>
      <c r="Q14" s="97"/>
      <c r="R14" s="97"/>
      <c r="S14" s="97"/>
      <c r="T14" s="97"/>
      <c r="U14" s="97"/>
      <c r="V14" s="97"/>
      <c r="W14" s="97" t="s">
        <v>7</v>
      </c>
      <c r="X14" s="97"/>
      <c r="Y14" s="97"/>
      <c r="Z14" s="97"/>
      <c r="AA14" s="97"/>
      <c r="AB14" s="97"/>
      <c r="AC14" s="97"/>
      <c r="AD14" s="97"/>
      <c r="AE14" s="97"/>
      <c r="AF14" s="125" t="s">
        <v>17</v>
      </c>
      <c r="AG14" s="126"/>
      <c r="AH14" s="127"/>
      <c r="AI14" s="97" t="s">
        <v>18</v>
      </c>
      <c r="AJ14" s="97"/>
      <c r="AK14" s="97"/>
      <c r="AL14" s="97"/>
    </row>
    <row r="15" spans="2:49" ht="15" customHeight="1" x14ac:dyDescent="0.2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40"/>
      <c r="X15" s="141"/>
      <c r="Y15" s="141"/>
      <c r="Z15" s="141"/>
      <c r="AA15" s="141"/>
      <c r="AB15" s="141"/>
      <c r="AC15" s="141"/>
      <c r="AD15" s="141"/>
      <c r="AE15" s="141"/>
      <c r="AF15" s="142">
        <v>0</v>
      </c>
      <c r="AG15" s="143"/>
      <c r="AH15" s="144"/>
      <c r="AI15" s="101"/>
      <c r="AJ15" s="101"/>
      <c r="AK15" s="101"/>
      <c r="AL15" s="101"/>
    </row>
    <row r="16" spans="2:49" hidden="1" x14ac:dyDescent="0.25">
      <c r="AO16" s="65">
        <v>0.6</v>
      </c>
      <c r="AP16" s="65">
        <v>0.6</v>
      </c>
      <c r="AQ16" s="63">
        <v>68000</v>
      </c>
      <c r="AR16" s="63">
        <v>68000</v>
      </c>
      <c r="AS16" s="63">
        <v>85000</v>
      </c>
      <c r="AT16" s="63">
        <v>85000</v>
      </c>
      <c r="AU16" s="63">
        <v>45000</v>
      </c>
      <c r="AV16" s="63">
        <v>65000</v>
      </c>
      <c r="AW16" s="63">
        <v>75000</v>
      </c>
    </row>
    <row r="17" spans="2:50" ht="15" customHeight="1" x14ac:dyDescent="0.25">
      <c r="B17" s="120" t="s">
        <v>9</v>
      </c>
      <c r="C17" s="120"/>
      <c r="D17" s="60" t="s">
        <v>25</v>
      </c>
      <c r="E17" s="60" t="s">
        <v>26</v>
      </c>
      <c r="F17" s="60" t="s">
        <v>27</v>
      </c>
      <c r="G17" s="60" t="s">
        <v>28</v>
      </c>
      <c r="H17" s="60" t="s">
        <v>29</v>
      </c>
      <c r="I17" s="60" t="s">
        <v>31</v>
      </c>
      <c r="J17" s="60" t="s">
        <v>32</v>
      </c>
      <c r="K17" s="60" t="s">
        <v>33</v>
      </c>
      <c r="L17" s="60" t="s">
        <v>30</v>
      </c>
      <c r="M17" s="136" t="s">
        <v>10</v>
      </c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8"/>
      <c r="AB17" s="120" t="s">
        <v>11</v>
      </c>
      <c r="AC17" s="120"/>
      <c r="AD17" s="120"/>
      <c r="AE17" s="120" t="s">
        <v>12</v>
      </c>
      <c r="AF17" s="120"/>
      <c r="AG17" s="120"/>
      <c r="AH17" s="120"/>
      <c r="AI17" s="120" t="s">
        <v>13</v>
      </c>
      <c r="AJ17" s="120"/>
      <c r="AK17" s="120"/>
      <c r="AL17" s="120"/>
      <c r="AN17" s="61" t="s">
        <v>115</v>
      </c>
      <c r="AO17" s="61" t="s">
        <v>108</v>
      </c>
      <c r="AP17" s="61" t="s">
        <v>113</v>
      </c>
      <c r="AQ17" s="61" t="s">
        <v>109</v>
      </c>
      <c r="AR17" s="61" t="s">
        <v>110</v>
      </c>
      <c r="AS17" s="85" t="s">
        <v>127</v>
      </c>
      <c r="AT17" s="61" t="s">
        <v>126</v>
      </c>
      <c r="AU17" s="61" t="s">
        <v>111</v>
      </c>
      <c r="AV17" s="61" t="s">
        <v>112</v>
      </c>
      <c r="AW17" s="61" t="s">
        <v>30</v>
      </c>
      <c r="AX17" s="61" t="s">
        <v>114</v>
      </c>
    </row>
    <row r="18" spans="2:50" x14ac:dyDescent="0.25">
      <c r="B18" s="88"/>
      <c r="C18" s="88"/>
      <c r="D18" s="4"/>
      <c r="E18" s="4"/>
      <c r="F18" s="4"/>
      <c r="G18" s="4"/>
      <c r="H18" s="4"/>
      <c r="I18" s="4"/>
      <c r="J18" s="4"/>
      <c r="K18" s="4"/>
      <c r="L18" s="4"/>
      <c r="M18" s="131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9"/>
      <c r="AB18" s="88"/>
      <c r="AC18" s="88"/>
      <c r="AD18" s="88"/>
      <c r="AE18" s="87"/>
      <c r="AF18" s="87"/>
      <c r="AG18" s="87"/>
      <c r="AH18" s="87"/>
      <c r="AI18" s="87"/>
      <c r="AJ18" s="87"/>
      <c r="AK18" s="87"/>
      <c r="AL18" s="87"/>
      <c r="AN18" s="66"/>
      <c r="AO18" s="66"/>
      <c r="AP18" s="66"/>
      <c r="AQ18" s="64"/>
      <c r="AR18" s="64"/>
      <c r="AS18" s="64"/>
      <c r="AT18" s="64"/>
      <c r="AU18" s="64"/>
      <c r="AV18" s="64"/>
      <c r="AW18" s="64"/>
      <c r="AX18" s="66"/>
    </row>
    <row r="19" spans="2:50" s="74" customFormat="1" x14ac:dyDescent="0.25">
      <c r="B19" s="88"/>
      <c r="C19" s="88"/>
      <c r="D19" s="73"/>
      <c r="E19" s="73"/>
      <c r="F19" s="73"/>
      <c r="G19" s="73"/>
      <c r="H19" s="73"/>
      <c r="I19" s="73"/>
      <c r="J19" s="73"/>
      <c r="K19" s="73"/>
      <c r="L19" s="73"/>
      <c r="M19" s="89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1"/>
      <c r="AB19" s="92"/>
      <c r="AC19" s="92"/>
      <c r="AD19" s="92"/>
      <c r="AE19" s="93"/>
      <c r="AF19" s="93"/>
      <c r="AG19" s="93"/>
      <c r="AH19" s="93"/>
      <c r="AI19" s="87"/>
      <c r="AJ19" s="87"/>
      <c r="AK19" s="87"/>
      <c r="AL19" s="87"/>
      <c r="AN19" s="66"/>
      <c r="AO19" s="66"/>
      <c r="AP19" s="66"/>
      <c r="AQ19" s="64"/>
      <c r="AR19" s="64"/>
      <c r="AS19" s="64"/>
      <c r="AT19" s="64"/>
      <c r="AU19" s="64"/>
      <c r="AV19" s="64"/>
      <c r="AW19" s="70"/>
      <c r="AX19" s="66"/>
    </row>
    <row r="20" spans="2:50" s="74" customFormat="1" ht="15" customHeight="1" x14ac:dyDescent="0.25">
      <c r="B20" s="88"/>
      <c r="C20" s="88"/>
      <c r="D20" s="78"/>
      <c r="E20" s="78"/>
      <c r="F20" s="78"/>
      <c r="G20" s="78"/>
      <c r="H20" s="78"/>
      <c r="I20" s="78"/>
      <c r="J20" s="78"/>
      <c r="K20" s="78"/>
      <c r="L20" s="78"/>
      <c r="M20" s="94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6"/>
      <c r="AB20" s="88"/>
      <c r="AC20" s="88"/>
      <c r="AD20" s="88"/>
      <c r="AE20" s="87">
        <f>+AN20+AO20+AP20+(AQ20*60000)+(AR20*60000)+(AS20*60000)+(AT20*60000)+(AU20*45000)+(AV20*60000)+(AW20*60000)+AX20</f>
        <v>0</v>
      </c>
      <c r="AF20" s="87"/>
      <c r="AG20" s="87"/>
      <c r="AH20" s="87"/>
      <c r="AI20" s="87">
        <f>+AE20*AB20</f>
        <v>0</v>
      </c>
      <c r="AJ20" s="87"/>
      <c r="AK20" s="87"/>
      <c r="AL20" s="87"/>
      <c r="AM20" s="84"/>
      <c r="AN20" s="66"/>
      <c r="AO20" s="66"/>
      <c r="AP20" s="66"/>
      <c r="AQ20" s="64"/>
      <c r="AR20" s="64"/>
      <c r="AS20" s="64"/>
      <c r="AT20" s="64"/>
      <c r="AU20" s="64"/>
      <c r="AV20" s="64"/>
      <c r="AW20" s="64"/>
      <c r="AX20" s="66"/>
    </row>
    <row r="21" spans="2:50" s="74" customFormat="1" ht="15" customHeight="1" x14ac:dyDescent="0.25">
      <c r="B21" s="88"/>
      <c r="C21" s="88"/>
      <c r="D21" s="78"/>
      <c r="E21" s="78"/>
      <c r="F21" s="78"/>
      <c r="G21" s="78"/>
      <c r="H21" s="78"/>
      <c r="I21" s="78"/>
      <c r="J21" s="78"/>
      <c r="K21" s="78"/>
      <c r="L21" s="78"/>
      <c r="M21" s="89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1"/>
      <c r="AB21" s="88"/>
      <c r="AC21" s="88"/>
      <c r="AD21" s="88"/>
      <c r="AE21" s="87"/>
      <c r="AF21" s="87"/>
      <c r="AG21" s="87"/>
      <c r="AH21" s="87"/>
      <c r="AI21" s="87"/>
      <c r="AJ21" s="87"/>
      <c r="AK21" s="87"/>
      <c r="AL21" s="87"/>
      <c r="AM21" s="79"/>
      <c r="AN21" s="66"/>
      <c r="AO21" s="66"/>
      <c r="AP21" s="66"/>
      <c r="AQ21" s="64"/>
      <c r="AR21" s="64"/>
      <c r="AS21" s="64"/>
      <c r="AT21" s="64"/>
      <c r="AU21" s="64"/>
      <c r="AV21" s="64"/>
      <c r="AW21" s="64"/>
      <c r="AX21" s="66"/>
    </row>
    <row r="22" spans="2:50" s="75" customFormat="1" ht="15" customHeight="1" x14ac:dyDescent="0.25">
      <c r="B22" s="88"/>
      <c r="C22" s="88"/>
      <c r="D22" s="78"/>
      <c r="E22" s="78"/>
      <c r="F22" s="78"/>
      <c r="G22" s="78"/>
      <c r="H22" s="78"/>
      <c r="I22" s="78"/>
      <c r="J22" s="78"/>
      <c r="K22" s="78"/>
      <c r="L22" s="78"/>
      <c r="M22" s="89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1"/>
      <c r="AB22" s="88"/>
      <c r="AC22" s="88"/>
      <c r="AD22" s="88"/>
      <c r="AE22" s="87"/>
      <c r="AF22" s="87"/>
      <c r="AG22" s="87"/>
      <c r="AH22" s="87"/>
      <c r="AI22" s="87"/>
      <c r="AJ22" s="87"/>
      <c r="AK22" s="87"/>
      <c r="AL22" s="87"/>
      <c r="AM22" s="79"/>
      <c r="AN22" s="66"/>
      <c r="AO22" s="66"/>
      <c r="AP22" s="66"/>
      <c r="AQ22" s="64"/>
      <c r="AR22" s="64"/>
      <c r="AS22" s="64"/>
      <c r="AT22" s="64"/>
      <c r="AU22" s="64"/>
      <c r="AV22" s="64"/>
      <c r="AW22" s="64"/>
      <c r="AX22" s="66"/>
    </row>
    <row r="23" spans="2:50" x14ac:dyDescent="0.25">
      <c r="B23" s="88"/>
      <c r="C23" s="88"/>
      <c r="D23" s="71"/>
      <c r="E23" s="71"/>
      <c r="F23" s="71"/>
      <c r="G23" s="71"/>
      <c r="H23" s="71"/>
      <c r="I23" s="71"/>
      <c r="J23" s="71"/>
      <c r="K23" s="71"/>
      <c r="L23" s="71"/>
      <c r="M23" s="89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1"/>
      <c r="AB23" s="92"/>
      <c r="AC23" s="92"/>
      <c r="AD23" s="92"/>
      <c r="AE23" s="87"/>
      <c r="AF23" s="87"/>
      <c r="AG23" s="87"/>
      <c r="AH23" s="87"/>
      <c r="AI23" s="87"/>
      <c r="AJ23" s="87"/>
      <c r="AK23" s="87"/>
      <c r="AL23" s="87"/>
      <c r="AM23" s="77"/>
      <c r="AN23" s="66"/>
      <c r="AO23" s="66"/>
      <c r="AP23" s="66"/>
      <c r="AQ23" s="64"/>
      <c r="AR23" s="64"/>
      <c r="AS23" s="64"/>
      <c r="AT23" s="64"/>
      <c r="AU23" s="64"/>
      <c r="AV23" s="64"/>
      <c r="AW23" s="64"/>
      <c r="AX23" s="64"/>
    </row>
    <row r="24" spans="2:50" s="81" customFormat="1" x14ac:dyDescent="0.25">
      <c r="B24" s="88"/>
      <c r="C24" s="88"/>
      <c r="D24" s="80"/>
      <c r="E24" s="80"/>
      <c r="F24" s="80"/>
      <c r="G24" s="80"/>
      <c r="H24" s="80"/>
      <c r="I24" s="80"/>
      <c r="J24" s="80"/>
      <c r="K24" s="80"/>
      <c r="L24" s="80"/>
      <c r="M24" s="89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1"/>
      <c r="AB24" s="92"/>
      <c r="AC24" s="92"/>
      <c r="AD24" s="92"/>
      <c r="AE24" s="93"/>
      <c r="AF24" s="93"/>
      <c r="AG24" s="93"/>
      <c r="AH24" s="93"/>
      <c r="AI24" s="87"/>
      <c r="AJ24" s="87"/>
      <c r="AK24" s="87"/>
      <c r="AL24" s="87"/>
      <c r="AN24" s="66"/>
      <c r="AO24" s="66"/>
      <c r="AP24" s="66"/>
      <c r="AQ24" s="64"/>
      <c r="AR24" s="64"/>
      <c r="AS24" s="64"/>
      <c r="AT24" s="64"/>
      <c r="AU24" s="64"/>
      <c r="AV24" s="64"/>
      <c r="AW24" s="70"/>
      <c r="AX24" s="66"/>
    </row>
    <row r="25" spans="2:50" x14ac:dyDescent="0.25">
      <c r="B25" s="88"/>
      <c r="C25" s="88"/>
      <c r="D25" s="71"/>
      <c r="E25" s="71"/>
      <c r="F25" s="71"/>
      <c r="G25" s="71"/>
      <c r="H25" s="71"/>
      <c r="I25" s="71"/>
      <c r="J25" s="71"/>
      <c r="K25" s="71"/>
      <c r="L25" s="71"/>
      <c r="M25" s="89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1"/>
      <c r="AB25" s="88"/>
      <c r="AC25" s="88"/>
      <c r="AD25" s="88"/>
      <c r="AE25" s="87"/>
      <c r="AF25" s="87"/>
      <c r="AG25" s="87"/>
      <c r="AH25" s="87"/>
      <c r="AI25" s="87"/>
      <c r="AJ25" s="87"/>
      <c r="AK25" s="87"/>
      <c r="AL25" s="87"/>
      <c r="AM25" s="76"/>
      <c r="AN25" s="66"/>
      <c r="AO25" s="66"/>
      <c r="AP25" s="66"/>
      <c r="AQ25" s="64"/>
      <c r="AR25" s="64"/>
      <c r="AS25" s="64"/>
      <c r="AT25" s="64"/>
      <c r="AU25" s="64"/>
      <c r="AV25" s="64"/>
      <c r="AW25" s="64"/>
      <c r="AX25" s="64"/>
    </row>
    <row r="26" spans="2:50" s="72" customFormat="1" ht="15" customHeight="1" x14ac:dyDescent="0.25">
      <c r="B26" s="88"/>
      <c r="C26" s="88"/>
      <c r="D26" s="71"/>
      <c r="E26" s="71"/>
      <c r="F26" s="71"/>
      <c r="G26" s="71"/>
      <c r="H26" s="71"/>
      <c r="I26" s="71"/>
      <c r="J26" s="71"/>
      <c r="K26" s="71"/>
      <c r="L26" s="71"/>
      <c r="M26" s="89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1"/>
      <c r="AB26" s="88"/>
      <c r="AC26" s="88"/>
      <c r="AD26" s="88"/>
      <c r="AE26" s="87"/>
      <c r="AF26" s="87"/>
      <c r="AG26" s="87"/>
      <c r="AH26" s="87"/>
      <c r="AI26" s="87"/>
      <c r="AJ26" s="87"/>
      <c r="AK26" s="87"/>
      <c r="AL26" s="87"/>
      <c r="AN26" s="66"/>
      <c r="AO26" s="66"/>
      <c r="AP26" s="66"/>
      <c r="AQ26" s="64"/>
      <c r="AR26" s="64"/>
      <c r="AS26" s="64"/>
      <c r="AT26" s="64"/>
      <c r="AU26" s="64"/>
      <c r="AV26" s="64"/>
      <c r="AW26" s="64"/>
      <c r="AX26" s="66"/>
    </row>
    <row r="27" spans="2:50" s="81" customFormat="1" x14ac:dyDescent="0.25">
      <c r="B27" s="88"/>
      <c r="C27" s="88"/>
      <c r="D27" s="80"/>
      <c r="E27" s="80"/>
      <c r="F27" s="80"/>
      <c r="G27" s="80"/>
      <c r="H27" s="80"/>
      <c r="I27" s="80"/>
      <c r="J27" s="80"/>
      <c r="K27" s="80"/>
      <c r="L27" s="80"/>
      <c r="M27" s="89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1"/>
      <c r="AB27" s="92"/>
      <c r="AC27" s="92"/>
      <c r="AD27" s="92"/>
      <c r="AE27" s="93"/>
      <c r="AF27" s="93"/>
      <c r="AG27" s="93"/>
      <c r="AH27" s="93"/>
      <c r="AI27" s="87"/>
      <c r="AJ27" s="87"/>
      <c r="AK27" s="87"/>
      <c r="AL27" s="87"/>
      <c r="AN27" s="66"/>
      <c r="AO27" s="66"/>
      <c r="AP27" s="66"/>
      <c r="AQ27" s="64"/>
      <c r="AR27" s="64"/>
      <c r="AS27" s="64"/>
      <c r="AT27" s="64"/>
      <c r="AU27" s="64"/>
      <c r="AV27" s="64"/>
      <c r="AW27" s="70"/>
      <c r="AX27" s="66"/>
    </row>
    <row r="28" spans="2:50" s="83" customFormat="1" x14ac:dyDescent="0.25">
      <c r="B28" s="88"/>
      <c r="C28" s="88"/>
      <c r="D28" s="82"/>
      <c r="E28" s="82"/>
      <c r="F28" s="82"/>
      <c r="G28" s="82"/>
      <c r="H28" s="82"/>
      <c r="I28" s="82"/>
      <c r="J28" s="82"/>
      <c r="K28" s="82"/>
      <c r="L28" s="82"/>
      <c r="M28" s="89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1"/>
      <c r="AB28" s="92"/>
      <c r="AC28" s="92"/>
      <c r="AD28" s="92"/>
      <c r="AE28" s="87"/>
      <c r="AF28" s="87"/>
      <c r="AG28" s="87"/>
      <c r="AH28" s="87"/>
      <c r="AI28" s="87"/>
      <c r="AJ28" s="87"/>
      <c r="AK28" s="87"/>
      <c r="AL28" s="87"/>
      <c r="AN28" s="66"/>
      <c r="AO28" s="66"/>
      <c r="AP28" s="66"/>
      <c r="AQ28" s="64"/>
      <c r="AR28" s="64"/>
      <c r="AS28" s="64"/>
      <c r="AT28" s="64"/>
      <c r="AU28" s="64"/>
      <c r="AV28" s="64"/>
      <c r="AW28" s="64"/>
      <c r="AX28" s="64"/>
    </row>
    <row r="29" spans="2:50" s="83" customFormat="1" x14ac:dyDescent="0.25">
      <c r="B29" s="88"/>
      <c r="C29" s="88"/>
      <c r="D29" s="82"/>
      <c r="E29" s="82"/>
      <c r="F29" s="82"/>
      <c r="G29" s="82"/>
      <c r="H29" s="82"/>
      <c r="I29" s="82"/>
      <c r="J29" s="82"/>
      <c r="K29" s="82"/>
      <c r="L29" s="82"/>
      <c r="M29" s="94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6"/>
      <c r="AB29" s="88"/>
      <c r="AC29" s="88"/>
      <c r="AD29" s="88"/>
      <c r="AE29" s="87"/>
      <c r="AF29" s="87"/>
      <c r="AG29" s="87"/>
      <c r="AH29" s="87"/>
      <c r="AI29" s="87"/>
      <c r="AJ29" s="87"/>
      <c r="AK29" s="87"/>
      <c r="AL29" s="87"/>
      <c r="AN29" s="66"/>
      <c r="AO29" s="66"/>
      <c r="AP29" s="66"/>
      <c r="AQ29" s="64"/>
      <c r="AR29" s="64"/>
      <c r="AS29" s="64"/>
      <c r="AT29" s="64"/>
      <c r="AU29" s="64"/>
      <c r="AV29" s="64"/>
      <c r="AW29" s="64"/>
      <c r="AX29" s="66"/>
    </row>
    <row r="30" spans="2:50" x14ac:dyDescent="0.25">
      <c r="B30" s="88"/>
      <c r="C30" s="88"/>
      <c r="D30" s="4"/>
      <c r="E30" s="4"/>
      <c r="F30" s="4"/>
      <c r="G30" s="4"/>
      <c r="H30" s="4"/>
      <c r="I30" s="4"/>
      <c r="J30" s="4"/>
      <c r="K30" s="4"/>
      <c r="L30" s="4"/>
      <c r="M30" s="94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6"/>
      <c r="AB30" s="88"/>
      <c r="AC30" s="88"/>
      <c r="AD30" s="88"/>
      <c r="AE30" s="87"/>
      <c r="AF30" s="87"/>
      <c r="AG30" s="87"/>
      <c r="AH30" s="87"/>
      <c r="AI30" s="87"/>
      <c r="AJ30" s="87"/>
      <c r="AK30" s="87"/>
      <c r="AL30" s="87"/>
      <c r="AN30" s="66"/>
      <c r="AO30" s="66"/>
      <c r="AP30" s="66"/>
      <c r="AQ30" s="64"/>
      <c r="AR30" s="64"/>
      <c r="AS30" s="64"/>
      <c r="AT30" s="64"/>
      <c r="AU30" s="64"/>
      <c r="AV30" s="64"/>
      <c r="AW30" s="64"/>
      <c r="AX30" s="66"/>
    </row>
    <row r="31" spans="2:50" ht="15" customHeight="1" x14ac:dyDescent="0.25">
      <c r="B31" s="104" t="s">
        <v>21</v>
      </c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6"/>
      <c r="AE31" s="98" t="s">
        <v>14</v>
      </c>
      <c r="AF31" s="98"/>
      <c r="AG31" s="98"/>
      <c r="AH31" s="98"/>
      <c r="AI31" s="100">
        <f>SUM(AI20:AL29)</f>
        <v>0</v>
      </c>
      <c r="AJ31" s="101"/>
      <c r="AK31" s="101"/>
      <c r="AL31" s="101"/>
    </row>
    <row r="32" spans="2:50" ht="15" customHeight="1" x14ac:dyDescent="0.25">
      <c r="B32" s="113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5"/>
      <c r="AE32" s="98" t="s">
        <v>8</v>
      </c>
      <c r="AF32" s="98"/>
      <c r="AG32" s="98"/>
      <c r="AH32" s="98"/>
      <c r="AI32" s="100">
        <f>AI31*AF15</f>
        <v>0</v>
      </c>
      <c r="AJ32" s="100"/>
      <c r="AK32" s="100"/>
      <c r="AL32" s="100"/>
    </row>
    <row r="33" spans="2:38" ht="15" customHeight="1" x14ac:dyDescent="0.25">
      <c r="B33" s="113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5"/>
      <c r="AE33" s="98" t="s">
        <v>15</v>
      </c>
      <c r="AF33" s="98"/>
      <c r="AG33" s="98"/>
      <c r="AH33" s="98"/>
      <c r="AI33" s="100">
        <f>AI31-AI32</f>
        <v>0</v>
      </c>
      <c r="AJ33" s="101"/>
      <c r="AK33" s="101"/>
      <c r="AL33" s="101"/>
    </row>
    <row r="34" spans="2:38" x14ac:dyDescent="0.25"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8"/>
      <c r="AE34" s="98" t="s">
        <v>104</v>
      </c>
      <c r="AF34" s="98"/>
      <c r="AG34" s="98"/>
      <c r="AH34" s="98"/>
      <c r="AI34" s="100">
        <f>AI33*0.19</f>
        <v>0</v>
      </c>
      <c r="AJ34" s="101"/>
      <c r="AK34" s="101"/>
      <c r="AL34" s="101"/>
    </row>
    <row r="35" spans="2:38" x14ac:dyDescent="0.25">
      <c r="B35" s="97" t="s">
        <v>22</v>
      </c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107"/>
      <c r="R35" s="108"/>
      <c r="S35" s="108"/>
      <c r="T35" s="109"/>
      <c r="U35" s="97" t="s">
        <v>20</v>
      </c>
      <c r="V35" s="97"/>
      <c r="W35" s="97"/>
      <c r="X35" s="97"/>
      <c r="Y35" s="97"/>
      <c r="Z35" s="97"/>
      <c r="AA35" s="110"/>
      <c r="AB35" s="111"/>
      <c r="AC35" s="111"/>
      <c r="AD35" s="112"/>
      <c r="AE35" s="99" t="s">
        <v>16</v>
      </c>
      <c r="AF35" s="99"/>
      <c r="AG35" s="99"/>
      <c r="AH35" s="99"/>
      <c r="AI35" s="102">
        <f>AI33+AI34</f>
        <v>0</v>
      </c>
      <c r="AJ35" s="103"/>
      <c r="AK35" s="103"/>
      <c r="AL35" s="103"/>
    </row>
    <row r="38" spans="2:38" x14ac:dyDescent="0.25">
      <c r="B38" t="s">
        <v>23</v>
      </c>
    </row>
    <row r="40" spans="2:38" x14ac:dyDescent="0.25">
      <c r="B40" s="2"/>
    </row>
  </sheetData>
  <mergeCells count="114">
    <mergeCell ref="AI18:AL18"/>
    <mergeCell ref="M17:AA17"/>
    <mergeCell ref="M18:AA18"/>
    <mergeCell ref="B26:C26"/>
    <mergeCell ref="M26:AA26"/>
    <mergeCell ref="AB26:AD26"/>
    <mergeCell ref="AI14:AL14"/>
    <mergeCell ref="AI15:AL15"/>
    <mergeCell ref="W14:AE14"/>
    <mergeCell ref="W15:AE15"/>
    <mergeCell ref="AF15:AH15"/>
    <mergeCell ref="AF14:AH14"/>
    <mergeCell ref="AI17:AL17"/>
    <mergeCell ref="AB17:AD17"/>
    <mergeCell ref="B17:C17"/>
    <mergeCell ref="AE17:AH17"/>
    <mergeCell ref="AE26:AH26"/>
    <mergeCell ref="AI26:AL26"/>
    <mergeCell ref="B22:C22"/>
    <mergeCell ref="M22:AA22"/>
    <mergeCell ref="AB22:AD22"/>
    <mergeCell ref="O14:V14"/>
    <mergeCell ref="O15:V15"/>
    <mergeCell ref="B15:N15"/>
    <mergeCell ref="AH4:AK4"/>
    <mergeCell ref="AH3:AK3"/>
    <mergeCell ref="AE13:AH13"/>
    <mergeCell ref="AI13:AL13"/>
    <mergeCell ref="AE12:AH12"/>
    <mergeCell ref="AI12:AL12"/>
    <mergeCell ref="P3:AF3"/>
    <mergeCell ref="R5:AD5"/>
    <mergeCell ref="R8:AD8"/>
    <mergeCell ref="Y12:AD12"/>
    <mergeCell ref="R6:AD6"/>
    <mergeCell ref="R7:AD7"/>
    <mergeCell ref="C9:AK10"/>
    <mergeCell ref="B12:N12"/>
    <mergeCell ref="B13:N13"/>
    <mergeCell ref="O12:X12"/>
    <mergeCell ref="O13:X13"/>
    <mergeCell ref="Y13:AD13"/>
    <mergeCell ref="B30:C30"/>
    <mergeCell ref="AB30:AD30"/>
    <mergeCell ref="AE30:AH30"/>
    <mergeCell ref="AI30:AL30"/>
    <mergeCell ref="M30:AA30"/>
    <mergeCell ref="B27:C27"/>
    <mergeCell ref="M27:AA27"/>
    <mergeCell ref="AB27:AD27"/>
    <mergeCell ref="AE27:AH27"/>
    <mergeCell ref="AI27:AL27"/>
    <mergeCell ref="B28:C28"/>
    <mergeCell ref="M28:AA28"/>
    <mergeCell ref="AB28:AD28"/>
    <mergeCell ref="AE28:AH28"/>
    <mergeCell ref="AI28:AL28"/>
    <mergeCell ref="B29:C29"/>
    <mergeCell ref="M29:AA29"/>
    <mergeCell ref="AB29:AD29"/>
    <mergeCell ref="AE29:AH29"/>
    <mergeCell ref="AI29:AL29"/>
    <mergeCell ref="AE34:AH34"/>
    <mergeCell ref="AE35:AH35"/>
    <mergeCell ref="AI34:AL34"/>
    <mergeCell ref="AI35:AL35"/>
    <mergeCell ref="AI32:AL32"/>
    <mergeCell ref="AE33:AH33"/>
    <mergeCell ref="AI33:AL33"/>
    <mergeCell ref="AE32:AH32"/>
    <mergeCell ref="B31:AD31"/>
    <mergeCell ref="B35:P35"/>
    <mergeCell ref="U35:Z35"/>
    <mergeCell ref="Q35:T35"/>
    <mergeCell ref="AA35:AD35"/>
    <mergeCell ref="B32:AD34"/>
    <mergeCell ref="AE31:AH31"/>
    <mergeCell ref="AI31:AL31"/>
    <mergeCell ref="B14:N14"/>
    <mergeCell ref="B25:C25"/>
    <mergeCell ref="AB25:AD25"/>
    <mergeCell ref="AE25:AH25"/>
    <mergeCell ref="B23:C23"/>
    <mergeCell ref="AB23:AD23"/>
    <mergeCell ref="AE23:AH23"/>
    <mergeCell ref="M23:AA23"/>
    <mergeCell ref="M25:AA25"/>
    <mergeCell ref="B21:C21"/>
    <mergeCell ref="M21:AA21"/>
    <mergeCell ref="AB21:AD21"/>
    <mergeCell ref="AE21:AH21"/>
    <mergeCell ref="B24:C24"/>
    <mergeCell ref="M24:AA24"/>
    <mergeCell ref="AB24:AD24"/>
    <mergeCell ref="AE24:AH24"/>
    <mergeCell ref="B18:C18"/>
    <mergeCell ref="AB18:AD18"/>
    <mergeCell ref="AE18:AH18"/>
    <mergeCell ref="AI21:AL21"/>
    <mergeCell ref="B19:C19"/>
    <mergeCell ref="M19:AA19"/>
    <mergeCell ref="AB19:AD19"/>
    <mergeCell ref="AE19:AH19"/>
    <mergeCell ref="AE20:AH20"/>
    <mergeCell ref="AI20:AL20"/>
    <mergeCell ref="AI23:AL23"/>
    <mergeCell ref="AI25:AL25"/>
    <mergeCell ref="AE22:AH22"/>
    <mergeCell ref="AI22:AL22"/>
    <mergeCell ref="AI19:AL19"/>
    <mergeCell ref="B20:C20"/>
    <mergeCell ref="M20:AA20"/>
    <mergeCell ref="AB20:AD20"/>
    <mergeCell ref="AI24:AL2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  <ignoredErrors>
    <ignoredError sqref="AI35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showGridLines="0" workbookViewId="0">
      <selection activeCell="C35" sqref="C35"/>
    </sheetView>
  </sheetViews>
  <sheetFormatPr baseColWidth="10" defaultRowHeight="12" x14ac:dyDescent="0.2"/>
  <cols>
    <col min="1" max="1" width="23.7109375" style="5" bestFit="1" customWidth="1"/>
    <col min="2" max="2" width="7.5703125" style="5" bestFit="1" customWidth="1"/>
    <col min="3" max="3" width="23.7109375" style="5" bestFit="1" customWidth="1"/>
    <col min="4" max="4" width="18.7109375" style="5" bestFit="1" customWidth="1"/>
    <col min="5" max="5" width="23.7109375" style="5" bestFit="1" customWidth="1"/>
    <col min="6" max="6" width="10.28515625" style="5" bestFit="1" customWidth="1"/>
    <col min="7" max="7" width="23.7109375" style="5" bestFit="1" customWidth="1"/>
    <col min="8" max="8" width="8.85546875" style="5" bestFit="1" customWidth="1"/>
    <col min="9" max="9" width="23.7109375" style="5" bestFit="1" customWidth="1"/>
    <col min="10" max="10" width="7.85546875" style="5" bestFit="1" customWidth="1"/>
    <col min="11" max="256" width="11.42578125" style="5"/>
    <col min="257" max="257" width="23.7109375" style="5" bestFit="1" customWidth="1"/>
    <col min="258" max="258" width="7.5703125" style="5" bestFit="1" customWidth="1"/>
    <col min="259" max="259" width="23.7109375" style="5" bestFit="1" customWidth="1"/>
    <col min="260" max="260" width="18.7109375" style="5" bestFit="1" customWidth="1"/>
    <col min="261" max="261" width="23.7109375" style="5" bestFit="1" customWidth="1"/>
    <col min="262" max="262" width="10.28515625" style="5" bestFit="1" customWidth="1"/>
    <col min="263" max="263" width="23.7109375" style="5" bestFit="1" customWidth="1"/>
    <col min="264" max="264" width="8.85546875" style="5" bestFit="1" customWidth="1"/>
    <col min="265" max="265" width="23.7109375" style="5" bestFit="1" customWidth="1"/>
    <col min="266" max="266" width="7.85546875" style="5" bestFit="1" customWidth="1"/>
    <col min="267" max="512" width="11.42578125" style="5"/>
    <col min="513" max="513" width="23.7109375" style="5" bestFit="1" customWidth="1"/>
    <col min="514" max="514" width="7.5703125" style="5" bestFit="1" customWidth="1"/>
    <col min="515" max="515" width="23.7109375" style="5" bestFit="1" customWidth="1"/>
    <col min="516" max="516" width="18.7109375" style="5" bestFit="1" customWidth="1"/>
    <col min="517" max="517" width="23.7109375" style="5" bestFit="1" customWidth="1"/>
    <col min="518" max="518" width="10.28515625" style="5" bestFit="1" customWidth="1"/>
    <col min="519" max="519" width="23.7109375" style="5" bestFit="1" customWidth="1"/>
    <col min="520" max="520" width="8.85546875" style="5" bestFit="1" customWidth="1"/>
    <col min="521" max="521" width="23.7109375" style="5" bestFit="1" customWidth="1"/>
    <col min="522" max="522" width="7.85546875" style="5" bestFit="1" customWidth="1"/>
    <col min="523" max="768" width="11.42578125" style="5"/>
    <col min="769" max="769" width="23.7109375" style="5" bestFit="1" customWidth="1"/>
    <col min="770" max="770" width="7.5703125" style="5" bestFit="1" customWidth="1"/>
    <col min="771" max="771" width="23.7109375" style="5" bestFit="1" customWidth="1"/>
    <col min="772" max="772" width="18.7109375" style="5" bestFit="1" customWidth="1"/>
    <col min="773" max="773" width="23.7109375" style="5" bestFit="1" customWidth="1"/>
    <col min="774" max="774" width="10.28515625" style="5" bestFit="1" customWidth="1"/>
    <col min="775" max="775" width="23.7109375" style="5" bestFit="1" customWidth="1"/>
    <col min="776" max="776" width="8.85546875" style="5" bestFit="1" customWidth="1"/>
    <col min="777" max="777" width="23.7109375" style="5" bestFit="1" customWidth="1"/>
    <col min="778" max="778" width="7.85546875" style="5" bestFit="1" customWidth="1"/>
    <col min="779" max="1024" width="11.42578125" style="5"/>
    <col min="1025" max="1025" width="23.7109375" style="5" bestFit="1" customWidth="1"/>
    <col min="1026" max="1026" width="7.5703125" style="5" bestFit="1" customWidth="1"/>
    <col min="1027" max="1027" width="23.7109375" style="5" bestFit="1" customWidth="1"/>
    <col min="1028" max="1028" width="18.7109375" style="5" bestFit="1" customWidth="1"/>
    <col min="1029" max="1029" width="23.7109375" style="5" bestFit="1" customWidth="1"/>
    <col min="1030" max="1030" width="10.28515625" style="5" bestFit="1" customWidth="1"/>
    <col min="1031" max="1031" width="23.7109375" style="5" bestFit="1" customWidth="1"/>
    <col min="1032" max="1032" width="8.85546875" style="5" bestFit="1" customWidth="1"/>
    <col min="1033" max="1033" width="23.7109375" style="5" bestFit="1" customWidth="1"/>
    <col min="1034" max="1034" width="7.85546875" style="5" bestFit="1" customWidth="1"/>
    <col min="1035" max="1280" width="11.42578125" style="5"/>
    <col min="1281" max="1281" width="23.7109375" style="5" bestFit="1" customWidth="1"/>
    <col min="1282" max="1282" width="7.5703125" style="5" bestFit="1" customWidth="1"/>
    <col min="1283" max="1283" width="23.7109375" style="5" bestFit="1" customWidth="1"/>
    <col min="1284" max="1284" width="18.7109375" style="5" bestFit="1" customWidth="1"/>
    <col min="1285" max="1285" width="23.7109375" style="5" bestFit="1" customWidth="1"/>
    <col min="1286" max="1286" width="10.28515625" style="5" bestFit="1" customWidth="1"/>
    <col min="1287" max="1287" width="23.7109375" style="5" bestFit="1" customWidth="1"/>
    <col min="1288" max="1288" width="8.85546875" style="5" bestFit="1" customWidth="1"/>
    <col min="1289" max="1289" width="23.7109375" style="5" bestFit="1" customWidth="1"/>
    <col min="1290" max="1290" width="7.85546875" style="5" bestFit="1" customWidth="1"/>
    <col min="1291" max="1536" width="11.42578125" style="5"/>
    <col min="1537" max="1537" width="23.7109375" style="5" bestFit="1" customWidth="1"/>
    <col min="1538" max="1538" width="7.5703125" style="5" bestFit="1" customWidth="1"/>
    <col min="1539" max="1539" width="23.7109375" style="5" bestFit="1" customWidth="1"/>
    <col min="1540" max="1540" width="18.7109375" style="5" bestFit="1" customWidth="1"/>
    <col min="1541" max="1541" width="23.7109375" style="5" bestFit="1" customWidth="1"/>
    <col min="1542" max="1542" width="10.28515625" style="5" bestFit="1" customWidth="1"/>
    <col min="1543" max="1543" width="23.7109375" style="5" bestFit="1" customWidth="1"/>
    <col min="1544" max="1544" width="8.85546875" style="5" bestFit="1" customWidth="1"/>
    <col min="1545" max="1545" width="23.7109375" style="5" bestFit="1" customWidth="1"/>
    <col min="1546" max="1546" width="7.85546875" style="5" bestFit="1" customWidth="1"/>
    <col min="1547" max="1792" width="11.42578125" style="5"/>
    <col min="1793" max="1793" width="23.7109375" style="5" bestFit="1" customWidth="1"/>
    <col min="1794" max="1794" width="7.5703125" style="5" bestFit="1" customWidth="1"/>
    <col min="1795" max="1795" width="23.7109375" style="5" bestFit="1" customWidth="1"/>
    <col min="1796" max="1796" width="18.7109375" style="5" bestFit="1" customWidth="1"/>
    <col min="1797" max="1797" width="23.7109375" style="5" bestFit="1" customWidth="1"/>
    <col min="1798" max="1798" width="10.28515625" style="5" bestFit="1" customWidth="1"/>
    <col min="1799" max="1799" width="23.7109375" style="5" bestFit="1" customWidth="1"/>
    <col min="1800" max="1800" width="8.85546875" style="5" bestFit="1" customWidth="1"/>
    <col min="1801" max="1801" width="23.7109375" style="5" bestFit="1" customWidth="1"/>
    <col min="1802" max="1802" width="7.85546875" style="5" bestFit="1" customWidth="1"/>
    <col min="1803" max="2048" width="11.42578125" style="5"/>
    <col min="2049" max="2049" width="23.7109375" style="5" bestFit="1" customWidth="1"/>
    <col min="2050" max="2050" width="7.5703125" style="5" bestFit="1" customWidth="1"/>
    <col min="2051" max="2051" width="23.7109375" style="5" bestFit="1" customWidth="1"/>
    <col min="2052" max="2052" width="18.7109375" style="5" bestFit="1" customWidth="1"/>
    <col min="2053" max="2053" width="23.7109375" style="5" bestFit="1" customWidth="1"/>
    <col min="2054" max="2054" width="10.28515625" style="5" bestFit="1" customWidth="1"/>
    <col min="2055" max="2055" width="23.7109375" style="5" bestFit="1" customWidth="1"/>
    <col min="2056" max="2056" width="8.85546875" style="5" bestFit="1" customWidth="1"/>
    <col min="2057" max="2057" width="23.7109375" style="5" bestFit="1" customWidth="1"/>
    <col min="2058" max="2058" width="7.85546875" style="5" bestFit="1" customWidth="1"/>
    <col min="2059" max="2304" width="11.42578125" style="5"/>
    <col min="2305" max="2305" width="23.7109375" style="5" bestFit="1" customWidth="1"/>
    <col min="2306" max="2306" width="7.5703125" style="5" bestFit="1" customWidth="1"/>
    <col min="2307" max="2307" width="23.7109375" style="5" bestFit="1" customWidth="1"/>
    <col min="2308" max="2308" width="18.7109375" style="5" bestFit="1" customWidth="1"/>
    <col min="2309" max="2309" width="23.7109375" style="5" bestFit="1" customWidth="1"/>
    <col min="2310" max="2310" width="10.28515625" style="5" bestFit="1" customWidth="1"/>
    <col min="2311" max="2311" width="23.7109375" style="5" bestFit="1" customWidth="1"/>
    <col min="2312" max="2312" width="8.85546875" style="5" bestFit="1" customWidth="1"/>
    <col min="2313" max="2313" width="23.7109375" style="5" bestFit="1" customWidth="1"/>
    <col min="2314" max="2314" width="7.85546875" style="5" bestFit="1" customWidth="1"/>
    <col min="2315" max="2560" width="11.42578125" style="5"/>
    <col min="2561" max="2561" width="23.7109375" style="5" bestFit="1" customWidth="1"/>
    <col min="2562" max="2562" width="7.5703125" style="5" bestFit="1" customWidth="1"/>
    <col min="2563" max="2563" width="23.7109375" style="5" bestFit="1" customWidth="1"/>
    <col min="2564" max="2564" width="18.7109375" style="5" bestFit="1" customWidth="1"/>
    <col min="2565" max="2565" width="23.7109375" style="5" bestFit="1" customWidth="1"/>
    <col min="2566" max="2566" width="10.28515625" style="5" bestFit="1" customWidth="1"/>
    <col min="2567" max="2567" width="23.7109375" style="5" bestFit="1" customWidth="1"/>
    <col min="2568" max="2568" width="8.85546875" style="5" bestFit="1" customWidth="1"/>
    <col min="2569" max="2569" width="23.7109375" style="5" bestFit="1" customWidth="1"/>
    <col min="2570" max="2570" width="7.85546875" style="5" bestFit="1" customWidth="1"/>
    <col min="2571" max="2816" width="11.42578125" style="5"/>
    <col min="2817" max="2817" width="23.7109375" style="5" bestFit="1" customWidth="1"/>
    <col min="2818" max="2818" width="7.5703125" style="5" bestFit="1" customWidth="1"/>
    <col min="2819" max="2819" width="23.7109375" style="5" bestFit="1" customWidth="1"/>
    <col min="2820" max="2820" width="18.7109375" style="5" bestFit="1" customWidth="1"/>
    <col min="2821" max="2821" width="23.7109375" style="5" bestFit="1" customWidth="1"/>
    <col min="2822" max="2822" width="10.28515625" style="5" bestFit="1" customWidth="1"/>
    <col min="2823" max="2823" width="23.7109375" style="5" bestFit="1" customWidth="1"/>
    <col min="2824" max="2824" width="8.85546875" style="5" bestFit="1" customWidth="1"/>
    <col min="2825" max="2825" width="23.7109375" style="5" bestFit="1" customWidth="1"/>
    <col min="2826" max="2826" width="7.85546875" style="5" bestFit="1" customWidth="1"/>
    <col min="2827" max="3072" width="11.42578125" style="5"/>
    <col min="3073" max="3073" width="23.7109375" style="5" bestFit="1" customWidth="1"/>
    <col min="3074" max="3074" width="7.5703125" style="5" bestFit="1" customWidth="1"/>
    <col min="3075" max="3075" width="23.7109375" style="5" bestFit="1" customWidth="1"/>
    <col min="3076" max="3076" width="18.7109375" style="5" bestFit="1" customWidth="1"/>
    <col min="3077" max="3077" width="23.7109375" style="5" bestFit="1" customWidth="1"/>
    <col min="3078" max="3078" width="10.28515625" style="5" bestFit="1" customWidth="1"/>
    <col min="3079" max="3079" width="23.7109375" style="5" bestFit="1" customWidth="1"/>
    <col min="3080" max="3080" width="8.85546875" style="5" bestFit="1" customWidth="1"/>
    <col min="3081" max="3081" width="23.7109375" style="5" bestFit="1" customWidth="1"/>
    <col min="3082" max="3082" width="7.85546875" style="5" bestFit="1" customWidth="1"/>
    <col min="3083" max="3328" width="11.42578125" style="5"/>
    <col min="3329" max="3329" width="23.7109375" style="5" bestFit="1" customWidth="1"/>
    <col min="3330" max="3330" width="7.5703125" style="5" bestFit="1" customWidth="1"/>
    <col min="3331" max="3331" width="23.7109375" style="5" bestFit="1" customWidth="1"/>
    <col min="3332" max="3332" width="18.7109375" style="5" bestFit="1" customWidth="1"/>
    <col min="3333" max="3333" width="23.7109375" style="5" bestFit="1" customWidth="1"/>
    <col min="3334" max="3334" width="10.28515625" style="5" bestFit="1" customWidth="1"/>
    <col min="3335" max="3335" width="23.7109375" style="5" bestFit="1" customWidth="1"/>
    <col min="3336" max="3336" width="8.85546875" style="5" bestFit="1" customWidth="1"/>
    <col min="3337" max="3337" width="23.7109375" style="5" bestFit="1" customWidth="1"/>
    <col min="3338" max="3338" width="7.85546875" style="5" bestFit="1" customWidth="1"/>
    <col min="3339" max="3584" width="11.42578125" style="5"/>
    <col min="3585" max="3585" width="23.7109375" style="5" bestFit="1" customWidth="1"/>
    <col min="3586" max="3586" width="7.5703125" style="5" bestFit="1" customWidth="1"/>
    <col min="3587" max="3587" width="23.7109375" style="5" bestFit="1" customWidth="1"/>
    <col min="3588" max="3588" width="18.7109375" style="5" bestFit="1" customWidth="1"/>
    <col min="3589" max="3589" width="23.7109375" style="5" bestFit="1" customWidth="1"/>
    <col min="3590" max="3590" width="10.28515625" style="5" bestFit="1" customWidth="1"/>
    <col min="3591" max="3591" width="23.7109375" style="5" bestFit="1" customWidth="1"/>
    <col min="3592" max="3592" width="8.85546875" style="5" bestFit="1" customWidth="1"/>
    <col min="3593" max="3593" width="23.7109375" style="5" bestFit="1" customWidth="1"/>
    <col min="3594" max="3594" width="7.85546875" style="5" bestFit="1" customWidth="1"/>
    <col min="3595" max="3840" width="11.42578125" style="5"/>
    <col min="3841" max="3841" width="23.7109375" style="5" bestFit="1" customWidth="1"/>
    <col min="3842" max="3842" width="7.5703125" style="5" bestFit="1" customWidth="1"/>
    <col min="3843" max="3843" width="23.7109375" style="5" bestFit="1" customWidth="1"/>
    <col min="3844" max="3844" width="18.7109375" style="5" bestFit="1" customWidth="1"/>
    <col min="3845" max="3845" width="23.7109375" style="5" bestFit="1" customWidth="1"/>
    <col min="3846" max="3846" width="10.28515625" style="5" bestFit="1" customWidth="1"/>
    <col min="3847" max="3847" width="23.7109375" style="5" bestFit="1" customWidth="1"/>
    <col min="3848" max="3848" width="8.85546875" style="5" bestFit="1" customWidth="1"/>
    <col min="3849" max="3849" width="23.7109375" style="5" bestFit="1" customWidth="1"/>
    <col min="3850" max="3850" width="7.85546875" style="5" bestFit="1" customWidth="1"/>
    <col min="3851" max="4096" width="11.42578125" style="5"/>
    <col min="4097" max="4097" width="23.7109375" style="5" bestFit="1" customWidth="1"/>
    <col min="4098" max="4098" width="7.5703125" style="5" bestFit="1" customWidth="1"/>
    <col min="4099" max="4099" width="23.7109375" style="5" bestFit="1" customWidth="1"/>
    <col min="4100" max="4100" width="18.7109375" style="5" bestFit="1" customWidth="1"/>
    <col min="4101" max="4101" width="23.7109375" style="5" bestFit="1" customWidth="1"/>
    <col min="4102" max="4102" width="10.28515625" style="5" bestFit="1" customWidth="1"/>
    <col min="4103" max="4103" width="23.7109375" style="5" bestFit="1" customWidth="1"/>
    <col min="4104" max="4104" width="8.85546875" style="5" bestFit="1" customWidth="1"/>
    <col min="4105" max="4105" width="23.7109375" style="5" bestFit="1" customWidth="1"/>
    <col min="4106" max="4106" width="7.85546875" style="5" bestFit="1" customWidth="1"/>
    <col min="4107" max="4352" width="11.42578125" style="5"/>
    <col min="4353" max="4353" width="23.7109375" style="5" bestFit="1" customWidth="1"/>
    <col min="4354" max="4354" width="7.5703125" style="5" bestFit="1" customWidth="1"/>
    <col min="4355" max="4355" width="23.7109375" style="5" bestFit="1" customWidth="1"/>
    <col min="4356" max="4356" width="18.7109375" style="5" bestFit="1" customWidth="1"/>
    <col min="4357" max="4357" width="23.7109375" style="5" bestFit="1" customWidth="1"/>
    <col min="4358" max="4358" width="10.28515625" style="5" bestFit="1" customWidth="1"/>
    <col min="4359" max="4359" width="23.7109375" style="5" bestFit="1" customWidth="1"/>
    <col min="4360" max="4360" width="8.85546875" style="5" bestFit="1" customWidth="1"/>
    <col min="4361" max="4361" width="23.7109375" style="5" bestFit="1" customWidth="1"/>
    <col min="4362" max="4362" width="7.85546875" style="5" bestFit="1" customWidth="1"/>
    <col min="4363" max="4608" width="11.42578125" style="5"/>
    <col min="4609" max="4609" width="23.7109375" style="5" bestFit="1" customWidth="1"/>
    <col min="4610" max="4610" width="7.5703125" style="5" bestFit="1" customWidth="1"/>
    <col min="4611" max="4611" width="23.7109375" style="5" bestFit="1" customWidth="1"/>
    <col min="4612" max="4612" width="18.7109375" style="5" bestFit="1" customWidth="1"/>
    <col min="4613" max="4613" width="23.7109375" style="5" bestFit="1" customWidth="1"/>
    <col min="4614" max="4614" width="10.28515625" style="5" bestFit="1" customWidth="1"/>
    <col min="4615" max="4615" width="23.7109375" style="5" bestFit="1" customWidth="1"/>
    <col min="4616" max="4616" width="8.85546875" style="5" bestFit="1" customWidth="1"/>
    <col min="4617" max="4617" width="23.7109375" style="5" bestFit="1" customWidth="1"/>
    <col min="4618" max="4618" width="7.85546875" style="5" bestFit="1" customWidth="1"/>
    <col min="4619" max="4864" width="11.42578125" style="5"/>
    <col min="4865" max="4865" width="23.7109375" style="5" bestFit="1" customWidth="1"/>
    <col min="4866" max="4866" width="7.5703125" style="5" bestFit="1" customWidth="1"/>
    <col min="4867" max="4867" width="23.7109375" style="5" bestFit="1" customWidth="1"/>
    <col min="4868" max="4868" width="18.7109375" style="5" bestFit="1" customWidth="1"/>
    <col min="4869" max="4869" width="23.7109375" style="5" bestFit="1" customWidth="1"/>
    <col min="4870" max="4870" width="10.28515625" style="5" bestFit="1" customWidth="1"/>
    <col min="4871" max="4871" width="23.7109375" style="5" bestFit="1" customWidth="1"/>
    <col min="4872" max="4872" width="8.85546875" style="5" bestFit="1" customWidth="1"/>
    <col min="4873" max="4873" width="23.7109375" style="5" bestFit="1" customWidth="1"/>
    <col min="4874" max="4874" width="7.85546875" style="5" bestFit="1" customWidth="1"/>
    <col min="4875" max="5120" width="11.42578125" style="5"/>
    <col min="5121" max="5121" width="23.7109375" style="5" bestFit="1" customWidth="1"/>
    <col min="5122" max="5122" width="7.5703125" style="5" bestFit="1" customWidth="1"/>
    <col min="5123" max="5123" width="23.7109375" style="5" bestFit="1" customWidth="1"/>
    <col min="5124" max="5124" width="18.7109375" style="5" bestFit="1" customWidth="1"/>
    <col min="5125" max="5125" width="23.7109375" style="5" bestFit="1" customWidth="1"/>
    <col min="5126" max="5126" width="10.28515625" style="5" bestFit="1" customWidth="1"/>
    <col min="5127" max="5127" width="23.7109375" style="5" bestFit="1" customWidth="1"/>
    <col min="5128" max="5128" width="8.85546875" style="5" bestFit="1" customWidth="1"/>
    <col min="5129" max="5129" width="23.7109375" style="5" bestFit="1" customWidth="1"/>
    <col min="5130" max="5130" width="7.85546875" style="5" bestFit="1" customWidth="1"/>
    <col min="5131" max="5376" width="11.42578125" style="5"/>
    <col min="5377" max="5377" width="23.7109375" style="5" bestFit="1" customWidth="1"/>
    <col min="5378" max="5378" width="7.5703125" style="5" bestFit="1" customWidth="1"/>
    <col min="5379" max="5379" width="23.7109375" style="5" bestFit="1" customWidth="1"/>
    <col min="5380" max="5380" width="18.7109375" style="5" bestFit="1" customWidth="1"/>
    <col min="5381" max="5381" width="23.7109375" style="5" bestFit="1" customWidth="1"/>
    <col min="5382" max="5382" width="10.28515625" style="5" bestFit="1" customWidth="1"/>
    <col min="5383" max="5383" width="23.7109375" style="5" bestFit="1" customWidth="1"/>
    <col min="5384" max="5384" width="8.85546875" style="5" bestFit="1" customWidth="1"/>
    <col min="5385" max="5385" width="23.7109375" style="5" bestFit="1" customWidth="1"/>
    <col min="5386" max="5386" width="7.85546875" style="5" bestFit="1" customWidth="1"/>
    <col min="5387" max="5632" width="11.42578125" style="5"/>
    <col min="5633" max="5633" width="23.7109375" style="5" bestFit="1" customWidth="1"/>
    <col min="5634" max="5634" width="7.5703125" style="5" bestFit="1" customWidth="1"/>
    <col min="5635" max="5635" width="23.7109375" style="5" bestFit="1" customWidth="1"/>
    <col min="5636" max="5636" width="18.7109375" style="5" bestFit="1" customWidth="1"/>
    <col min="5637" max="5637" width="23.7109375" style="5" bestFit="1" customWidth="1"/>
    <col min="5638" max="5638" width="10.28515625" style="5" bestFit="1" customWidth="1"/>
    <col min="5639" max="5639" width="23.7109375" style="5" bestFit="1" customWidth="1"/>
    <col min="5640" max="5640" width="8.85546875" style="5" bestFit="1" customWidth="1"/>
    <col min="5641" max="5641" width="23.7109375" style="5" bestFit="1" customWidth="1"/>
    <col min="5642" max="5642" width="7.85546875" style="5" bestFit="1" customWidth="1"/>
    <col min="5643" max="5888" width="11.42578125" style="5"/>
    <col min="5889" max="5889" width="23.7109375" style="5" bestFit="1" customWidth="1"/>
    <col min="5890" max="5890" width="7.5703125" style="5" bestFit="1" customWidth="1"/>
    <col min="5891" max="5891" width="23.7109375" style="5" bestFit="1" customWidth="1"/>
    <col min="5892" max="5892" width="18.7109375" style="5" bestFit="1" customWidth="1"/>
    <col min="5893" max="5893" width="23.7109375" style="5" bestFit="1" customWidth="1"/>
    <col min="5894" max="5894" width="10.28515625" style="5" bestFit="1" customWidth="1"/>
    <col min="5895" max="5895" width="23.7109375" style="5" bestFit="1" customWidth="1"/>
    <col min="5896" max="5896" width="8.85546875" style="5" bestFit="1" customWidth="1"/>
    <col min="5897" max="5897" width="23.7109375" style="5" bestFit="1" customWidth="1"/>
    <col min="5898" max="5898" width="7.85546875" style="5" bestFit="1" customWidth="1"/>
    <col min="5899" max="6144" width="11.42578125" style="5"/>
    <col min="6145" max="6145" width="23.7109375" style="5" bestFit="1" customWidth="1"/>
    <col min="6146" max="6146" width="7.5703125" style="5" bestFit="1" customWidth="1"/>
    <col min="6147" max="6147" width="23.7109375" style="5" bestFit="1" customWidth="1"/>
    <col min="6148" max="6148" width="18.7109375" style="5" bestFit="1" customWidth="1"/>
    <col min="6149" max="6149" width="23.7109375" style="5" bestFit="1" customWidth="1"/>
    <col min="6150" max="6150" width="10.28515625" style="5" bestFit="1" customWidth="1"/>
    <col min="6151" max="6151" width="23.7109375" style="5" bestFit="1" customWidth="1"/>
    <col min="6152" max="6152" width="8.85546875" style="5" bestFit="1" customWidth="1"/>
    <col min="6153" max="6153" width="23.7109375" style="5" bestFit="1" customWidth="1"/>
    <col min="6154" max="6154" width="7.85546875" style="5" bestFit="1" customWidth="1"/>
    <col min="6155" max="6400" width="11.42578125" style="5"/>
    <col min="6401" max="6401" width="23.7109375" style="5" bestFit="1" customWidth="1"/>
    <col min="6402" max="6402" width="7.5703125" style="5" bestFit="1" customWidth="1"/>
    <col min="6403" max="6403" width="23.7109375" style="5" bestFit="1" customWidth="1"/>
    <col min="6404" max="6404" width="18.7109375" style="5" bestFit="1" customWidth="1"/>
    <col min="6405" max="6405" width="23.7109375" style="5" bestFit="1" customWidth="1"/>
    <col min="6406" max="6406" width="10.28515625" style="5" bestFit="1" customWidth="1"/>
    <col min="6407" max="6407" width="23.7109375" style="5" bestFit="1" customWidth="1"/>
    <col min="6408" max="6408" width="8.85546875" style="5" bestFit="1" customWidth="1"/>
    <col min="6409" max="6409" width="23.7109375" style="5" bestFit="1" customWidth="1"/>
    <col min="6410" max="6410" width="7.85546875" style="5" bestFit="1" customWidth="1"/>
    <col min="6411" max="6656" width="11.42578125" style="5"/>
    <col min="6657" max="6657" width="23.7109375" style="5" bestFit="1" customWidth="1"/>
    <col min="6658" max="6658" width="7.5703125" style="5" bestFit="1" customWidth="1"/>
    <col min="6659" max="6659" width="23.7109375" style="5" bestFit="1" customWidth="1"/>
    <col min="6660" max="6660" width="18.7109375" style="5" bestFit="1" customWidth="1"/>
    <col min="6661" max="6661" width="23.7109375" style="5" bestFit="1" customWidth="1"/>
    <col min="6662" max="6662" width="10.28515625" style="5" bestFit="1" customWidth="1"/>
    <col min="6663" max="6663" width="23.7109375" style="5" bestFit="1" customWidth="1"/>
    <col min="6664" max="6664" width="8.85546875" style="5" bestFit="1" customWidth="1"/>
    <col min="6665" max="6665" width="23.7109375" style="5" bestFit="1" customWidth="1"/>
    <col min="6666" max="6666" width="7.85546875" style="5" bestFit="1" customWidth="1"/>
    <col min="6667" max="6912" width="11.42578125" style="5"/>
    <col min="6913" max="6913" width="23.7109375" style="5" bestFit="1" customWidth="1"/>
    <col min="6914" max="6914" width="7.5703125" style="5" bestFit="1" customWidth="1"/>
    <col min="6915" max="6915" width="23.7109375" style="5" bestFit="1" customWidth="1"/>
    <col min="6916" max="6916" width="18.7109375" style="5" bestFit="1" customWidth="1"/>
    <col min="6917" max="6917" width="23.7109375" style="5" bestFit="1" customWidth="1"/>
    <col min="6918" max="6918" width="10.28515625" style="5" bestFit="1" customWidth="1"/>
    <col min="6919" max="6919" width="23.7109375" style="5" bestFit="1" customWidth="1"/>
    <col min="6920" max="6920" width="8.85546875" style="5" bestFit="1" customWidth="1"/>
    <col min="6921" max="6921" width="23.7109375" style="5" bestFit="1" customWidth="1"/>
    <col min="6922" max="6922" width="7.85546875" style="5" bestFit="1" customWidth="1"/>
    <col min="6923" max="7168" width="11.42578125" style="5"/>
    <col min="7169" max="7169" width="23.7109375" style="5" bestFit="1" customWidth="1"/>
    <col min="7170" max="7170" width="7.5703125" style="5" bestFit="1" customWidth="1"/>
    <col min="7171" max="7171" width="23.7109375" style="5" bestFit="1" customWidth="1"/>
    <col min="7172" max="7172" width="18.7109375" style="5" bestFit="1" customWidth="1"/>
    <col min="7173" max="7173" width="23.7109375" style="5" bestFit="1" customWidth="1"/>
    <col min="7174" max="7174" width="10.28515625" style="5" bestFit="1" customWidth="1"/>
    <col min="7175" max="7175" width="23.7109375" style="5" bestFit="1" customWidth="1"/>
    <col min="7176" max="7176" width="8.85546875" style="5" bestFit="1" customWidth="1"/>
    <col min="7177" max="7177" width="23.7109375" style="5" bestFit="1" customWidth="1"/>
    <col min="7178" max="7178" width="7.85546875" style="5" bestFit="1" customWidth="1"/>
    <col min="7179" max="7424" width="11.42578125" style="5"/>
    <col min="7425" max="7425" width="23.7109375" style="5" bestFit="1" customWidth="1"/>
    <col min="7426" max="7426" width="7.5703125" style="5" bestFit="1" customWidth="1"/>
    <col min="7427" max="7427" width="23.7109375" style="5" bestFit="1" customWidth="1"/>
    <col min="7428" max="7428" width="18.7109375" style="5" bestFit="1" customWidth="1"/>
    <col min="7429" max="7429" width="23.7109375" style="5" bestFit="1" customWidth="1"/>
    <col min="7430" max="7430" width="10.28515625" style="5" bestFit="1" customWidth="1"/>
    <col min="7431" max="7431" width="23.7109375" style="5" bestFit="1" customWidth="1"/>
    <col min="7432" max="7432" width="8.85546875" style="5" bestFit="1" customWidth="1"/>
    <col min="7433" max="7433" width="23.7109375" style="5" bestFit="1" customWidth="1"/>
    <col min="7434" max="7434" width="7.85546875" style="5" bestFit="1" customWidth="1"/>
    <col min="7435" max="7680" width="11.42578125" style="5"/>
    <col min="7681" max="7681" width="23.7109375" style="5" bestFit="1" customWidth="1"/>
    <col min="7682" max="7682" width="7.5703125" style="5" bestFit="1" customWidth="1"/>
    <col min="7683" max="7683" width="23.7109375" style="5" bestFit="1" customWidth="1"/>
    <col min="7684" max="7684" width="18.7109375" style="5" bestFit="1" customWidth="1"/>
    <col min="7685" max="7685" width="23.7109375" style="5" bestFit="1" customWidth="1"/>
    <col min="7686" max="7686" width="10.28515625" style="5" bestFit="1" customWidth="1"/>
    <col min="7687" max="7687" width="23.7109375" style="5" bestFit="1" customWidth="1"/>
    <col min="7688" max="7688" width="8.85546875" style="5" bestFit="1" customWidth="1"/>
    <col min="7689" max="7689" width="23.7109375" style="5" bestFit="1" customWidth="1"/>
    <col min="7690" max="7690" width="7.85546875" style="5" bestFit="1" customWidth="1"/>
    <col min="7691" max="7936" width="11.42578125" style="5"/>
    <col min="7937" max="7937" width="23.7109375" style="5" bestFit="1" customWidth="1"/>
    <col min="7938" max="7938" width="7.5703125" style="5" bestFit="1" customWidth="1"/>
    <col min="7939" max="7939" width="23.7109375" style="5" bestFit="1" customWidth="1"/>
    <col min="7940" max="7940" width="18.7109375" style="5" bestFit="1" customWidth="1"/>
    <col min="7941" max="7941" width="23.7109375" style="5" bestFit="1" customWidth="1"/>
    <col min="7942" max="7942" width="10.28515625" style="5" bestFit="1" customWidth="1"/>
    <col min="7943" max="7943" width="23.7109375" style="5" bestFit="1" customWidth="1"/>
    <col min="7944" max="7944" width="8.85546875" style="5" bestFit="1" customWidth="1"/>
    <col min="7945" max="7945" width="23.7109375" style="5" bestFit="1" customWidth="1"/>
    <col min="7946" max="7946" width="7.85546875" style="5" bestFit="1" customWidth="1"/>
    <col min="7947" max="8192" width="11.42578125" style="5"/>
    <col min="8193" max="8193" width="23.7109375" style="5" bestFit="1" customWidth="1"/>
    <col min="8194" max="8194" width="7.5703125" style="5" bestFit="1" customWidth="1"/>
    <col min="8195" max="8195" width="23.7109375" style="5" bestFit="1" customWidth="1"/>
    <col min="8196" max="8196" width="18.7109375" style="5" bestFit="1" customWidth="1"/>
    <col min="8197" max="8197" width="23.7109375" style="5" bestFit="1" customWidth="1"/>
    <col min="8198" max="8198" width="10.28515625" style="5" bestFit="1" customWidth="1"/>
    <col min="8199" max="8199" width="23.7109375" style="5" bestFit="1" customWidth="1"/>
    <col min="8200" max="8200" width="8.85546875" style="5" bestFit="1" customWidth="1"/>
    <col min="8201" max="8201" width="23.7109375" style="5" bestFit="1" customWidth="1"/>
    <col min="8202" max="8202" width="7.85546875" style="5" bestFit="1" customWidth="1"/>
    <col min="8203" max="8448" width="11.42578125" style="5"/>
    <col min="8449" max="8449" width="23.7109375" style="5" bestFit="1" customWidth="1"/>
    <col min="8450" max="8450" width="7.5703125" style="5" bestFit="1" customWidth="1"/>
    <col min="8451" max="8451" width="23.7109375" style="5" bestFit="1" customWidth="1"/>
    <col min="8452" max="8452" width="18.7109375" style="5" bestFit="1" customWidth="1"/>
    <col min="8453" max="8453" width="23.7109375" style="5" bestFit="1" customWidth="1"/>
    <col min="8454" max="8454" width="10.28515625" style="5" bestFit="1" customWidth="1"/>
    <col min="8455" max="8455" width="23.7109375" style="5" bestFit="1" customWidth="1"/>
    <col min="8456" max="8456" width="8.85546875" style="5" bestFit="1" customWidth="1"/>
    <col min="8457" max="8457" width="23.7109375" style="5" bestFit="1" customWidth="1"/>
    <col min="8458" max="8458" width="7.85546875" style="5" bestFit="1" customWidth="1"/>
    <col min="8459" max="8704" width="11.42578125" style="5"/>
    <col min="8705" max="8705" width="23.7109375" style="5" bestFit="1" customWidth="1"/>
    <col min="8706" max="8706" width="7.5703125" style="5" bestFit="1" customWidth="1"/>
    <col min="8707" max="8707" width="23.7109375" style="5" bestFit="1" customWidth="1"/>
    <col min="8708" max="8708" width="18.7109375" style="5" bestFit="1" customWidth="1"/>
    <col min="8709" max="8709" width="23.7109375" style="5" bestFit="1" customWidth="1"/>
    <col min="8710" max="8710" width="10.28515625" style="5" bestFit="1" customWidth="1"/>
    <col min="8711" max="8711" width="23.7109375" style="5" bestFit="1" customWidth="1"/>
    <col min="8712" max="8712" width="8.85546875" style="5" bestFit="1" customWidth="1"/>
    <col min="8713" max="8713" width="23.7109375" style="5" bestFit="1" customWidth="1"/>
    <col min="8714" max="8714" width="7.85546875" style="5" bestFit="1" customWidth="1"/>
    <col min="8715" max="8960" width="11.42578125" style="5"/>
    <col min="8961" max="8961" width="23.7109375" style="5" bestFit="1" customWidth="1"/>
    <col min="8962" max="8962" width="7.5703125" style="5" bestFit="1" customWidth="1"/>
    <col min="8963" max="8963" width="23.7109375" style="5" bestFit="1" customWidth="1"/>
    <col min="8964" max="8964" width="18.7109375" style="5" bestFit="1" customWidth="1"/>
    <col min="8965" max="8965" width="23.7109375" style="5" bestFit="1" customWidth="1"/>
    <col min="8966" max="8966" width="10.28515625" style="5" bestFit="1" customWidth="1"/>
    <col min="8967" max="8967" width="23.7109375" style="5" bestFit="1" customWidth="1"/>
    <col min="8968" max="8968" width="8.85546875" style="5" bestFit="1" customWidth="1"/>
    <col min="8969" max="8969" width="23.7109375" style="5" bestFit="1" customWidth="1"/>
    <col min="8970" max="8970" width="7.85546875" style="5" bestFit="1" customWidth="1"/>
    <col min="8971" max="9216" width="11.42578125" style="5"/>
    <col min="9217" max="9217" width="23.7109375" style="5" bestFit="1" customWidth="1"/>
    <col min="9218" max="9218" width="7.5703125" style="5" bestFit="1" customWidth="1"/>
    <col min="9219" max="9219" width="23.7109375" style="5" bestFit="1" customWidth="1"/>
    <col min="9220" max="9220" width="18.7109375" style="5" bestFit="1" customWidth="1"/>
    <col min="9221" max="9221" width="23.7109375" style="5" bestFit="1" customWidth="1"/>
    <col min="9222" max="9222" width="10.28515625" style="5" bestFit="1" customWidth="1"/>
    <col min="9223" max="9223" width="23.7109375" style="5" bestFit="1" customWidth="1"/>
    <col min="9224" max="9224" width="8.85546875" style="5" bestFit="1" customWidth="1"/>
    <col min="9225" max="9225" width="23.7109375" style="5" bestFit="1" customWidth="1"/>
    <col min="9226" max="9226" width="7.85546875" style="5" bestFit="1" customWidth="1"/>
    <col min="9227" max="9472" width="11.42578125" style="5"/>
    <col min="9473" max="9473" width="23.7109375" style="5" bestFit="1" customWidth="1"/>
    <col min="9474" max="9474" width="7.5703125" style="5" bestFit="1" customWidth="1"/>
    <col min="9475" max="9475" width="23.7109375" style="5" bestFit="1" customWidth="1"/>
    <col min="9476" max="9476" width="18.7109375" style="5" bestFit="1" customWidth="1"/>
    <col min="9477" max="9477" width="23.7109375" style="5" bestFit="1" customWidth="1"/>
    <col min="9478" max="9478" width="10.28515625" style="5" bestFit="1" customWidth="1"/>
    <col min="9479" max="9479" width="23.7109375" style="5" bestFit="1" customWidth="1"/>
    <col min="9480" max="9480" width="8.85546875" style="5" bestFit="1" customWidth="1"/>
    <col min="9481" max="9481" width="23.7109375" style="5" bestFit="1" customWidth="1"/>
    <col min="9482" max="9482" width="7.85546875" style="5" bestFit="1" customWidth="1"/>
    <col min="9483" max="9728" width="11.42578125" style="5"/>
    <col min="9729" max="9729" width="23.7109375" style="5" bestFit="1" customWidth="1"/>
    <col min="9730" max="9730" width="7.5703125" style="5" bestFit="1" customWidth="1"/>
    <col min="9731" max="9731" width="23.7109375" style="5" bestFit="1" customWidth="1"/>
    <col min="9732" max="9732" width="18.7109375" style="5" bestFit="1" customWidth="1"/>
    <col min="9733" max="9733" width="23.7109375" style="5" bestFit="1" customWidth="1"/>
    <col min="9734" max="9734" width="10.28515625" style="5" bestFit="1" customWidth="1"/>
    <col min="9735" max="9735" width="23.7109375" style="5" bestFit="1" customWidth="1"/>
    <col min="9736" max="9736" width="8.85546875" style="5" bestFit="1" customWidth="1"/>
    <col min="9737" max="9737" width="23.7109375" style="5" bestFit="1" customWidth="1"/>
    <col min="9738" max="9738" width="7.85546875" style="5" bestFit="1" customWidth="1"/>
    <col min="9739" max="9984" width="11.42578125" style="5"/>
    <col min="9985" max="9985" width="23.7109375" style="5" bestFit="1" customWidth="1"/>
    <col min="9986" max="9986" width="7.5703125" style="5" bestFit="1" customWidth="1"/>
    <col min="9987" max="9987" width="23.7109375" style="5" bestFit="1" customWidth="1"/>
    <col min="9988" max="9988" width="18.7109375" style="5" bestFit="1" customWidth="1"/>
    <col min="9989" max="9989" width="23.7109375" style="5" bestFit="1" customWidth="1"/>
    <col min="9990" max="9990" width="10.28515625" style="5" bestFit="1" customWidth="1"/>
    <col min="9991" max="9991" width="23.7109375" style="5" bestFit="1" customWidth="1"/>
    <col min="9992" max="9992" width="8.85546875" style="5" bestFit="1" customWidth="1"/>
    <col min="9993" max="9993" width="23.7109375" style="5" bestFit="1" customWidth="1"/>
    <col min="9994" max="9994" width="7.85546875" style="5" bestFit="1" customWidth="1"/>
    <col min="9995" max="10240" width="11.42578125" style="5"/>
    <col min="10241" max="10241" width="23.7109375" style="5" bestFit="1" customWidth="1"/>
    <col min="10242" max="10242" width="7.5703125" style="5" bestFit="1" customWidth="1"/>
    <col min="10243" max="10243" width="23.7109375" style="5" bestFit="1" customWidth="1"/>
    <col min="10244" max="10244" width="18.7109375" style="5" bestFit="1" customWidth="1"/>
    <col min="10245" max="10245" width="23.7109375" style="5" bestFit="1" customWidth="1"/>
    <col min="10246" max="10246" width="10.28515625" style="5" bestFit="1" customWidth="1"/>
    <col min="10247" max="10247" width="23.7109375" style="5" bestFit="1" customWidth="1"/>
    <col min="10248" max="10248" width="8.85546875" style="5" bestFit="1" customWidth="1"/>
    <col min="10249" max="10249" width="23.7109375" style="5" bestFit="1" customWidth="1"/>
    <col min="10250" max="10250" width="7.85546875" style="5" bestFit="1" customWidth="1"/>
    <col min="10251" max="10496" width="11.42578125" style="5"/>
    <col min="10497" max="10497" width="23.7109375" style="5" bestFit="1" customWidth="1"/>
    <col min="10498" max="10498" width="7.5703125" style="5" bestFit="1" customWidth="1"/>
    <col min="10499" max="10499" width="23.7109375" style="5" bestFit="1" customWidth="1"/>
    <col min="10500" max="10500" width="18.7109375" style="5" bestFit="1" customWidth="1"/>
    <col min="10501" max="10501" width="23.7109375" style="5" bestFit="1" customWidth="1"/>
    <col min="10502" max="10502" width="10.28515625" style="5" bestFit="1" customWidth="1"/>
    <col min="10503" max="10503" width="23.7109375" style="5" bestFit="1" customWidth="1"/>
    <col min="10504" max="10504" width="8.85546875" style="5" bestFit="1" customWidth="1"/>
    <col min="10505" max="10505" width="23.7109375" style="5" bestFit="1" customWidth="1"/>
    <col min="10506" max="10506" width="7.85546875" style="5" bestFit="1" customWidth="1"/>
    <col min="10507" max="10752" width="11.42578125" style="5"/>
    <col min="10753" max="10753" width="23.7109375" style="5" bestFit="1" customWidth="1"/>
    <col min="10754" max="10754" width="7.5703125" style="5" bestFit="1" customWidth="1"/>
    <col min="10755" max="10755" width="23.7109375" style="5" bestFit="1" customWidth="1"/>
    <col min="10756" max="10756" width="18.7109375" style="5" bestFit="1" customWidth="1"/>
    <col min="10757" max="10757" width="23.7109375" style="5" bestFit="1" customWidth="1"/>
    <col min="10758" max="10758" width="10.28515625" style="5" bestFit="1" customWidth="1"/>
    <col min="10759" max="10759" width="23.7109375" style="5" bestFit="1" customWidth="1"/>
    <col min="10760" max="10760" width="8.85546875" style="5" bestFit="1" customWidth="1"/>
    <col min="10761" max="10761" width="23.7109375" style="5" bestFit="1" customWidth="1"/>
    <col min="10762" max="10762" width="7.85546875" style="5" bestFit="1" customWidth="1"/>
    <col min="10763" max="11008" width="11.42578125" style="5"/>
    <col min="11009" max="11009" width="23.7109375" style="5" bestFit="1" customWidth="1"/>
    <col min="11010" max="11010" width="7.5703125" style="5" bestFit="1" customWidth="1"/>
    <col min="11011" max="11011" width="23.7109375" style="5" bestFit="1" customWidth="1"/>
    <col min="11012" max="11012" width="18.7109375" style="5" bestFit="1" customWidth="1"/>
    <col min="11013" max="11013" width="23.7109375" style="5" bestFit="1" customWidth="1"/>
    <col min="11014" max="11014" width="10.28515625" style="5" bestFit="1" customWidth="1"/>
    <col min="11015" max="11015" width="23.7109375" style="5" bestFit="1" customWidth="1"/>
    <col min="11016" max="11016" width="8.85546875" style="5" bestFit="1" customWidth="1"/>
    <col min="11017" max="11017" width="23.7109375" style="5" bestFit="1" customWidth="1"/>
    <col min="11018" max="11018" width="7.85546875" style="5" bestFit="1" customWidth="1"/>
    <col min="11019" max="11264" width="11.42578125" style="5"/>
    <col min="11265" max="11265" width="23.7109375" style="5" bestFit="1" customWidth="1"/>
    <col min="11266" max="11266" width="7.5703125" style="5" bestFit="1" customWidth="1"/>
    <col min="11267" max="11267" width="23.7109375" style="5" bestFit="1" customWidth="1"/>
    <col min="11268" max="11268" width="18.7109375" style="5" bestFit="1" customWidth="1"/>
    <col min="11269" max="11269" width="23.7109375" style="5" bestFit="1" customWidth="1"/>
    <col min="11270" max="11270" width="10.28515625" style="5" bestFit="1" customWidth="1"/>
    <col min="11271" max="11271" width="23.7109375" style="5" bestFit="1" customWidth="1"/>
    <col min="11272" max="11272" width="8.85546875" style="5" bestFit="1" customWidth="1"/>
    <col min="11273" max="11273" width="23.7109375" style="5" bestFit="1" customWidth="1"/>
    <col min="11274" max="11274" width="7.85546875" style="5" bestFit="1" customWidth="1"/>
    <col min="11275" max="11520" width="11.42578125" style="5"/>
    <col min="11521" max="11521" width="23.7109375" style="5" bestFit="1" customWidth="1"/>
    <col min="11522" max="11522" width="7.5703125" style="5" bestFit="1" customWidth="1"/>
    <col min="11523" max="11523" width="23.7109375" style="5" bestFit="1" customWidth="1"/>
    <col min="11524" max="11524" width="18.7109375" style="5" bestFit="1" customWidth="1"/>
    <col min="11525" max="11525" width="23.7109375" style="5" bestFit="1" customWidth="1"/>
    <col min="11526" max="11526" width="10.28515625" style="5" bestFit="1" customWidth="1"/>
    <col min="11527" max="11527" width="23.7109375" style="5" bestFit="1" customWidth="1"/>
    <col min="11528" max="11528" width="8.85546875" style="5" bestFit="1" customWidth="1"/>
    <col min="11529" max="11529" width="23.7109375" style="5" bestFit="1" customWidth="1"/>
    <col min="11530" max="11530" width="7.85546875" style="5" bestFit="1" customWidth="1"/>
    <col min="11531" max="11776" width="11.42578125" style="5"/>
    <col min="11777" max="11777" width="23.7109375" style="5" bestFit="1" customWidth="1"/>
    <col min="11778" max="11778" width="7.5703125" style="5" bestFit="1" customWidth="1"/>
    <col min="11779" max="11779" width="23.7109375" style="5" bestFit="1" customWidth="1"/>
    <col min="11780" max="11780" width="18.7109375" style="5" bestFit="1" customWidth="1"/>
    <col min="11781" max="11781" width="23.7109375" style="5" bestFit="1" customWidth="1"/>
    <col min="11782" max="11782" width="10.28515625" style="5" bestFit="1" customWidth="1"/>
    <col min="11783" max="11783" width="23.7109375" style="5" bestFit="1" customWidth="1"/>
    <col min="11784" max="11784" width="8.85546875" style="5" bestFit="1" customWidth="1"/>
    <col min="11785" max="11785" width="23.7109375" style="5" bestFit="1" customWidth="1"/>
    <col min="11786" max="11786" width="7.85546875" style="5" bestFit="1" customWidth="1"/>
    <col min="11787" max="12032" width="11.42578125" style="5"/>
    <col min="12033" max="12033" width="23.7109375" style="5" bestFit="1" customWidth="1"/>
    <col min="12034" max="12034" width="7.5703125" style="5" bestFit="1" customWidth="1"/>
    <col min="12035" max="12035" width="23.7109375" style="5" bestFit="1" customWidth="1"/>
    <col min="12036" max="12036" width="18.7109375" style="5" bestFit="1" customWidth="1"/>
    <col min="12037" max="12037" width="23.7109375" style="5" bestFit="1" customWidth="1"/>
    <col min="12038" max="12038" width="10.28515625" style="5" bestFit="1" customWidth="1"/>
    <col min="12039" max="12039" width="23.7109375" style="5" bestFit="1" customWidth="1"/>
    <col min="12040" max="12040" width="8.85546875" style="5" bestFit="1" customWidth="1"/>
    <col min="12041" max="12041" width="23.7109375" style="5" bestFit="1" customWidth="1"/>
    <col min="12042" max="12042" width="7.85546875" style="5" bestFit="1" customWidth="1"/>
    <col min="12043" max="12288" width="11.42578125" style="5"/>
    <col min="12289" max="12289" width="23.7109375" style="5" bestFit="1" customWidth="1"/>
    <col min="12290" max="12290" width="7.5703125" style="5" bestFit="1" customWidth="1"/>
    <col min="12291" max="12291" width="23.7109375" style="5" bestFit="1" customWidth="1"/>
    <col min="12292" max="12292" width="18.7109375" style="5" bestFit="1" customWidth="1"/>
    <col min="12293" max="12293" width="23.7109375" style="5" bestFit="1" customWidth="1"/>
    <col min="12294" max="12294" width="10.28515625" style="5" bestFit="1" customWidth="1"/>
    <col min="12295" max="12295" width="23.7109375" style="5" bestFit="1" customWidth="1"/>
    <col min="12296" max="12296" width="8.85546875" style="5" bestFit="1" customWidth="1"/>
    <col min="12297" max="12297" width="23.7109375" style="5" bestFit="1" customWidth="1"/>
    <col min="12298" max="12298" width="7.85546875" style="5" bestFit="1" customWidth="1"/>
    <col min="12299" max="12544" width="11.42578125" style="5"/>
    <col min="12545" max="12545" width="23.7109375" style="5" bestFit="1" customWidth="1"/>
    <col min="12546" max="12546" width="7.5703125" style="5" bestFit="1" customWidth="1"/>
    <col min="12547" max="12547" width="23.7109375" style="5" bestFit="1" customWidth="1"/>
    <col min="12548" max="12548" width="18.7109375" style="5" bestFit="1" customWidth="1"/>
    <col min="12549" max="12549" width="23.7109375" style="5" bestFit="1" customWidth="1"/>
    <col min="12550" max="12550" width="10.28515625" style="5" bestFit="1" customWidth="1"/>
    <col min="12551" max="12551" width="23.7109375" style="5" bestFit="1" customWidth="1"/>
    <col min="12552" max="12552" width="8.85546875" style="5" bestFit="1" customWidth="1"/>
    <col min="12553" max="12553" width="23.7109375" style="5" bestFit="1" customWidth="1"/>
    <col min="12554" max="12554" width="7.85546875" style="5" bestFit="1" customWidth="1"/>
    <col min="12555" max="12800" width="11.42578125" style="5"/>
    <col min="12801" max="12801" width="23.7109375" style="5" bestFit="1" customWidth="1"/>
    <col min="12802" max="12802" width="7.5703125" style="5" bestFit="1" customWidth="1"/>
    <col min="12803" max="12803" width="23.7109375" style="5" bestFit="1" customWidth="1"/>
    <col min="12804" max="12804" width="18.7109375" style="5" bestFit="1" customWidth="1"/>
    <col min="12805" max="12805" width="23.7109375" style="5" bestFit="1" customWidth="1"/>
    <col min="12806" max="12806" width="10.28515625" style="5" bestFit="1" customWidth="1"/>
    <col min="12807" max="12807" width="23.7109375" style="5" bestFit="1" customWidth="1"/>
    <col min="12808" max="12808" width="8.85546875" style="5" bestFit="1" customWidth="1"/>
    <col min="12809" max="12809" width="23.7109375" style="5" bestFit="1" customWidth="1"/>
    <col min="12810" max="12810" width="7.85546875" style="5" bestFit="1" customWidth="1"/>
    <col min="12811" max="13056" width="11.42578125" style="5"/>
    <col min="13057" max="13057" width="23.7109375" style="5" bestFit="1" customWidth="1"/>
    <col min="13058" max="13058" width="7.5703125" style="5" bestFit="1" customWidth="1"/>
    <col min="13059" max="13059" width="23.7109375" style="5" bestFit="1" customWidth="1"/>
    <col min="13060" max="13060" width="18.7109375" style="5" bestFit="1" customWidth="1"/>
    <col min="13061" max="13061" width="23.7109375" style="5" bestFit="1" customWidth="1"/>
    <col min="13062" max="13062" width="10.28515625" style="5" bestFit="1" customWidth="1"/>
    <col min="13063" max="13063" width="23.7109375" style="5" bestFit="1" customWidth="1"/>
    <col min="13064" max="13064" width="8.85546875" style="5" bestFit="1" customWidth="1"/>
    <col min="13065" max="13065" width="23.7109375" style="5" bestFit="1" customWidth="1"/>
    <col min="13066" max="13066" width="7.85546875" style="5" bestFit="1" customWidth="1"/>
    <col min="13067" max="13312" width="11.42578125" style="5"/>
    <col min="13313" max="13313" width="23.7109375" style="5" bestFit="1" customWidth="1"/>
    <col min="13314" max="13314" width="7.5703125" style="5" bestFit="1" customWidth="1"/>
    <col min="13315" max="13315" width="23.7109375" style="5" bestFit="1" customWidth="1"/>
    <col min="13316" max="13316" width="18.7109375" style="5" bestFit="1" customWidth="1"/>
    <col min="13317" max="13317" width="23.7109375" style="5" bestFit="1" customWidth="1"/>
    <col min="13318" max="13318" width="10.28515625" style="5" bestFit="1" customWidth="1"/>
    <col min="13319" max="13319" width="23.7109375" style="5" bestFit="1" customWidth="1"/>
    <col min="13320" max="13320" width="8.85546875" style="5" bestFit="1" customWidth="1"/>
    <col min="13321" max="13321" width="23.7109375" style="5" bestFit="1" customWidth="1"/>
    <col min="13322" max="13322" width="7.85546875" style="5" bestFit="1" customWidth="1"/>
    <col min="13323" max="13568" width="11.42578125" style="5"/>
    <col min="13569" max="13569" width="23.7109375" style="5" bestFit="1" customWidth="1"/>
    <col min="13570" max="13570" width="7.5703125" style="5" bestFit="1" customWidth="1"/>
    <col min="13571" max="13571" width="23.7109375" style="5" bestFit="1" customWidth="1"/>
    <col min="13572" max="13572" width="18.7109375" style="5" bestFit="1" customWidth="1"/>
    <col min="13573" max="13573" width="23.7109375" style="5" bestFit="1" customWidth="1"/>
    <col min="13574" max="13574" width="10.28515625" style="5" bestFit="1" customWidth="1"/>
    <col min="13575" max="13575" width="23.7109375" style="5" bestFit="1" customWidth="1"/>
    <col min="13576" max="13576" width="8.85546875" style="5" bestFit="1" customWidth="1"/>
    <col min="13577" max="13577" width="23.7109375" style="5" bestFit="1" customWidth="1"/>
    <col min="13578" max="13578" width="7.85546875" style="5" bestFit="1" customWidth="1"/>
    <col min="13579" max="13824" width="11.42578125" style="5"/>
    <col min="13825" max="13825" width="23.7109375" style="5" bestFit="1" customWidth="1"/>
    <col min="13826" max="13826" width="7.5703125" style="5" bestFit="1" customWidth="1"/>
    <col min="13827" max="13827" width="23.7109375" style="5" bestFit="1" customWidth="1"/>
    <col min="13828" max="13828" width="18.7109375" style="5" bestFit="1" customWidth="1"/>
    <col min="13829" max="13829" width="23.7109375" style="5" bestFit="1" customWidth="1"/>
    <col min="13830" max="13830" width="10.28515625" style="5" bestFit="1" customWidth="1"/>
    <col min="13831" max="13831" width="23.7109375" style="5" bestFit="1" customWidth="1"/>
    <col min="13832" max="13832" width="8.85546875" style="5" bestFit="1" customWidth="1"/>
    <col min="13833" max="13833" width="23.7109375" style="5" bestFit="1" customWidth="1"/>
    <col min="13834" max="13834" width="7.85546875" style="5" bestFit="1" customWidth="1"/>
    <col min="13835" max="14080" width="11.42578125" style="5"/>
    <col min="14081" max="14081" width="23.7109375" style="5" bestFit="1" customWidth="1"/>
    <col min="14082" max="14082" width="7.5703125" style="5" bestFit="1" customWidth="1"/>
    <col min="14083" max="14083" width="23.7109375" style="5" bestFit="1" customWidth="1"/>
    <col min="14084" max="14084" width="18.7109375" style="5" bestFit="1" customWidth="1"/>
    <col min="14085" max="14085" width="23.7109375" style="5" bestFit="1" customWidth="1"/>
    <col min="14086" max="14086" width="10.28515625" style="5" bestFit="1" customWidth="1"/>
    <col min="14087" max="14087" width="23.7109375" style="5" bestFit="1" customWidth="1"/>
    <col min="14088" max="14088" width="8.85546875" style="5" bestFit="1" customWidth="1"/>
    <col min="14089" max="14089" width="23.7109375" style="5" bestFit="1" customWidth="1"/>
    <col min="14090" max="14090" width="7.85546875" style="5" bestFit="1" customWidth="1"/>
    <col min="14091" max="14336" width="11.42578125" style="5"/>
    <col min="14337" max="14337" width="23.7109375" style="5" bestFit="1" customWidth="1"/>
    <col min="14338" max="14338" width="7.5703125" style="5" bestFit="1" customWidth="1"/>
    <col min="14339" max="14339" width="23.7109375" style="5" bestFit="1" customWidth="1"/>
    <col min="14340" max="14340" width="18.7109375" style="5" bestFit="1" customWidth="1"/>
    <col min="14341" max="14341" width="23.7109375" style="5" bestFit="1" customWidth="1"/>
    <col min="14342" max="14342" width="10.28515625" style="5" bestFit="1" customWidth="1"/>
    <col min="14343" max="14343" width="23.7109375" style="5" bestFit="1" customWidth="1"/>
    <col min="14344" max="14344" width="8.85546875" style="5" bestFit="1" customWidth="1"/>
    <col min="14345" max="14345" width="23.7109375" style="5" bestFit="1" customWidth="1"/>
    <col min="14346" max="14346" width="7.85546875" style="5" bestFit="1" customWidth="1"/>
    <col min="14347" max="14592" width="11.42578125" style="5"/>
    <col min="14593" max="14593" width="23.7109375" style="5" bestFit="1" customWidth="1"/>
    <col min="14594" max="14594" width="7.5703125" style="5" bestFit="1" customWidth="1"/>
    <col min="14595" max="14595" width="23.7109375" style="5" bestFit="1" customWidth="1"/>
    <col min="14596" max="14596" width="18.7109375" style="5" bestFit="1" customWidth="1"/>
    <col min="14597" max="14597" width="23.7109375" style="5" bestFit="1" customWidth="1"/>
    <col min="14598" max="14598" width="10.28515625" style="5" bestFit="1" customWidth="1"/>
    <col min="14599" max="14599" width="23.7109375" style="5" bestFit="1" customWidth="1"/>
    <col min="14600" max="14600" width="8.85546875" style="5" bestFit="1" customWidth="1"/>
    <col min="14601" max="14601" width="23.7109375" style="5" bestFit="1" customWidth="1"/>
    <col min="14602" max="14602" width="7.85546875" style="5" bestFit="1" customWidth="1"/>
    <col min="14603" max="14848" width="11.42578125" style="5"/>
    <col min="14849" max="14849" width="23.7109375" style="5" bestFit="1" customWidth="1"/>
    <col min="14850" max="14850" width="7.5703125" style="5" bestFit="1" customWidth="1"/>
    <col min="14851" max="14851" width="23.7109375" style="5" bestFit="1" customWidth="1"/>
    <col min="14852" max="14852" width="18.7109375" style="5" bestFit="1" customWidth="1"/>
    <col min="14853" max="14853" width="23.7109375" style="5" bestFit="1" customWidth="1"/>
    <col min="14854" max="14854" width="10.28515625" style="5" bestFit="1" customWidth="1"/>
    <col min="14855" max="14855" width="23.7109375" style="5" bestFit="1" customWidth="1"/>
    <col min="14856" max="14856" width="8.85546875" style="5" bestFit="1" customWidth="1"/>
    <col min="14857" max="14857" width="23.7109375" style="5" bestFit="1" customWidth="1"/>
    <col min="14858" max="14858" width="7.85546875" style="5" bestFit="1" customWidth="1"/>
    <col min="14859" max="15104" width="11.42578125" style="5"/>
    <col min="15105" max="15105" width="23.7109375" style="5" bestFit="1" customWidth="1"/>
    <col min="15106" max="15106" width="7.5703125" style="5" bestFit="1" customWidth="1"/>
    <col min="15107" max="15107" width="23.7109375" style="5" bestFit="1" customWidth="1"/>
    <col min="15108" max="15108" width="18.7109375" style="5" bestFit="1" customWidth="1"/>
    <col min="15109" max="15109" width="23.7109375" style="5" bestFit="1" customWidth="1"/>
    <col min="15110" max="15110" width="10.28515625" style="5" bestFit="1" customWidth="1"/>
    <col min="15111" max="15111" width="23.7109375" style="5" bestFit="1" customWidth="1"/>
    <col min="15112" max="15112" width="8.85546875" style="5" bestFit="1" customWidth="1"/>
    <col min="15113" max="15113" width="23.7109375" style="5" bestFit="1" customWidth="1"/>
    <col min="15114" max="15114" width="7.85546875" style="5" bestFit="1" customWidth="1"/>
    <col min="15115" max="15360" width="11.42578125" style="5"/>
    <col min="15361" max="15361" width="23.7109375" style="5" bestFit="1" customWidth="1"/>
    <col min="15362" max="15362" width="7.5703125" style="5" bestFit="1" customWidth="1"/>
    <col min="15363" max="15363" width="23.7109375" style="5" bestFit="1" customWidth="1"/>
    <col min="15364" max="15364" width="18.7109375" style="5" bestFit="1" customWidth="1"/>
    <col min="15365" max="15365" width="23.7109375" style="5" bestFit="1" customWidth="1"/>
    <col min="15366" max="15366" width="10.28515625" style="5" bestFit="1" customWidth="1"/>
    <col min="15367" max="15367" width="23.7109375" style="5" bestFit="1" customWidth="1"/>
    <col min="15368" max="15368" width="8.85546875" style="5" bestFit="1" customWidth="1"/>
    <col min="15369" max="15369" width="23.7109375" style="5" bestFit="1" customWidth="1"/>
    <col min="15370" max="15370" width="7.85546875" style="5" bestFit="1" customWidth="1"/>
    <col min="15371" max="15616" width="11.42578125" style="5"/>
    <col min="15617" max="15617" width="23.7109375" style="5" bestFit="1" customWidth="1"/>
    <col min="15618" max="15618" width="7.5703125" style="5" bestFit="1" customWidth="1"/>
    <col min="15619" max="15619" width="23.7109375" style="5" bestFit="1" customWidth="1"/>
    <col min="15620" max="15620" width="18.7109375" style="5" bestFit="1" customWidth="1"/>
    <col min="15621" max="15621" width="23.7109375" style="5" bestFit="1" customWidth="1"/>
    <col min="15622" max="15622" width="10.28515625" style="5" bestFit="1" customWidth="1"/>
    <col min="15623" max="15623" width="23.7109375" style="5" bestFit="1" customWidth="1"/>
    <col min="15624" max="15624" width="8.85546875" style="5" bestFit="1" customWidth="1"/>
    <col min="15625" max="15625" width="23.7109375" style="5" bestFit="1" customWidth="1"/>
    <col min="15626" max="15626" width="7.85546875" style="5" bestFit="1" customWidth="1"/>
    <col min="15627" max="15872" width="11.42578125" style="5"/>
    <col min="15873" max="15873" width="23.7109375" style="5" bestFit="1" customWidth="1"/>
    <col min="15874" max="15874" width="7.5703125" style="5" bestFit="1" customWidth="1"/>
    <col min="15875" max="15875" width="23.7109375" style="5" bestFit="1" customWidth="1"/>
    <col min="15876" max="15876" width="18.7109375" style="5" bestFit="1" customWidth="1"/>
    <col min="15877" max="15877" width="23.7109375" style="5" bestFit="1" customWidth="1"/>
    <col min="15878" max="15878" width="10.28515625" style="5" bestFit="1" customWidth="1"/>
    <col min="15879" max="15879" width="23.7109375" style="5" bestFit="1" customWidth="1"/>
    <col min="15880" max="15880" width="8.85546875" style="5" bestFit="1" customWidth="1"/>
    <col min="15881" max="15881" width="23.7109375" style="5" bestFit="1" customWidth="1"/>
    <col min="15882" max="15882" width="7.85546875" style="5" bestFit="1" customWidth="1"/>
    <col min="15883" max="16128" width="11.42578125" style="5"/>
    <col min="16129" max="16129" width="23.7109375" style="5" bestFit="1" customWidth="1"/>
    <col min="16130" max="16130" width="7.5703125" style="5" bestFit="1" customWidth="1"/>
    <col min="16131" max="16131" width="23.7109375" style="5" bestFit="1" customWidth="1"/>
    <col min="16132" max="16132" width="18.7109375" style="5" bestFit="1" customWidth="1"/>
    <col min="16133" max="16133" width="23.7109375" style="5" bestFit="1" customWidth="1"/>
    <col min="16134" max="16134" width="10.28515625" style="5" bestFit="1" customWidth="1"/>
    <col min="16135" max="16135" width="23.7109375" style="5" bestFit="1" customWidth="1"/>
    <col min="16136" max="16136" width="8.85546875" style="5" bestFit="1" customWidth="1"/>
    <col min="16137" max="16137" width="23.7109375" style="5" bestFit="1" customWidth="1"/>
    <col min="16138" max="16138" width="7.85546875" style="5" bestFit="1" customWidth="1"/>
    <col min="16139" max="16384" width="11.42578125" style="5"/>
  </cols>
  <sheetData>
    <row r="1" spans="1:9" x14ac:dyDescent="0.2">
      <c r="G1" s="6" t="s">
        <v>34</v>
      </c>
      <c r="H1" s="6">
        <v>18000</v>
      </c>
      <c r="I1" s="7" t="s">
        <v>35</v>
      </c>
    </row>
    <row r="2" spans="1:9" ht="24" customHeight="1" x14ac:dyDescent="0.2">
      <c r="A2" s="156" t="s">
        <v>36</v>
      </c>
      <c r="B2" s="157"/>
      <c r="C2" s="157"/>
      <c r="D2" s="157"/>
      <c r="E2" s="165" t="s">
        <v>37</v>
      </c>
      <c r="F2" s="166"/>
      <c r="G2" s="8" t="s">
        <v>38</v>
      </c>
      <c r="H2" s="6">
        <v>14500</v>
      </c>
      <c r="I2" s="9">
        <v>50000</v>
      </c>
    </row>
    <row r="3" spans="1:9" x14ac:dyDescent="0.2">
      <c r="A3" s="10" t="s">
        <v>39</v>
      </c>
      <c r="B3" s="10" t="s">
        <v>40</v>
      </c>
      <c r="C3" s="10" t="s">
        <v>41</v>
      </c>
      <c r="D3" s="11" t="s">
        <v>42</v>
      </c>
      <c r="E3" s="12" t="s">
        <v>43</v>
      </c>
      <c r="F3" s="6">
        <v>1</v>
      </c>
      <c r="G3" s="8" t="s">
        <v>44</v>
      </c>
      <c r="H3" s="6">
        <v>18500</v>
      </c>
      <c r="I3" s="13">
        <f>+I2*E13</f>
        <v>33136741.273482546</v>
      </c>
    </row>
    <row r="4" spans="1:9" x14ac:dyDescent="0.2">
      <c r="A4" s="10">
        <v>204</v>
      </c>
      <c r="B4" s="10">
        <v>127</v>
      </c>
      <c r="C4" s="10">
        <f>SQRT(((A4)*(A4))+((B4)*(B4)))</f>
        <v>240.3018934590404</v>
      </c>
      <c r="D4" s="14">
        <f>+C4/25.4</f>
        <v>9.4607044668913556</v>
      </c>
      <c r="E4" s="15" t="s">
        <v>45</v>
      </c>
      <c r="F4" s="6">
        <v>1</v>
      </c>
      <c r="G4" s="8" t="s">
        <v>46</v>
      </c>
      <c r="H4" s="6">
        <v>3600</v>
      </c>
    </row>
    <row r="5" spans="1:9" x14ac:dyDescent="0.2">
      <c r="E5" s="12" t="s">
        <v>47</v>
      </c>
      <c r="F5" s="6">
        <f>+((F3^2)+(4*(F4^2)))/(8*F4)</f>
        <v>0.625</v>
      </c>
      <c r="G5" s="8" t="s">
        <v>48</v>
      </c>
      <c r="H5" s="6">
        <v>28500</v>
      </c>
    </row>
    <row r="6" spans="1:9" ht="11.25" customHeight="1" x14ac:dyDescent="0.2">
      <c r="E6" s="12" t="s">
        <v>49</v>
      </c>
      <c r="F6" s="6">
        <f>+F5*2</f>
        <v>1.25</v>
      </c>
      <c r="G6" s="167"/>
      <c r="H6" s="168"/>
      <c r="I6" s="7" t="s">
        <v>50</v>
      </c>
    </row>
    <row r="7" spans="1:9" ht="14.25" customHeight="1" x14ac:dyDescent="0.2">
      <c r="A7" s="169" t="s">
        <v>51</v>
      </c>
      <c r="B7" s="170"/>
      <c r="C7" s="170"/>
      <c r="D7" s="171"/>
      <c r="E7" s="16"/>
      <c r="G7" s="167"/>
      <c r="H7" s="168"/>
      <c r="I7" s="17" t="s">
        <v>116</v>
      </c>
    </row>
    <row r="8" spans="1:9" x14ac:dyDescent="0.2">
      <c r="A8" s="10" t="s">
        <v>39</v>
      </c>
      <c r="B8" s="10" t="s">
        <v>40</v>
      </c>
      <c r="C8" s="10" t="s">
        <v>42</v>
      </c>
      <c r="D8" s="10" t="s">
        <v>52</v>
      </c>
      <c r="E8" s="18"/>
      <c r="G8" s="19"/>
      <c r="H8" s="19"/>
      <c r="I8" s="17" t="s">
        <v>117</v>
      </c>
    </row>
    <row r="9" spans="1:9" x14ac:dyDescent="0.2">
      <c r="A9" s="20">
        <v>0.75</v>
      </c>
      <c r="B9" s="20">
        <v>0.75</v>
      </c>
      <c r="C9" s="10">
        <f>SQRT(((A9)*(A9))+((B9)*(B9)))</f>
        <v>1.0606601717798212</v>
      </c>
      <c r="D9" s="21">
        <f>+C9*25.4</f>
        <v>26.940768363207457</v>
      </c>
      <c r="E9" s="22"/>
      <c r="G9" s="19"/>
      <c r="H9" s="19"/>
      <c r="I9" s="17" t="s">
        <v>118</v>
      </c>
    </row>
    <row r="10" spans="1:9" x14ac:dyDescent="0.2">
      <c r="E10" s="23"/>
      <c r="G10" s="19"/>
      <c r="H10" s="19"/>
      <c r="I10" s="17" t="s">
        <v>119</v>
      </c>
    </row>
    <row r="11" spans="1:9" x14ac:dyDescent="0.2">
      <c r="A11" s="153" t="s">
        <v>53</v>
      </c>
      <c r="B11" s="153"/>
      <c r="C11" s="153"/>
      <c r="D11" s="24" t="s">
        <v>54</v>
      </c>
      <c r="E11" s="25"/>
      <c r="G11" s="146" t="s">
        <v>55</v>
      </c>
      <c r="H11" s="146"/>
      <c r="I11" s="17" t="s">
        <v>120</v>
      </c>
    </row>
    <row r="12" spans="1:9" x14ac:dyDescent="0.2">
      <c r="A12" s="10" t="s">
        <v>56</v>
      </c>
      <c r="B12" s="10" t="s">
        <v>57</v>
      </c>
      <c r="C12" s="10" t="s">
        <v>58</v>
      </c>
      <c r="D12" s="26">
        <v>5.0599999999999996</v>
      </c>
      <c r="E12" s="10" t="s">
        <v>59</v>
      </c>
      <c r="G12" s="6" t="s">
        <v>60</v>
      </c>
      <c r="H12" s="27">
        <v>0.75</v>
      </c>
      <c r="I12" s="17" t="s">
        <v>121</v>
      </c>
    </row>
    <row r="13" spans="1:9" x14ac:dyDescent="0.2">
      <c r="A13" s="28">
        <v>50</v>
      </c>
      <c r="B13" s="28">
        <v>1300</v>
      </c>
      <c r="C13" s="28">
        <v>1300</v>
      </c>
      <c r="D13" s="29" t="s">
        <v>61</v>
      </c>
      <c r="E13" s="154">
        <f>+A14*B14*$D$12*(C14/1000)</f>
        <v>662.7348254696509</v>
      </c>
      <c r="G13" s="6" t="s">
        <v>62</v>
      </c>
      <c r="H13" s="6">
        <v>40</v>
      </c>
      <c r="I13" s="17" t="s">
        <v>122</v>
      </c>
    </row>
    <row r="14" spans="1:9" x14ac:dyDescent="0.2">
      <c r="A14" s="28">
        <f>+A13/25.4</f>
        <v>1.9685039370078741</v>
      </c>
      <c r="B14" s="28">
        <f>+B13/25.4</f>
        <v>51.181102362204726</v>
      </c>
      <c r="C14" s="28">
        <f>+C13</f>
        <v>1300</v>
      </c>
      <c r="D14" s="29" t="s">
        <v>63</v>
      </c>
      <c r="E14" s="155"/>
      <c r="G14" s="6" t="s">
        <v>64</v>
      </c>
      <c r="H14" s="30">
        <f>+H13/1000</f>
        <v>0.04</v>
      </c>
      <c r="I14" s="17" t="s">
        <v>123</v>
      </c>
    </row>
    <row r="15" spans="1:9" x14ac:dyDescent="0.2">
      <c r="A15" s="31"/>
      <c r="B15" s="31"/>
      <c r="C15" s="31"/>
      <c r="D15" s="31"/>
      <c r="E15" s="32">
        <f>+E13*3800</f>
        <v>2518392.3367846734</v>
      </c>
      <c r="G15" s="6" t="s">
        <v>54</v>
      </c>
      <c r="H15" s="33">
        <v>1</v>
      </c>
      <c r="I15" s="17"/>
    </row>
    <row r="16" spans="1:9" x14ac:dyDescent="0.2">
      <c r="A16" s="156" t="s">
        <v>65</v>
      </c>
      <c r="B16" s="157"/>
      <c r="C16" s="157"/>
      <c r="D16" s="158"/>
      <c r="E16" s="31"/>
      <c r="G16" s="6" t="s">
        <v>66</v>
      </c>
      <c r="H16" s="34">
        <f>+(H12*H12)*3.974*H14*H15</f>
        <v>8.9415000000000008E-2</v>
      </c>
      <c r="I16" s="17"/>
    </row>
    <row r="17" spans="1:10" x14ac:dyDescent="0.2">
      <c r="A17" s="10" t="s">
        <v>67</v>
      </c>
      <c r="B17" s="10" t="s">
        <v>68</v>
      </c>
      <c r="C17" s="10" t="s">
        <v>41</v>
      </c>
      <c r="D17" s="10" t="s">
        <v>42</v>
      </c>
      <c r="E17" s="31"/>
      <c r="G17" s="19"/>
      <c r="H17" s="19"/>
    </row>
    <row r="18" spans="1:10" x14ac:dyDescent="0.2">
      <c r="A18" s="28">
        <v>19</v>
      </c>
      <c r="B18" s="10">
        <f>+A18/2</f>
        <v>9.5</v>
      </c>
      <c r="C18" s="10">
        <f>1.155*A18</f>
        <v>21.945</v>
      </c>
      <c r="D18" s="21">
        <f>+C18/25.4</f>
        <v>0.86397637795275595</v>
      </c>
      <c r="E18" s="31"/>
      <c r="G18" s="19"/>
      <c r="H18" s="19"/>
    </row>
    <row r="19" spans="1:10" x14ac:dyDescent="0.2">
      <c r="A19" s="31"/>
      <c r="B19" s="31"/>
      <c r="C19" s="31"/>
      <c r="D19" s="31"/>
      <c r="E19" s="31"/>
      <c r="G19" s="19"/>
      <c r="H19" s="19"/>
    </row>
    <row r="20" spans="1:10" x14ac:dyDescent="0.2">
      <c r="A20" s="159" t="s">
        <v>69</v>
      </c>
      <c r="B20" s="160"/>
      <c r="C20" s="161" t="s">
        <v>70</v>
      </c>
      <c r="D20" s="162"/>
      <c r="E20" s="163" t="s">
        <v>71</v>
      </c>
      <c r="F20" s="164"/>
      <c r="G20" s="147" t="s">
        <v>72</v>
      </c>
      <c r="H20" s="148"/>
      <c r="I20" s="147" t="s">
        <v>73</v>
      </c>
      <c r="J20" s="148"/>
    </row>
    <row r="21" spans="1:10" x14ac:dyDescent="0.2">
      <c r="A21" s="35" t="s">
        <v>60</v>
      </c>
      <c r="B21" s="36">
        <v>2.75</v>
      </c>
      <c r="C21" s="35" t="s">
        <v>60</v>
      </c>
      <c r="D21" s="36">
        <f>65/25.4</f>
        <v>2.5590551181102366</v>
      </c>
      <c r="E21" s="35" t="s">
        <v>60</v>
      </c>
      <c r="F21" s="36">
        <v>1.5</v>
      </c>
      <c r="G21" s="35" t="s">
        <v>60</v>
      </c>
      <c r="H21" s="36">
        <v>2.5</v>
      </c>
      <c r="I21" s="35" t="s">
        <v>60</v>
      </c>
      <c r="J21" s="36">
        <v>1.75</v>
      </c>
    </row>
    <row r="22" spans="1:10" x14ac:dyDescent="0.2">
      <c r="A22" s="35" t="s">
        <v>62</v>
      </c>
      <c r="B22" s="35">
        <v>12</v>
      </c>
      <c r="C22" s="35" t="s">
        <v>62</v>
      </c>
      <c r="D22" s="35">
        <v>727</v>
      </c>
      <c r="E22" s="35" t="s">
        <v>62</v>
      </c>
      <c r="F22" s="35">
        <v>160</v>
      </c>
      <c r="G22" s="35" t="s">
        <v>62</v>
      </c>
      <c r="H22" s="35">
        <v>230</v>
      </c>
      <c r="I22" s="35" t="s">
        <v>62</v>
      </c>
      <c r="J22" s="35">
        <v>3300</v>
      </c>
    </row>
    <row r="23" spans="1:10" x14ac:dyDescent="0.2">
      <c r="A23" s="35" t="s">
        <v>64</v>
      </c>
      <c r="B23" s="37">
        <f>+B22/1000</f>
        <v>1.2E-2</v>
      </c>
      <c r="C23" s="35" t="s">
        <v>64</v>
      </c>
      <c r="D23" s="37">
        <f>+D22/1000</f>
        <v>0.72699999999999998</v>
      </c>
      <c r="E23" s="35" t="s">
        <v>64</v>
      </c>
      <c r="F23" s="37">
        <f>+F22/1000</f>
        <v>0.16</v>
      </c>
      <c r="G23" s="35" t="s">
        <v>64</v>
      </c>
      <c r="H23" s="37">
        <f>+H22/1000</f>
        <v>0.23</v>
      </c>
      <c r="I23" s="35" t="s">
        <v>64</v>
      </c>
      <c r="J23" s="37">
        <f>+J22/1000</f>
        <v>3.3</v>
      </c>
    </row>
    <row r="24" spans="1:10" x14ac:dyDescent="0.2">
      <c r="A24" s="67" t="s">
        <v>74</v>
      </c>
      <c r="B24" s="68">
        <v>6500</v>
      </c>
      <c r="C24" s="67" t="s">
        <v>74</v>
      </c>
      <c r="D24" s="68">
        <v>12000</v>
      </c>
      <c r="E24" s="67" t="s">
        <v>74</v>
      </c>
      <c r="F24" s="68">
        <v>7500</v>
      </c>
      <c r="G24" s="67" t="s">
        <v>74</v>
      </c>
      <c r="H24" s="68">
        <v>21000</v>
      </c>
      <c r="I24" s="67" t="s">
        <v>74</v>
      </c>
      <c r="J24" s="68">
        <v>19000</v>
      </c>
    </row>
    <row r="25" spans="1:10" x14ac:dyDescent="0.2">
      <c r="A25" s="35" t="s">
        <v>75</v>
      </c>
      <c r="B25" s="38">
        <f>+(B21*B21)*4*B23*B24</f>
        <v>2359.5</v>
      </c>
      <c r="C25" s="35" t="s">
        <v>75</v>
      </c>
      <c r="D25" s="38">
        <f>+(D21*D21)*4*D23*D24</f>
        <v>228525.63705127416</v>
      </c>
      <c r="E25" s="35" t="s">
        <v>75</v>
      </c>
      <c r="F25" s="38">
        <f>+(F21*F21)*4*F23*F24</f>
        <v>10800</v>
      </c>
      <c r="G25" s="35" t="s">
        <v>75</v>
      </c>
      <c r="H25" s="38">
        <f>+(H21*H21)*4*H23*H24</f>
        <v>120750</v>
      </c>
      <c r="I25" s="35" t="s">
        <v>75</v>
      </c>
      <c r="J25" s="38">
        <f>+(J21*J21)*4*J23*J24</f>
        <v>768075</v>
      </c>
    </row>
    <row r="26" spans="1:10" x14ac:dyDescent="0.2">
      <c r="A26" s="35" t="s">
        <v>76</v>
      </c>
      <c r="B26" s="38">
        <f>+B25*1.2</f>
        <v>2831.4</v>
      </c>
      <c r="C26" s="35" t="s">
        <v>76</v>
      </c>
      <c r="D26" s="38">
        <f>+D25*1.2</f>
        <v>274230.76446152898</v>
      </c>
      <c r="E26" s="35" t="s">
        <v>76</v>
      </c>
      <c r="F26" s="38">
        <f>+F25*1.2</f>
        <v>12960</v>
      </c>
      <c r="G26" s="35" t="s">
        <v>76</v>
      </c>
      <c r="H26" s="38">
        <f>+H25*1.2</f>
        <v>144900</v>
      </c>
      <c r="I26" s="35" t="s">
        <v>76</v>
      </c>
      <c r="J26" s="38">
        <f>+J25*1.1</f>
        <v>844882.50000000012</v>
      </c>
    </row>
    <row r="27" spans="1:10" x14ac:dyDescent="0.2">
      <c r="A27" s="39"/>
      <c r="B27" s="40"/>
      <c r="C27" s="39"/>
      <c r="D27" s="40"/>
      <c r="E27" s="39"/>
      <c r="F27" s="40"/>
      <c r="G27" s="41" t="s">
        <v>77</v>
      </c>
      <c r="H27" s="42"/>
      <c r="I27" s="35"/>
      <c r="J27" s="38"/>
    </row>
    <row r="28" spans="1:10" x14ac:dyDescent="0.2">
      <c r="A28" s="149" t="s">
        <v>78</v>
      </c>
      <c r="B28" s="149"/>
      <c r="C28" s="149"/>
      <c r="E28" s="43" t="s">
        <v>79</v>
      </c>
      <c r="G28" s="6" t="s">
        <v>80</v>
      </c>
      <c r="H28" s="6" t="s">
        <v>81</v>
      </c>
      <c r="I28" s="150" t="s">
        <v>82</v>
      </c>
      <c r="J28" s="151"/>
    </row>
    <row r="29" spans="1:10" ht="15" x14ac:dyDescent="0.25">
      <c r="A29" s="3" t="s">
        <v>83</v>
      </c>
      <c r="B29" s="3">
        <v>63.5</v>
      </c>
      <c r="C29" s="3">
        <f>+B29/2</f>
        <v>31.75</v>
      </c>
      <c r="E29" s="43" t="s">
        <v>84</v>
      </c>
      <c r="G29" s="6"/>
      <c r="H29" s="6"/>
      <c r="I29" s="44">
        <f>+G29*G29*0.0062*H29/1000</f>
        <v>0</v>
      </c>
      <c r="J29" s="152">
        <f>+I29-I30</f>
        <v>0</v>
      </c>
    </row>
    <row r="30" spans="1:10" ht="15" x14ac:dyDescent="0.25">
      <c r="A30" s="3" t="s">
        <v>85</v>
      </c>
      <c r="B30" s="3">
        <f>+PI()</f>
        <v>3.1415926535897931</v>
      </c>
      <c r="C30" s="3"/>
      <c r="G30" s="6"/>
      <c r="H30" s="6"/>
      <c r="I30" s="44">
        <f>+G30*G30*0.0062*H30/1000</f>
        <v>0</v>
      </c>
      <c r="J30" s="152"/>
    </row>
    <row r="31" spans="1:10" ht="15" x14ac:dyDescent="0.25">
      <c r="A31" s="3" t="s">
        <v>86</v>
      </c>
      <c r="B31" s="3">
        <v>78.941009655599402</v>
      </c>
      <c r="C31" s="3"/>
      <c r="E31" s="45" t="s">
        <v>124</v>
      </c>
      <c r="F31" s="45" t="s">
        <v>87</v>
      </c>
    </row>
    <row r="32" spans="1:10" ht="15" x14ac:dyDescent="0.25">
      <c r="A32" s="3" t="s">
        <v>88</v>
      </c>
      <c r="B32" s="3">
        <f>+(B30*(C29^2))*B31</f>
        <v>250000</v>
      </c>
      <c r="C32" s="3"/>
      <c r="E32" s="10"/>
      <c r="F32" s="46">
        <f>+E32*1200</f>
        <v>0</v>
      </c>
    </row>
    <row r="34" spans="1:8" x14ac:dyDescent="0.2">
      <c r="E34" s="146" t="s">
        <v>89</v>
      </c>
      <c r="F34" s="146"/>
      <c r="G34" s="31"/>
      <c r="H34" s="31"/>
    </row>
    <row r="35" spans="1:8" x14ac:dyDescent="0.2">
      <c r="A35" s="145"/>
      <c r="B35" s="145"/>
      <c r="D35" s="31"/>
      <c r="E35" s="6" t="s">
        <v>60</v>
      </c>
      <c r="F35" s="27">
        <v>2.5</v>
      </c>
    </row>
    <row r="36" spans="1:8" x14ac:dyDescent="0.2">
      <c r="A36" s="47"/>
      <c r="B36" s="48"/>
      <c r="D36" s="49"/>
      <c r="E36" s="6" t="s">
        <v>62</v>
      </c>
      <c r="F36" s="6">
        <v>20</v>
      </c>
      <c r="G36" s="50"/>
      <c r="H36" s="50"/>
    </row>
    <row r="37" spans="1:8" x14ac:dyDescent="0.2">
      <c r="A37" s="47"/>
      <c r="B37" s="47"/>
      <c r="D37" s="31"/>
      <c r="E37" s="6" t="s">
        <v>64</v>
      </c>
      <c r="F37" s="30">
        <f>+F36/1000</f>
        <v>0.02</v>
      </c>
      <c r="G37" s="50"/>
      <c r="H37" s="50"/>
    </row>
    <row r="38" spans="1:8" x14ac:dyDescent="0.2">
      <c r="A38" s="47"/>
      <c r="B38" s="51"/>
      <c r="D38" s="49"/>
      <c r="E38" s="6" t="s">
        <v>54</v>
      </c>
      <c r="F38" s="52">
        <v>1.115</v>
      </c>
      <c r="G38" s="50"/>
      <c r="H38" s="50"/>
    </row>
    <row r="39" spans="1:8" x14ac:dyDescent="0.2">
      <c r="A39" s="47"/>
      <c r="B39" s="53"/>
      <c r="E39" s="6" t="s">
        <v>66</v>
      </c>
      <c r="F39" s="34">
        <f>+(F35*F35)*4*F37*F38</f>
        <v>0.5575</v>
      </c>
      <c r="G39" s="69">
        <f>+F39*45000</f>
        <v>25087.5</v>
      </c>
      <c r="H39" s="50"/>
    </row>
    <row r="40" spans="1:8" x14ac:dyDescent="0.2">
      <c r="A40" s="47"/>
      <c r="B40" s="54"/>
    </row>
    <row r="41" spans="1:8" x14ac:dyDescent="0.2">
      <c r="A41" s="47"/>
      <c r="B41" s="54"/>
      <c r="E41" s="146" t="s">
        <v>90</v>
      </c>
      <c r="F41" s="146"/>
    </row>
    <row r="42" spans="1:8" x14ac:dyDescent="0.2">
      <c r="E42" s="6" t="s">
        <v>60</v>
      </c>
      <c r="F42" s="27">
        <v>4</v>
      </c>
    </row>
    <row r="43" spans="1:8" x14ac:dyDescent="0.2">
      <c r="E43" s="6" t="s">
        <v>62</v>
      </c>
      <c r="F43" s="6">
        <v>1000</v>
      </c>
    </row>
    <row r="44" spans="1:8" x14ac:dyDescent="0.2">
      <c r="E44" s="6" t="s">
        <v>64</v>
      </c>
      <c r="F44" s="30">
        <f>+F43/1000</f>
        <v>1</v>
      </c>
    </row>
    <row r="45" spans="1:8" x14ac:dyDescent="0.2">
      <c r="E45" s="6" t="s">
        <v>54</v>
      </c>
      <c r="F45" s="52">
        <v>0.35</v>
      </c>
    </row>
    <row r="46" spans="1:8" x14ac:dyDescent="0.2">
      <c r="E46" s="6" t="s">
        <v>66</v>
      </c>
      <c r="F46" s="34">
        <f>+(F42*F42)*4*F44*F45</f>
        <v>22.4</v>
      </c>
      <c r="G46" s="69">
        <f>+F46*35000</f>
        <v>784000</v>
      </c>
    </row>
  </sheetData>
  <mergeCells count="20">
    <mergeCell ref="A2:D2"/>
    <mergeCell ref="E2:F2"/>
    <mergeCell ref="G6:G7"/>
    <mergeCell ref="H6:H7"/>
    <mergeCell ref="A7:D7"/>
    <mergeCell ref="A11:C11"/>
    <mergeCell ref="G11:H11"/>
    <mergeCell ref="E13:E14"/>
    <mergeCell ref="A16:D16"/>
    <mergeCell ref="A20:B20"/>
    <mergeCell ref="C20:D20"/>
    <mergeCell ref="E20:F20"/>
    <mergeCell ref="G20:H20"/>
    <mergeCell ref="A35:B35"/>
    <mergeCell ref="E41:F41"/>
    <mergeCell ref="I20:J20"/>
    <mergeCell ref="A28:C28"/>
    <mergeCell ref="I28:J28"/>
    <mergeCell ref="J29:J30"/>
    <mergeCell ref="E34:F3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B13" sqref="B13"/>
    </sheetView>
  </sheetViews>
  <sheetFormatPr baseColWidth="10" defaultRowHeight="15" x14ac:dyDescent="0.25"/>
  <cols>
    <col min="1" max="1" width="29.5703125" bestFit="1" customWidth="1"/>
    <col min="5" max="5" width="30.5703125" bestFit="1" customWidth="1"/>
    <col min="257" max="257" width="20.85546875" bestFit="1" customWidth="1"/>
    <col min="261" max="261" width="27.28515625" customWidth="1"/>
    <col min="513" max="513" width="20.85546875" bestFit="1" customWidth="1"/>
    <col min="517" max="517" width="27.28515625" customWidth="1"/>
    <col min="769" max="769" width="20.85546875" bestFit="1" customWidth="1"/>
    <col min="773" max="773" width="27.28515625" customWidth="1"/>
    <col min="1025" max="1025" width="20.85546875" bestFit="1" customWidth="1"/>
    <col min="1029" max="1029" width="27.28515625" customWidth="1"/>
    <col min="1281" max="1281" width="20.85546875" bestFit="1" customWidth="1"/>
    <col min="1285" max="1285" width="27.28515625" customWidth="1"/>
    <col min="1537" max="1537" width="20.85546875" bestFit="1" customWidth="1"/>
    <col min="1541" max="1541" width="27.28515625" customWidth="1"/>
    <col min="1793" max="1793" width="20.85546875" bestFit="1" customWidth="1"/>
    <col min="1797" max="1797" width="27.28515625" customWidth="1"/>
    <col min="2049" max="2049" width="20.85546875" bestFit="1" customWidth="1"/>
    <col min="2053" max="2053" width="27.28515625" customWidth="1"/>
    <col min="2305" max="2305" width="20.85546875" bestFit="1" customWidth="1"/>
    <col min="2309" max="2309" width="27.28515625" customWidth="1"/>
    <col min="2561" max="2561" width="20.85546875" bestFit="1" customWidth="1"/>
    <col min="2565" max="2565" width="27.28515625" customWidth="1"/>
    <col min="2817" max="2817" width="20.85546875" bestFit="1" customWidth="1"/>
    <col min="2821" max="2821" width="27.28515625" customWidth="1"/>
    <col min="3073" max="3073" width="20.85546875" bestFit="1" customWidth="1"/>
    <col min="3077" max="3077" width="27.28515625" customWidth="1"/>
    <col min="3329" max="3329" width="20.85546875" bestFit="1" customWidth="1"/>
    <col min="3333" max="3333" width="27.28515625" customWidth="1"/>
    <col min="3585" max="3585" width="20.85546875" bestFit="1" customWidth="1"/>
    <col min="3589" max="3589" width="27.28515625" customWidth="1"/>
    <col min="3841" max="3841" width="20.85546875" bestFit="1" customWidth="1"/>
    <col min="3845" max="3845" width="27.28515625" customWidth="1"/>
    <col min="4097" max="4097" width="20.85546875" bestFit="1" customWidth="1"/>
    <col min="4101" max="4101" width="27.28515625" customWidth="1"/>
    <col min="4353" max="4353" width="20.85546875" bestFit="1" customWidth="1"/>
    <col min="4357" max="4357" width="27.28515625" customWidth="1"/>
    <col min="4609" max="4609" width="20.85546875" bestFit="1" customWidth="1"/>
    <col min="4613" max="4613" width="27.28515625" customWidth="1"/>
    <col min="4865" max="4865" width="20.85546875" bestFit="1" customWidth="1"/>
    <col min="4869" max="4869" width="27.28515625" customWidth="1"/>
    <col min="5121" max="5121" width="20.85546875" bestFit="1" customWidth="1"/>
    <col min="5125" max="5125" width="27.28515625" customWidth="1"/>
    <col min="5377" max="5377" width="20.85546875" bestFit="1" customWidth="1"/>
    <col min="5381" max="5381" width="27.28515625" customWidth="1"/>
    <col min="5633" max="5633" width="20.85546875" bestFit="1" customWidth="1"/>
    <col min="5637" max="5637" width="27.28515625" customWidth="1"/>
    <col min="5889" max="5889" width="20.85546875" bestFit="1" customWidth="1"/>
    <col min="5893" max="5893" width="27.28515625" customWidth="1"/>
    <col min="6145" max="6145" width="20.85546875" bestFit="1" customWidth="1"/>
    <col min="6149" max="6149" width="27.28515625" customWidth="1"/>
    <col min="6401" max="6401" width="20.85546875" bestFit="1" customWidth="1"/>
    <col min="6405" max="6405" width="27.28515625" customWidth="1"/>
    <col min="6657" max="6657" width="20.85546875" bestFit="1" customWidth="1"/>
    <col min="6661" max="6661" width="27.28515625" customWidth="1"/>
    <col min="6913" max="6913" width="20.85546875" bestFit="1" customWidth="1"/>
    <col min="6917" max="6917" width="27.28515625" customWidth="1"/>
    <col min="7169" max="7169" width="20.85546875" bestFit="1" customWidth="1"/>
    <col min="7173" max="7173" width="27.28515625" customWidth="1"/>
    <col min="7425" max="7425" width="20.85546875" bestFit="1" customWidth="1"/>
    <col min="7429" max="7429" width="27.28515625" customWidth="1"/>
    <col min="7681" max="7681" width="20.85546875" bestFit="1" customWidth="1"/>
    <col min="7685" max="7685" width="27.28515625" customWidth="1"/>
    <col min="7937" max="7937" width="20.85546875" bestFit="1" customWidth="1"/>
    <col min="7941" max="7941" width="27.28515625" customWidth="1"/>
    <col min="8193" max="8193" width="20.85546875" bestFit="1" customWidth="1"/>
    <col min="8197" max="8197" width="27.28515625" customWidth="1"/>
    <col min="8449" max="8449" width="20.85546875" bestFit="1" customWidth="1"/>
    <col min="8453" max="8453" width="27.28515625" customWidth="1"/>
    <col min="8705" max="8705" width="20.85546875" bestFit="1" customWidth="1"/>
    <col min="8709" max="8709" width="27.28515625" customWidth="1"/>
    <col min="8961" max="8961" width="20.85546875" bestFit="1" customWidth="1"/>
    <col min="8965" max="8965" width="27.28515625" customWidth="1"/>
    <col min="9217" max="9217" width="20.85546875" bestFit="1" customWidth="1"/>
    <col min="9221" max="9221" width="27.28515625" customWidth="1"/>
    <col min="9473" max="9473" width="20.85546875" bestFit="1" customWidth="1"/>
    <col min="9477" max="9477" width="27.28515625" customWidth="1"/>
    <col min="9729" max="9729" width="20.85546875" bestFit="1" customWidth="1"/>
    <col min="9733" max="9733" width="27.28515625" customWidth="1"/>
    <col min="9985" max="9985" width="20.85546875" bestFit="1" customWidth="1"/>
    <col min="9989" max="9989" width="27.28515625" customWidth="1"/>
    <col min="10241" max="10241" width="20.85546875" bestFit="1" customWidth="1"/>
    <col min="10245" max="10245" width="27.28515625" customWidth="1"/>
    <col min="10497" max="10497" width="20.85546875" bestFit="1" customWidth="1"/>
    <col min="10501" max="10501" width="27.28515625" customWidth="1"/>
    <col min="10753" max="10753" width="20.85546875" bestFit="1" customWidth="1"/>
    <col min="10757" max="10757" width="27.28515625" customWidth="1"/>
    <col min="11009" max="11009" width="20.85546875" bestFit="1" customWidth="1"/>
    <col min="11013" max="11013" width="27.28515625" customWidth="1"/>
    <col min="11265" max="11265" width="20.85546875" bestFit="1" customWidth="1"/>
    <col min="11269" max="11269" width="27.28515625" customWidth="1"/>
    <col min="11521" max="11521" width="20.85546875" bestFit="1" customWidth="1"/>
    <col min="11525" max="11525" width="27.28515625" customWidth="1"/>
    <col min="11777" max="11777" width="20.85546875" bestFit="1" customWidth="1"/>
    <col min="11781" max="11781" width="27.28515625" customWidth="1"/>
    <col min="12033" max="12033" width="20.85546875" bestFit="1" customWidth="1"/>
    <col min="12037" max="12037" width="27.28515625" customWidth="1"/>
    <col min="12289" max="12289" width="20.85546875" bestFit="1" customWidth="1"/>
    <col min="12293" max="12293" width="27.28515625" customWidth="1"/>
    <col min="12545" max="12545" width="20.85546875" bestFit="1" customWidth="1"/>
    <col min="12549" max="12549" width="27.28515625" customWidth="1"/>
    <col min="12801" max="12801" width="20.85546875" bestFit="1" customWidth="1"/>
    <col min="12805" max="12805" width="27.28515625" customWidth="1"/>
    <col min="13057" max="13057" width="20.85546875" bestFit="1" customWidth="1"/>
    <col min="13061" max="13061" width="27.28515625" customWidth="1"/>
    <col min="13313" max="13313" width="20.85546875" bestFit="1" customWidth="1"/>
    <col min="13317" max="13317" width="27.28515625" customWidth="1"/>
    <col min="13569" max="13569" width="20.85546875" bestFit="1" customWidth="1"/>
    <col min="13573" max="13573" width="27.28515625" customWidth="1"/>
    <col min="13825" max="13825" width="20.85546875" bestFit="1" customWidth="1"/>
    <col min="13829" max="13829" width="27.28515625" customWidth="1"/>
    <col min="14081" max="14081" width="20.85546875" bestFit="1" customWidth="1"/>
    <col min="14085" max="14085" width="27.28515625" customWidth="1"/>
    <col min="14337" max="14337" width="20.85546875" bestFit="1" customWidth="1"/>
    <col min="14341" max="14341" width="27.28515625" customWidth="1"/>
    <col min="14593" max="14593" width="20.85546875" bestFit="1" customWidth="1"/>
    <col min="14597" max="14597" width="27.28515625" customWidth="1"/>
    <col min="14849" max="14849" width="20.85546875" bestFit="1" customWidth="1"/>
    <col min="14853" max="14853" width="27.28515625" customWidth="1"/>
    <col min="15105" max="15105" width="20.85546875" bestFit="1" customWidth="1"/>
    <col min="15109" max="15109" width="27.28515625" customWidth="1"/>
    <col min="15361" max="15361" width="20.85546875" bestFit="1" customWidth="1"/>
    <col min="15365" max="15365" width="27.28515625" customWidth="1"/>
    <col min="15617" max="15617" width="20.85546875" bestFit="1" customWidth="1"/>
    <col min="15621" max="15621" width="27.28515625" customWidth="1"/>
    <col min="15873" max="15873" width="20.85546875" bestFit="1" customWidth="1"/>
    <col min="15877" max="15877" width="27.28515625" customWidth="1"/>
    <col min="16129" max="16129" width="20.85546875" bestFit="1" customWidth="1"/>
    <col min="16133" max="16133" width="27.28515625" customWidth="1"/>
  </cols>
  <sheetData>
    <row r="1" spans="1:6" x14ac:dyDescent="0.25">
      <c r="A1" s="172" t="s">
        <v>91</v>
      </c>
      <c r="B1" s="172"/>
      <c r="E1" s="172" t="s">
        <v>92</v>
      </c>
      <c r="F1" s="172"/>
    </row>
    <row r="2" spans="1:6" x14ac:dyDescent="0.25">
      <c r="A2" s="3" t="s">
        <v>93</v>
      </c>
      <c r="B2" s="3">
        <v>42.2</v>
      </c>
      <c r="E2" s="3" t="s">
        <v>94</v>
      </c>
      <c r="F2" s="55">
        <v>45000</v>
      </c>
    </row>
    <row r="3" spans="1:6" x14ac:dyDescent="0.25">
      <c r="A3" s="3" t="s">
        <v>95</v>
      </c>
      <c r="B3" s="3">
        <v>678.5</v>
      </c>
      <c r="E3" s="3" t="s">
        <v>96</v>
      </c>
      <c r="F3" s="55">
        <v>60000</v>
      </c>
    </row>
    <row r="4" spans="1:6" x14ac:dyDescent="0.25">
      <c r="A4" s="3" t="s">
        <v>97</v>
      </c>
      <c r="B4" s="56">
        <f>+PI()</f>
        <v>3.1415926535897931</v>
      </c>
      <c r="E4" s="3" t="s">
        <v>125</v>
      </c>
      <c r="F4" s="55">
        <v>180000</v>
      </c>
    </row>
    <row r="5" spans="1:6" x14ac:dyDescent="0.25">
      <c r="A5" s="3" t="s">
        <v>98</v>
      </c>
      <c r="B5" s="56">
        <v>10000</v>
      </c>
    </row>
    <row r="6" spans="1:6" x14ac:dyDescent="0.25">
      <c r="A6" s="3" t="s">
        <v>99</v>
      </c>
      <c r="B6" s="56">
        <f>+B2*B3*B4/B5</f>
        <v>8.9952279972440472</v>
      </c>
    </row>
    <row r="7" spans="1:6" x14ac:dyDescent="0.25">
      <c r="A7" s="3" t="s">
        <v>100</v>
      </c>
      <c r="B7" s="57">
        <f>+F2</f>
        <v>45000</v>
      </c>
    </row>
    <row r="8" spans="1:6" x14ac:dyDescent="0.25">
      <c r="A8" s="3" t="s">
        <v>101</v>
      </c>
      <c r="B8" s="57">
        <f>+B7*B6</f>
        <v>404785.25987598213</v>
      </c>
    </row>
    <row r="9" spans="1:6" x14ac:dyDescent="0.25">
      <c r="A9" s="58" t="s">
        <v>102</v>
      </c>
      <c r="B9" s="62">
        <f>+B8*1.1</f>
        <v>445263.78586358036</v>
      </c>
    </row>
    <row r="11" spans="1:6" x14ac:dyDescent="0.25">
      <c r="A11" t="s">
        <v>103</v>
      </c>
      <c r="B11" s="62">
        <f>+B9*20%</f>
        <v>89052.757172716083</v>
      </c>
    </row>
  </sheetData>
  <mergeCells count="2">
    <mergeCell ref="A1:B1"/>
    <mergeCell ref="E1:F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Cotización</vt:lpstr>
      <vt:lpstr>Calculo Materiales</vt:lpstr>
      <vt:lpstr>Cromo</vt:lpstr>
      <vt:lpstr>Cotización!Área_de_impresión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cotización</dc:title>
  <dc:creator>Mateo Montes Martínez</dc:creator>
  <cp:keywords>Colombia Conectada</cp:keywords>
  <cp:lastModifiedBy>Work</cp:lastModifiedBy>
  <cp:lastPrinted>2021-09-27T12:55:54Z</cp:lastPrinted>
  <dcterms:created xsi:type="dcterms:W3CDTF">2014-06-17T14:53:26Z</dcterms:created>
  <dcterms:modified xsi:type="dcterms:W3CDTF">2021-10-01T14:48:58Z</dcterms:modified>
</cp:coreProperties>
</file>