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4.xml" ContentType="application/vnd.openxmlformats-officedocument.spreadsheetml.comments+xml"/>
  <Override PartName="/xl/drawings/drawing17.xml" ContentType="application/vnd.openxmlformats-officedocument.drawing+xml"/>
  <Override PartName="/xl/comments5.xml" ContentType="application/vnd.openxmlformats-officedocument.spreadsheetml.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D:\Profeyus\ESTRUCTURAS II ASUS\Programas Predim\"/>
    </mc:Choice>
  </mc:AlternateContent>
  <bookViews>
    <workbookView showSheetTabs="0" xWindow="0" yWindow="0" windowWidth="10215" windowHeight="8460" tabRatio="894"/>
  </bookViews>
  <sheets>
    <sheet name="MENU" sheetId="10" r:id="rId1"/>
    <sheet name="INTROD GENERAL" sheetId="31" r:id="rId2"/>
    <sheet name="1 PORTICO CONCRETO" sheetId="11" r:id="rId3"/>
    <sheet name="1 INTROD PORT CONCR" sheetId="17" r:id="rId4"/>
    <sheet name="1 LOSAS DE CONCRETO" sheetId="1" r:id="rId5"/>
    <sheet name="1 AVALUO CARGAS" sheetId="27" r:id="rId6"/>
    <sheet name="1 COLUMNAS EN CONCRETO" sheetId="29" r:id="rId7"/>
    <sheet name="2 PORTICO ACERO" sheetId="18" r:id="rId8"/>
    <sheet name="2 INTROD PORT ACERO" sheetId="20" r:id="rId9"/>
    <sheet name="2 LOSAS EN STEEL DECK" sheetId="5" r:id="rId10"/>
    <sheet name="2 AVALUO CARGAS" sheetId="28" r:id="rId11"/>
    <sheet name="2 COLUMNA EN ACERO" sheetId="3" r:id="rId12"/>
    <sheet name="3 SISTEMA COMBINADO" sheetId="15" r:id="rId13"/>
    <sheet name="3 INTROD COMBINADO" sheetId="21" r:id="rId14"/>
    <sheet name="3 PANTALLAS CONCRETO" sheetId="30" r:id="rId15"/>
    <sheet name="3 LOSAS DE CONCRETO" sheetId="40" r:id="rId16"/>
    <sheet name="3 AVALUO CARGAS" sheetId="41" r:id="rId17"/>
    <sheet name="3 COLUMNAS EN CONCRETO" sheetId="24" r:id="rId18"/>
    <sheet name="4 MAMPOSTERIA" sheetId="34" r:id="rId19"/>
    <sheet name="4 INTROD MAMPOST" sheetId="35" r:id="rId20"/>
    <sheet name="4 DATOS" sheetId="38" r:id="rId21"/>
    <sheet name="4 SIMETRIA" sheetId="32" r:id="rId22"/>
    <sheet name="4 LONGITUD MINIMA" sheetId="33" r:id="rId23"/>
  </sheets>
  <definedNames>
    <definedName name="_xlnm.Print_Area" localSheetId="6">'1 COLUMNAS EN CONCRETO'!$A$1:$L$66</definedName>
    <definedName name="_xlnm.Print_Area" localSheetId="4">'1 LOSAS DE CONCRETO'!$B$2:$S$54</definedName>
    <definedName name="_xlnm.Print_Area" localSheetId="10">'2 AVALUO CARGAS'!$B$2:$O$112</definedName>
    <definedName name="_xlnm.Print_Area" localSheetId="11">'2 COLUMNA EN ACERO'!$B$2:$L$53</definedName>
    <definedName name="_xlnm.Print_Area" localSheetId="9">'2 LOSAS EN STEEL DECK'!$A$1:$Y$40</definedName>
    <definedName name="_xlnm.Print_Area" localSheetId="16">'3 AVALUO CARGAS'!$B$2:$U$139</definedName>
    <definedName name="_xlnm.Print_Area" localSheetId="17">'3 COLUMNAS EN CONCRETO'!$B$2:$L$46</definedName>
    <definedName name="_xlnm.Print_Area" localSheetId="15">'3 LOSAS DE CONCRETO'!$B$2:$S$54</definedName>
    <definedName name="_xlnm.Print_Area" localSheetId="14">'3 PANTALLAS CONCRETO'!$B$2:$P$36</definedName>
    <definedName name="_xlnm.Print_Area" localSheetId="20">'4 DATOS'!$A$1:$Z$59</definedName>
    <definedName name="_xlnm.Print_Area" localSheetId="22">'4 LONGITUD MINIMA'!$B$2:$S$30</definedName>
    <definedName name="_xlnm.Print_Area" localSheetId="21">'4 SIMETRIA'!$A$2:$AB$63</definedName>
    <definedName name="_xlnm.Print_Titles" localSheetId="5">'1 AVALUO CARGAS'!$1:$4</definedName>
    <definedName name="_xlnm.Print_Titles" localSheetId="4">'1 LOSAS DE CONCRETO'!$1:$2</definedName>
    <definedName name="_xlnm.Print_Titles" localSheetId="16">'3 AVALUO CARGAS'!$1:$4</definedName>
    <definedName name="_xlnm.Print_Titles" localSheetId="15">'3 LOSAS DE CONCRETO'!$1:$2</definedName>
    <definedName name="_xlnm.Print_Titles" localSheetId="20">'4 DATOS'!$1:$15</definedName>
  </definedNames>
  <calcPr calcId="152511"/>
</workbook>
</file>

<file path=xl/calcChain.xml><?xml version="1.0" encoding="utf-8"?>
<calcChain xmlns="http://schemas.openxmlformats.org/spreadsheetml/2006/main">
  <c r="N23" i="33" l="1"/>
  <c r="N22" i="33"/>
  <c r="P24" i="33"/>
  <c r="O24" i="33"/>
  <c r="N24" i="33"/>
  <c r="E22" i="33"/>
  <c r="O122" i="41" l="1"/>
  <c r="O122" i="27"/>
  <c r="O130" i="41" l="1"/>
  <c r="O131" i="41" s="1"/>
  <c r="O136" i="41" s="1"/>
  <c r="E130" i="41"/>
  <c r="O126" i="41"/>
  <c r="O127" i="41" s="1"/>
  <c r="E126" i="41"/>
  <c r="E123" i="41"/>
  <c r="E122" i="41"/>
  <c r="P117" i="41"/>
  <c r="P116" i="41"/>
  <c r="P115" i="41"/>
  <c r="P114" i="41"/>
  <c r="P113" i="41"/>
  <c r="E112" i="41"/>
  <c r="D105" i="41"/>
  <c r="E118" i="41" s="1"/>
  <c r="J103" i="41"/>
  <c r="G103" i="41"/>
  <c r="L100" i="41"/>
  <c r="G100" i="41"/>
  <c r="R99" i="41"/>
  <c r="Q99" i="41"/>
  <c r="P99" i="41"/>
  <c r="D98" i="41"/>
  <c r="H112" i="41" s="1"/>
  <c r="N96" i="41"/>
  <c r="M96" i="41"/>
  <c r="L96" i="41"/>
  <c r="I96" i="41"/>
  <c r="H96" i="41"/>
  <c r="G96" i="41"/>
  <c r="L95" i="41"/>
  <c r="G95" i="41"/>
  <c r="D95" i="41"/>
  <c r="E111" i="41" s="1"/>
  <c r="P93" i="41"/>
  <c r="O121" i="41" s="1"/>
  <c r="P92" i="41"/>
  <c r="P122" i="41" s="1"/>
  <c r="L90" i="41"/>
  <c r="E121" i="41" s="1"/>
  <c r="J90" i="41"/>
  <c r="E110" i="41" s="1"/>
  <c r="D90" i="41"/>
  <c r="K87" i="41"/>
  <c r="K85" i="41"/>
  <c r="C85" i="41"/>
  <c r="C84" i="41"/>
  <c r="L83" i="41"/>
  <c r="K83" i="41"/>
  <c r="F83" i="41"/>
  <c r="O118" i="41" s="1"/>
  <c r="P118" i="41" s="1"/>
  <c r="L82" i="41"/>
  <c r="K82" i="41"/>
  <c r="F82" i="41"/>
  <c r="P94" i="41" s="1"/>
  <c r="K80" i="41"/>
  <c r="R27" i="41"/>
  <c r="K18" i="41"/>
  <c r="K17" i="41"/>
  <c r="O105" i="41" s="1"/>
  <c r="L13" i="41"/>
  <c r="K21" i="41" s="1"/>
  <c r="L12" i="41"/>
  <c r="L11" i="41"/>
  <c r="L10" i="41"/>
  <c r="L9" i="41"/>
  <c r="L8" i="41"/>
  <c r="F53" i="40"/>
  <c r="E53" i="40"/>
  <c r="E48" i="40"/>
  <c r="D43" i="40"/>
  <c r="F42" i="40"/>
  <c r="F41" i="40"/>
  <c r="F44" i="40" s="1"/>
  <c r="E41" i="40"/>
  <c r="F16" i="40"/>
  <c r="E16" i="40"/>
  <c r="G5" i="40"/>
  <c r="F52" i="40" s="1"/>
  <c r="L9" i="27"/>
  <c r="I20" i="24" l="1"/>
  <c r="F51" i="40"/>
  <c r="F13" i="40"/>
  <c r="F24" i="40"/>
  <c r="F15" i="40"/>
  <c r="F26" i="40"/>
  <c r="K19" i="41"/>
  <c r="J100" i="41"/>
  <c r="F100" i="41"/>
  <c r="O100" i="41"/>
  <c r="J95" i="41"/>
  <c r="P121" i="41"/>
  <c r="E11" i="40"/>
  <c r="F14" i="40"/>
  <c r="E13" i="40"/>
  <c r="E15" i="40"/>
  <c r="E24" i="40"/>
  <c r="E26" i="40"/>
  <c r="E51" i="40"/>
  <c r="K20" i="41"/>
  <c r="F101" i="41" s="1"/>
  <c r="F95" i="41"/>
  <c r="O95" i="41"/>
  <c r="L103" i="41"/>
  <c r="K105" i="41" s="1"/>
  <c r="E52" i="40"/>
  <c r="E14" i="40"/>
  <c r="E25" i="40"/>
  <c r="E27" i="40"/>
  <c r="E50" i="40"/>
  <c r="E22" i="40"/>
  <c r="F25" i="40"/>
  <c r="F27" i="40"/>
  <c r="F50" i="40"/>
  <c r="F54" i="40" s="1"/>
  <c r="F87" i="41"/>
  <c r="P101" i="41" s="1"/>
  <c r="P100" i="41"/>
  <c r="F53" i="1"/>
  <c r="E53" i="1"/>
  <c r="F16" i="1"/>
  <c r="E16" i="1"/>
  <c r="K18" i="27"/>
  <c r="L13" i="27"/>
  <c r="L8" i="27"/>
  <c r="E112" i="27"/>
  <c r="L10" i="27"/>
  <c r="C85" i="27"/>
  <c r="C84" i="27"/>
  <c r="F83" i="27"/>
  <c r="P100" i="27" s="1"/>
  <c r="P99" i="27"/>
  <c r="D95" i="27"/>
  <c r="J90" i="27"/>
  <c r="K80" i="27"/>
  <c r="D105" i="27"/>
  <c r="D43" i="1"/>
  <c r="F42" i="1"/>
  <c r="F41" i="1" s="1"/>
  <c r="R99" i="27"/>
  <c r="Q99" i="27"/>
  <c r="L11" i="27"/>
  <c r="K17" i="27"/>
  <c r="F87" i="27" s="1"/>
  <c r="P101" i="27" s="1"/>
  <c r="H96" i="27"/>
  <c r="M96" i="27"/>
  <c r="L95" i="27"/>
  <c r="L96" i="27"/>
  <c r="G96" i="27"/>
  <c r="G95" i="27"/>
  <c r="N96" i="27"/>
  <c r="I96" i="27"/>
  <c r="O123" i="41" l="1"/>
  <c r="F28" i="40"/>
  <c r="F29" i="40" s="1"/>
  <c r="F17" i="40"/>
  <c r="F18" i="40" s="1"/>
  <c r="F19" i="40" s="1"/>
  <c r="F82" i="27"/>
  <c r="F80" i="41"/>
  <c r="O105" i="27"/>
  <c r="L100" i="27"/>
  <c r="G100" i="27"/>
  <c r="F30" i="40" l="1"/>
  <c r="F31" i="40" s="1"/>
  <c r="R97" i="41"/>
  <c r="S97" i="41" s="1"/>
  <c r="O110" i="41"/>
  <c r="P123" i="41"/>
  <c r="O124" i="41"/>
  <c r="F81" i="41"/>
  <c r="P97" i="41" s="1"/>
  <c r="P93" i="27"/>
  <c r="E41" i="1"/>
  <c r="O112" i="41" l="1"/>
  <c r="P112" i="41" s="1"/>
  <c r="O111" i="41"/>
  <c r="P111" i="41" l="1"/>
  <c r="O119" i="41"/>
  <c r="O128" i="41" s="1"/>
  <c r="I21" i="24" s="1"/>
  <c r="P94" i="27"/>
  <c r="F44" i="1"/>
  <c r="L12" i="27"/>
  <c r="O132" i="41" l="1"/>
  <c r="I22" i="24" s="1"/>
  <c r="O135" i="41"/>
  <c r="O137" i="41" s="1"/>
  <c r="O100" i="27"/>
  <c r="O95" i="27"/>
  <c r="J95" i="27"/>
  <c r="F95" i="27"/>
  <c r="K21" i="27"/>
  <c r="K20" i="27"/>
  <c r="K19" i="27"/>
  <c r="F100" i="27"/>
  <c r="J100" i="27"/>
  <c r="G11" i="24"/>
  <c r="G11" i="29"/>
  <c r="I32" i="24" l="1"/>
  <c r="O138" i="41"/>
  <c r="I23" i="24"/>
  <c r="O123" i="27"/>
  <c r="F101" i="27"/>
  <c r="K82" i="27"/>
  <c r="E84" i="28" l="1"/>
  <c r="J17" i="5" l="1"/>
  <c r="J16" i="5"/>
  <c r="Q17" i="5"/>
  <c r="R40" i="32" l="1"/>
  <c r="T40" i="32" s="1"/>
  <c r="S40" i="32"/>
  <c r="R41" i="32"/>
  <c r="S41" i="32"/>
  <c r="R42" i="32"/>
  <c r="S42" i="32"/>
  <c r="R43" i="32"/>
  <c r="S43" i="32"/>
  <c r="R44" i="32"/>
  <c r="T44" i="32" s="1"/>
  <c r="S44" i="32"/>
  <c r="R45" i="32"/>
  <c r="T45" i="32" s="1"/>
  <c r="S45" i="32"/>
  <c r="R46" i="32"/>
  <c r="T46" i="32" s="1"/>
  <c r="S46" i="32"/>
  <c r="R47" i="32"/>
  <c r="T47" i="32" s="1"/>
  <c r="S47" i="32"/>
  <c r="R48" i="32"/>
  <c r="T48" i="32" s="1"/>
  <c r="S48" i="32"/>
  <c r="R49" i="32"/>
  <c r="T49" i="32" s="1"/>
  <c r="S49" i="32"/>
  <c r="R50" i="32"/>
  <c r="T50" i="32" s="1"/>
  <c r="S50" i="32"/>
  <c r="R51" i="32"/>
  <c r="S51" i="32"/>
  <c r="T51" i="32"/>
  <c r="R52" i="32"/>
  <c r="S52" i="32"/>
  <c r="T52" i="32"/>
  <c r="S39" i="32"/>
  <c r="R39" i="32"/>
  <c r="D40" i="32"/>
  <c r="E40" i="32"/>
  <c r="D41" i="32"/>
  <c r="E41" i="32"/>
  <c r="D42" i="32"/>
  <c r="E42" i="32"/>
  <c r="D43" i="32"/>
  <c r="E43" i="32"/>
  <c r="D44" i="32"/>
  <c r="F44" i="32" s="1"/>
  <c r="E44" i="32"/>
  <c r="D45" i="32"/>
  <c r="E45" i="32"/>
  <c r="F45" i="32"/>
  <c r="D46" i="32"/>
  <c r="F46" i="32" s="1"/>
  <c r="E46" i="32"/>
  <c r="D47" i="32"/>
  <c r="F47" i="32" s="1"/>
  <c r="E47" i="32"/>
  <c r="D48" i="32"/>
  <c r="F48" i="32" s="1"/>
  <c r="E48" i="32"/>
  <c r="D49" i="32"/>
  <c r="F49" i="32" s="1"/>
  <c r="E49" i="32"/>
  <c r="D50" i="32"/>
  <c r="F50" i="32" s="1"/>
  <c r="E50" i="32"/>
  <c r="D51" i="32"/>
  <c r="F51" i="32" s="1"/>
  <c r="E51" i="32"/>
  <c r="D52" i="32"/>
  <c r="F52" i="32" s="1"/>
  <c r="E52" i="32"/>
  <c r="E39" i="32"/>
  <c r="D39" i="32"/>
  <c r="R9" i="32"/>
  <c r="S9" i="32"/>
  <c r="R10" i="32"/>
  <c r="S10" i="32"/>
  <c r="R11" i="32"/>
  <c r="S11" i="32"/>
  <c r="R12" i="32"/>
  <c r="S12" i="32"/>
  <c r="R13" i="32"/>
  <c r="T13" i="32" s="1"/>
  <c r="S13" i="32"/>
  <c r="R14" i="32"/>
  <c r="T14" i="32" s="1"/>
  <c r="S14" i="32"/>
  <c r="R15" i="32"/>
  <c r="T15" i="32" s="1"/>
  <c r="S15" i="32"/>
  <c r="R16" i="32"/>
  <c r="T16" i="32" s="1"/>
  <c r="S16" i="32"/>
  <c r="R17" i="32"/>
  <c r="T17" i="32" s="1"/>
  <c r="S17" i="32"/>
  <c r="R18" i="32"/>
  <c r="T18" i="32" s="1"/>
  <c r="S18" i="32"/>
  <c r="R19" i="32"/>
  <c r="T19" i="32" s="1"/>
  <c r="S19" i="32"/>
  <c r="R20" i="32"/>
  <c r="T20" i="32" s="1"/>
  <c r="S20" i="32"/>
  <c r="R21" i="32"/>
  <c r="T21" i="32" s="1"/>
  <c r="S21" i="32"/>
  <c r="S8" i="32"/>
  <c r="R8" i="32"/>
  <c r="D9" i="32"/>
  <c r="E9" i="32"/>
  <c r="D10" i="32"/>
  <c r="E10" i="32"/>
  <c r="D11" i="32"/>
  <c r="E11" i="32"/>
  <c r="D12" i="32"/>
  <c r="F12" i="32" s="1"/>
  <c r="E12" i="32"/>
  <c r="D13" i="32"/>
  <c r="F13" i="32" s="1"/>
  <c r="E13" i="32"/>
  <c r="D14" i="32"/>
  <c r="F14" i="32" s="1"/>
  <c r="E14" i="32"/>
  <c r="D15" i="32"/>
  <c r="F15" i="32" s="1"/>
  <c r="E15" i="32"/>
  <c r="D16" i="32"/>
  <c r="F16" i="32" s="1"/>
  <c r="E16" i="32"/>
  <c r="D17" i="32"/>
  <c r="F17" i="32" s="1"/>
  <c r="E17" i="32"/>
  <c r="D18" i="32"/>
  <c r="F18" i="32" s="1"/>
  <c r="E18" i="32"/>
  <c r="D19" i="32"/>
  <c r="F19" i="32" s="1"/>
  <c r="E19" i="32"/>
  <c r="D20" i="32"/>
  <c r="F20" i="32" s="1"/>
  <c r="E20" i="32"/>
  <c r="D21" i="32"/>
  <c r="F21" i="32" s="1"/>
  <c r="E21" i="32"/>
  <c r="E8" i="32"/>
  <c r="D8" i="32"/>
  <c r="T25" i="32"/>
  <c r="F25" i="32"/>
  <c r="Q4" i="33"/>
  <c r="K12" i="33"/>
  <c r="M8" i="33"/>
  <c r="G8" i="33"/>
  <c r="E12" i="33"/>
  <c r="I14" i="38"/>
  <c r="I13" i="38"/>
  <c r="Y54" i="38"/>
  <c r="V49" i="38"/>
  <c r="L54" i="38"/>
  <c r="I49" i="38"/>
  <c r="Y32" i="38"/>
  <c r="V27" i="38"/>
  <c r="L32" i="38"/>
  <c r="I27" i="38"/>
  <c r="Q11" i="33" l="1"/>
  <c r="F40" i="32"/>
  <c r="T43" i="32"/>
  <c r="T12" i="32"/>
  <c r="F43" i="32"/>
  <c r="F42" i="32"/>
  <c r="T42" i="32"/>
  <c r="T39" i="32"/>
  <c r="F39" i="32"/>
  <c r="F41" i="32"/>
  <c r="T41" i="32"/>
  <c r="F10" i="32"/>
  <c r="T8" i="32"/>
  <c r="T9" i="32"/>
  <c r="F8" i="32"/>
  <c r="F11" i="32"/>
  <c r="F9" i="32"/>
  <c r="T10" i="32"/>
  <c r="T11" i="32"/>
  <c r="D22" i="32"/>
  <c r="S57" i="38"/>
  <c r="F57" i="38"/>
  <c r="S52" i="38"/>
  <c r="F52" i="38"/>
  <c r="S51" i="38"/>
  <c r="F51" i="38"/>
  <c r="S50" i="38"/>
  <c r="F50" i="38"/>
  <c r="S49" i="38"/>
  <c r="F49" i="38"/>
  <c r="S48" i="38"/>
  <c r="F48" i="38"/>
  <c r="S47" i="38"/>
  <c r="F47" i="38"/>
  <c r="S46" i="38"/>
  <c r="F46" i="38"/>
  <c r="S45" i="38"/>
  <c r="F45" i="38"/>
  <c r="S44" i="38"/>
  <c r="F44" i="38"/>
  <c r="S43" i="38"/>
  <c r="F43" i="38"/>
  <c r="S42" i="38"/>
  <c r="F42" i="38"/>
  <c r="S35" i="38"/>
  <c r="F35" i="38"/>
  <c r="S30" i="38"/>
  <c r="F30" i="38"/>
  <c r="S29" i="38"/>
  <c r="F29" i="38"/>
  <c r="S28" i="38"/>
  <c r="F28" i="38"/>
  <c r="S27" i="38"/>
  <c r="F27" i="38"/>
  <c r="S26" i="38"/>
  <c r="F26" i="38"/>
  <c r="S25" i="38"/>
  <c r="F25" i="38"/>
  <c r="S24" i="38"/>
  <c r="F24" i="38"/>
  <c r="S23" i="38"/>
  <c r="F23" i="38"/>
  <c r="S22" i="38"/>
  <c r="F22" i="38"/>
  <c r="S21" i="38"/>
  <c r="F21" i="38"/>
  <c r="S20" i="38"/>
  <c r="F20" i="38"/>
  <c r="F23" i="32" l="1"/>
  <c r="F54" i="38"/>
  <c r="F55" i="38" s="1"/>
  <c r="F58" i="38" s="1"/>
  <c r="S54" i="38"/>
  <c r="S55" i="38" s="1"/>
  <c r="S58" i="38" s="1"/>
  <c r="F32" i="38"/>
  <c r="F33" i="38" s="1"/>
  <c r="F36" i="38" s="1"/>
  <c r="S32" i="38"/>
  <c r="S33" i="38" s="1"/>
  <c r="S36" i="38" s="1"/>
  <c r="Q12" i="33"/>
  <c r="N19" i="33" s="1"/>
  <c r="Q10" i="33"/>
  <c r="E19" i="33" s="1"/>
  <c r="W62" i="32"/>
  <c r="I62" i="32"/>
  <c r="Y60" i="32"/>
  <c r="K60" i="32"/>
  <c r="T57" i="32"/>
  <c r="F57" i="32"/>
  <c r="R53" i="32"/>
  <c r="W61" i="32" s="1"/>
  <c r="D53" i="32"/>
  <c r="I61" i="32" s="1"/>
  <c r="F54" i="32"/>
  <c r="T54" i="32"/>
  <c r="W31" i="32"/>
  <c r="I31" i="32"/>
  <c r="Y29" i="32"/>
  <c r="K29" i="32"/>
  <c r="T26" i="32"/>
  <c r="F26" i="32"/>
  <c r="R22" i="32"/>
  <c r="I30" i="32"/>
  <c r="T23" i="32"/>
  <c r="W30" i="32" l="1"/>
  <c r="E23" i="33"/>
  <c r="I29" i="32"/>
  <c r="N21" i="33"/>
  <c r="E21" i="33"/>
  <c r="W29" i="32"/>
  <c r="T24" i="32"/>
  <c r="T27" i="32" s="1"/>
  <c r="AA29" i="32" s="1"/>
  <c r="AA31" i="32" s="1"/>
  <c r="F55" i="32"/>
  <c r="F58" i="32" s="1"/>
  <c r="M60" i="32" s="1"/>
  <c r="M62" i="32" s="1"/>
  <c r="I60" i="32"/>
  <c r="W60" i="32"/>
  <c r="T55" i="32"/>
  <c r="T58" i="32" s="1"/>
  <c r="AA60" i="32" s="1"/>
  <c r="AA62" i="32" s="1"/>
  <c r="E24" i="33" l="1"/>
  <c r="G24" i="33"/>
  <c r="F24" i="33"/>
  <c r="G22" i="33"/>
  <c r="F24" i="32"/>
  <c r="F27" i="32" s="1"/>
  <c r="M29" i="32" s="1"/>
  <c r="M31" i="32" s="1"/>
  <c r="P22" i="33"/>
  <c r="P23" i="33"/>
  <c r="G23" i="33"/>
  <c r="E17" i="30" l="1"/>
  <c r="E18" i="30" s="1"/>
  <c r="E21" i="30"/>
  <c r="I17" i="30" s="1"/>
  <c r="E19" i="30" l="1"/>
  <c r="K24" i="30"/>
  <c r="H14" i="30"/>
  <c r="K8" i="30"/>
  <c r="J7" i="30"/>
  <c r="H9" i="30"/>
  <c r="I19" i="30" l="1"/>
  <c r="E20" i="30"/>
  <c r="E22" i="30" s="1"/>
  <c r="D24" i="30" s="1"/>
  <c r="C65" i="29"/>
  <c r="G8" i="29"/>
  <c r="J7" i="29"/>
  <c r="K22" i="30" l="1"/>
  <c r="H24" i="30"/>
  <c r="M23" i="28" l="1"/>
  <c r="D53" i="28"/>
  <c r="H63" i="28"/>
  <c r="E83" i="28" s="1"/>
  <c r="D54" i="28"/>
  <c r="E94" i="28" s="1"/>
  <c r="K54" i="28"/>
  <c r="K55" i="28"/>
  <c r="K94" i="28" s="1"/>
  <c r="L67" i="28"/>
  <c r="D68" i="28"/>
  <c r="F68" i="28"/>
  <c r="H68" i="28"/>
  <c r="K68" i="28"/>
  <c r="D71" i="28"/>
  <c r="G76" i="28"/>
  <c r="J76" i="28" s="1"/>
  <c r="H76" i="28"/>
  <c r="D78" i="28"/>
  <c r="C62" i="28"/>
  <c r="K103" i="28"/>
  <c r="K104" i="28" s="1"/>
  <c r="K109" i="28" s="1"/>
  <c r="K99" i="28"/>
  <c r="K100" i="28" s="1"/>
  <c r="E103" i="28"/>
  <c r="E99" i="28"/>
  <c r="E96" i="28"/>
  <c r="E95" i="28"/>
  <c r="L90" i="28"/>
  <c r="L89" i="28"/>
  <c r="L88" i="28"/>
  <c r="L87" i="28"/>
  <c r="L86" i="28"/>
  <c r="I49" i="28"/>
  <c r="I47" i="28"/>
  <c r="J45" i="28"/>
  <c r="I45" i="28"/>
  <c r="J44" i="28"/>
  <c r="I44" i="28"/>
  <c r="I43" i="28"/>
  <c r="F74" i="28"/>
  <c r="K78" i="28"/>
  <c r="K73" i="28"/>
  <c r="J18" i="5"/>
  <c r="Q18" i="5"/>
  <c r="R18" i="5"/>
  <c r="S18" i="5"/>
  <c r="T18" i="5"/>
  <c r="U18" i="5"/>
  <c r="Q19" i="5"/>
  <c r="R19" i="5"/>
  <c r="S19" i="5"/>
  <c r="T19" i="5"/>
  <c r="U19" i="5"/>
  <c r="R17" i="5"/>
  <c r="S17" i="5"/>
  <c r="T17" i="5"/>
  <c r="U17" i="5"/>
  <c r="H11" i="5"/>
  <c r="P10" i="5"/>
  <c r="L22" i="5" s="1"/>
  <c r="V17" i="5" s="1"/>
  <c r="K95" i="28" l="1"/>
  <c r="L95" i="28" s="1"/>
  <c r="I14" i="3"/>
  <c r="Q22" i="5"/>
  <c r="Q24" i="5"/>
  <c r="I78" i="28"/>
  <c r="F73" i="28"/>
  <c r="H73" i="28"/>
  <c r="F45" i="28"/>
  <c r="F49" i="28"/>
  <c r="L94" i="28"/>
  <c r="K83" i="28" l="1"/>
  <c r="W17" i="5"/>
  <c r="V19" i="5"/>
  <c r="J31" i="5" s="1"/>
  <c r="L31" i="5" s="1"/>
  <c r="W19" i="5"/>
  <c r="V18" i="5"/>
  <c r="W18" i="5"/>
  <c r="Q23" i="5"/>
  <c r="L56" i="28"/>
  <c r="K96" i="28"/>
  <c r="L96" i="28" s="1"/>
  <c r="L74" i="28"/>
  <c r="L91" i="28"/>
  <c r="L73" i="28"/>
  <c r="L85" i="28"/>
  <c r="O130" i="27"/>
  <c r="O131" i="27" s="1"/>
  <c r="E130" i="27"/>
  <c r="O126" i="27"/>
  <c r="O127" i="27" s="1"/>
  <c r="E126" i="27"/>
  <c r="E123" i="27"/>
  <c r="E122" i="27"/>
  <c r="P117" i="27"/>
  <c r="P116" i="27"/>
  <c r="P115" i="27"/>
  <c r="P114" i="27"/>
  <c r="P113" i="27"/>
  <c r="E118" i="27"/>
  <c r="J103" i="27"/>
  <c r="G103" i="27"/>
  <c r="D98" i="27"/>
  <c r="H112" i="27" s="1"/>
  <c r="E111" i="27"/>
  <c r="O121" i="27"/>
  <c r="P92" i="27"/>
  <c r="P122" i="27" s="1"/>
  <c r="L90" i="27"/>
  <c r="E121" i="27" s="1"/>
  <c r="E110" i="27"/>
  <c r="D90" i="27"/>
  <c r="K87" i="27"/>
  <c r="K85" i="27"/>
  <c r="L83" i="27"/>
  <c r="K83" i="27"/>
  <c r="L82" i="27"/>
  <c r="R27" i="27"/>
  <c r="J30" i="5" l="1"/>
  <c r="L103" i="27"/>
  <c r="K105" i="27" s="1"/>
  <c r="O136" i="27"/>
  <c r="I17" i="29"/>
  <c r="G17" i="29" s="1"/>
  <c r="O118" i="27"/>
  <c r="P123" i="27"/>
  <c r="K97" i="28"/>
  <c r="L84" i="28"/>
  <c r="K92" i="28"/>
  <c r="P121" i="27"/>
  <c r="G5" i="1"/>
  <c r="G14" i="24"/>
  <c r="G9" i="3"/>
  <c r="G8" i="24"/>
  <c r="J7" i="24"/>
  <c r="J8" i="3"/>
  <c r="L30" i="5" l="1"/>
  <c r="J29" i="5"/>
  <c r="L29" i="5" s="1"/>
  <c r="K101" i="28"/>
  <c r="I15" i="3" s="1"/>
  <c r="F27" i="1"/>
  <c r="E27" i="1"/>
  <c r="E51" i="1"/>
  <c r="E13" i="1"/>
  <c r="E25" i="1"/>
  <c r="E50" i="1"/>
  <c r="E14" i="1"/>
  <c r="E24" i="1"/>
  <c r="E15" i="1"/>
  <c r="E26" i="1"/>
  <c r="E52" i="1"/>
  <c r="E48" i="1"/>
  <c r="P118" i="27"/>
  <c r="O124" i="27"/>
  <c r="F50" i="1"/>
  <c r="F51" i="1"/>
  <c r="E11" i="1"/>
  <c r="F52" i="1"/>
  <c r="E22" i="1"/>
  <c r="F24" i="1"/>
  <c r="F25" i="1"/>
  <c r="F26" i="1"/>
  <c r="F15" i="1"/>
  <c r="F14" i="1"/>
  <c r="F13" i="1"/>
  <c r="O28" i="5"/>
  <c r="G20" i="24"/>
  <c r="C45" i="24"/>
  <c r="K108" i="28" l="1"/>
  <c r="K110" i="28" s="1"/>
  <c r="I17" i="3" s="1"/>
  <c r="F54" i="1"/>
  <c r="K105" i="28"/>
  <c r="I16" i="3" s="1"/>
  <c r="I39" i="3" s="1"/>
  <c r="F28" i="1"/>
  <c r="F17" i="1"/>
  <c r="K111" i="28" l="1"/>
  <c r="F43" i="28"/>
  <c r="M70" i="28" s="1"/>
  <c r="L70" i="28" s="1"/>
  <c r="N70" i="28" s="1"/>
  <c r="G21" i="24" l="1"/>
  <c r="G14" i="3" l="1"/>
  <c r="I26" i="3" l="1"/>
  <c r="D28" i="3" s="1"/>
  <c r="F80" i="27"/>
  <c r="O110" i="27" s="1"/>
  <c r="E30" i="3" l="1"/>
  <c r="R97" i="27"/>
  <c r="F81" i="27" s="1"/>
  <c r="F29" i="1"/>
  <c r="O19" i="5"/>
  <c r="J13" i="5" s="1"/>
  <c r="P97" i="27" l="1"/>
  <c r="S97" i="27"/>
  <c r="F30" i="1"/>
  <c r="F31" i="1" s="1"/>
  <c r="C28" i="5"/>
  <c r="O111" i="27" l="1"/>
  <c r="O112" i="27"/>
  <c r="L25" i="5"/>
  <c r="L59" i="28" s="1"/>
  <c r="F18" i="1"/>
  <c r="F19" i="1" s="1"/>
  <c r="C24" i="5"/>
  <c r="C58" i="28" s="1"/>
  <c r="G23" i="24" l="1"/>
  <c r="G22" i="24"/>
  <c r="G15" i="3"/>
  <c r="D37" i="24" l="1"/>
  <c r="D34" i="24"/>
  <c r="G32" i="24"/>
  <c r="G16" i="3"/>
  <c r="D41" i="3"/>
  <c r="G17" i="3"/>
  <c r="E43" i="3" l="1"/>
  <c r="D47" i="3"/>
  <c r="E49" i="3" s="1"/>
  <c r="G26" i="3"/>
  <c r="D38" i="24"/>
  <c r="G37" i="24"/>
  <c r="G38" i="24" s="1"/>
  <c r="I37" i="24"/>
  <c r="G39" i="3"/>
  <c r="G34" i="24"/>
  <c r="D35" i="24"/>
  <c r="I34" i="24"/>
  <c r="G35" i="24" l="1"/>
  <c r="G40" i="24" s="1"/>
  <c r="P111" i="27" l="1"/>
  <c r="P112" i="27"/>
  <c r="O119" i="27" l="1"/>
  <c r="O128" i="27" s="1"/>
  <c r="O135" i="27" s="1"/>
  <c r="O137" i="27" s="1"/>
  <c r="I18" i="29" l="1"/>
  <c r="G18" i="29" s="1"/>
  <c r="O132" i="27"/>
  <c r="I19" i="29" s="1"/>
  <c r="I20" i="29"/>
  <c r="G20" i="29" s="1"/>
  <c r="G19" i="29" l="1"/>
  <c r="I45" i="29"/>
  <c r="I29" i="29"/>
  <c r="D31" i="29" s="1"/>
  <c r="O138" i="27"/>
  <c r="D50" i="29" l="1"/>
  <c r="D51" i="29" s="1"/>
  <c r="D47" i="29"/>
  <c r="G47" i="29" s="1"/>
  <c r="G45" i="29"/>
  <c r="D34" i="29"/>
  <c r="D35" i="29" s="1"/>
  <c r="G29" i="29"/>
  <c r="I31" i="29"/>
  <c r="G31" i="29"/>
  <c r="D32" i="29"/>
  <c r="G50" i="29"/>
  <c r="G51" i="29" s="1"/>
  <c r="I50" i="29" l="1"/>
  <c r="D48" i="29"/>
  <c r="G48" i="29" s="1"/>
  <c r="I47" i="29"/>
  <c r="I34" i="29"/>
  <c r="G34" i="29"/>
  <c r="G35" i="29" s="1"/>
  <c r="G32" i="29"/>
  <c r="D59" i="29"/>
  <c r="G59" i="29"/>
  <c r="D57" i="29" l="1"/>
  <c r="G57" i="29" l="1"/>
  <c r="G61" i="29" s="1"/>
</calcChain>
</file>

<file path=xl/comments1.xml><?xml version="1.0" encoding="utf-8"?>
<comments xmlns="http://schemas.openxmlformats.org/spreadsheetml/2006/main">
  <authors>
    <author>dfgomez</author>
  </authors>
  <commentList>
    <comment ref="D13" authorId="0" shapeId="0">
      <text>
        <r>
          <rPr>
            <sz val="8"/>
            <color indexed="81"/>
            <rFont val="Tahoma"/>
            <family val="2"/>
          </rPr>
          <t>Es cuando la viga sólo tiene continuidad hacia uno de los dos apoyos de la luz libre.</t>
        </r>
      </text>
    </comment>
    <comment ref="D14" authorId="0" shapeId="0">
      <text>
        <r>
          <rPr>
            <sz val="8"/>
            <color indexed="81"/>
            <rFont val="Tahoma"/>
            <family val="2"/>
          </rPr>
          <t>Es cuando la viga tiene continuidad hacia los dos apoyos de la luz libre.</t>
        </r>
      </text>
    </comment>
    <comment ref="D24" authorId="0" shapeId="0">
      <text>
        <r>
          <rPr>
            <sz val="8"/>
            <color indexed="81"/>
            <rFont val="Tahoma"/>
            <family val="2"/>
          </rPr>
          <t>Es cuando la viga sólo tiene continuidad hacia uno de los dos apoyos de la luz libre.</t>
        </r>
      </text>
    </comment>
    <comment ref="D25" authorId="0" shapeId="0">
      <text>
        <r>
          <rPr>
            <sz val="8"/>
            <color indexed="81"/>
            <rFont val="Tahoma"/>
            <family val="2"/>
          </rPr>
          <t>Es cuando la viga tiene continuidad hacia los dos apoyos de la luz libre.</t>
        </r>
      </text>
    </comment>
    <comment ref="D50" authorId="0" shapeId="0">
      <text>
        <r>
          <rPr>
            <sz val="8"/>
            <color indexed="81"/>
            <rFont val="Tahoma"/>
            <family val="2"/>
          </rPr>
          <t>Es cuando la viga sólo tiene continuidad hacia uno de los dos apoyos de la luz libre.</t>
        </r>
      </text>
    </comment>
    <comment ref="D51" authorId="0" shapeId="0">
      <text>
        <r>
          <rPr>
            <sz val="8"/>
            <color indexed="81"/>
            <rFont val="Tahoma"/>
            <family val="2"/>
          </rPr>
          <t>Es cuando la viga tiene continuidad hacia los dos apoyos de la luz libre.</t>
        </r>
      </text>
    </comment>
  </commentList>
</comments>
</file>

<file path=xl/comments2.xml><?xml version="1.0" encoding="utf-8"?>
<comments xmlns="http://schemas.openxmlformats.org/spreadsheetml/2006/main">
  <authors>
    <author>Gustavo</author>
    <author>Audiovisuales</author>
  </authors>
  <commentList>
    <comment ref="P92" authorId="0" shapeId="0">
      <text>
        <r>
          <rPr>
            <sz val="9"/>
            <color indexed="81"/>
            <rFont val="Tahoma"/>
            <family val="2"/>
          </rPr>
          <t>Espesor de la baldosa de cemento oscila entre 1,5 y 2,0 cm.
La baldosa de cerámica tiene un espesor alrededor de 5mm, es decir 0,5 cm</t>
        </r>
      </text>
    </comment>
    <comment ref="P93" authorId="0" shapeId="0">
      <text>
        <r>
          <rPr>
            <sz val="9"/>
            <color indexed="81"/>
            <rFont val="Tahoma"/>
            <family val="2"/>
          </rPr>
          <t>Sobre el mortero de nivelación del piso se coloca la baldosa. El espesor de este mortero oscila entre 5 y 7 cm</t>
        </r>
      </text>
    </comment>
    <comment ref="P94" authorId="0" shapeId="0">
      <text>
        <r>
          <rPr>
            <sz val="9"/>
            <color indexed="81"/>
            <rFont val="Tahoma"/>
            <family val="2"/>
          </rPr>
          <t xml:space="preserve">La losa superior normalmente tiene un espesor de 5 cm.
En el caso de los parqueaderos o los espacios donde puedan existir cargas puntuales altas sobre la losa, se requiere usar espesores entre 8 y 10 cm
</t>
        </r>
      </text>
    </comment>
    <comment ref="P97" authorId="0" shapeId="0">
      <text>
        <r>
          <rPr>
            <sz val="9"/>
            <color indexed="81"/>
            <rFont val="Tahoma"/>
            <family val="2"/>
          </rPr>
          <t xml:space="preserve">La altrura del casetón resulta de restar a la altura total de la losa, los espesores de la losa superior y la losa inferior (en caso de que exista)
Altura de la vigueta sin incluir el espesor de la losa inferior y superior, que estructuralmente también forman parte de la vigueta, pero para el avalúo de cargas se descuentan
</t>
        </r>
      </text>
    </comment>
    <comment ref="R97" authorId="1" shapeId="0">
      <text>
        <r>
          <rPr>
            <sz val="9"/>
            <color indexed="81"/>
            <rFont val="Tahoma"/>
            <family val="2"/>
          </rPr>
          <t>Altura estructural de la losa.
Este espesor sale del proceso de predimensionamiento de la losa aligerada</t>
        </r>
      </text>
    </comment>
    <comment ref="T97" authorId="0" shapeId="0">
      <text>
        <r>
          <rPr>
            <sz val="9"/>
            <color indexed="81"/>
            <rFont val="Tahoma"/>
            <family val="2"/>
          </rPr>
          <t>Altura arquitectónica de la losa: altura de la losa estructural + el espesor de los acabados</t>
        </r>
      </text>
    </comment>
    <comment ref="P100" authorId="0" shapeId="0">
      <text>
        <r>
          <rPr>
            <sz val="9"/>
            <color indexed="81"/>
            <rFont val="Tahoma"/>
            <family val="2"/>
          </rPr>
          <t>La losa inferior conforma el cielo raso, también llamada torta.
Su espesor oscila entre 3 y 5 cm, de concreto con malla electrosoldada o de gallinero (preferiblemento no usarla).
En las losas que tendrán cielo falso, la torta inferior no se hace necesaria.</t>
        </r>
      </text>
    </comment>
    <comment ref="P101" authorId="0" shapeId="0">
      <text>
        <r>
          <rPr>
            <sz val="9"/>
            <color indexed="81"/>
            <rFont val="Tahoma"/>
            <family val="2"/>
          </rPr>
          <t xml:space="preserve">El mortero de repello del cielo raso, varía su espesor entre 3 y 5 cm.
</t>
        </r>
      </text>
    </comment>
    <comment ref="G102" authorId="0" shapeId="0">
      <text>
        <r>
          <rPr>
            <sz val="9"/>
            <color indexed="81"/>
            <rFont val="Tahoma"/>
            <family val="2"/>
          </rPr>
          <t xml:space="preserve">El ancho de la vigueta varía entre 8 y 15 cm.
Los anchos de vigueta más utilizados son 10 y 12 cm.
</t>
        </r>
      </text>
    </comment>
    <comment ref="J103" authorId="0" shapeId="0">
      <text>
        <r>
          <rPr>
            <sz val="9"/>
            <color indexed="81"/>
            <rFont val="Tahoma"/>
            <family val="2"/>
          </rPr>
          <t>El ancho del casetón por lo regular varía entre 50 y 70 cm.
No hay una dimensión mínima, pero si una máxima. 
El casetón no debe tener más de 1m de ancho, ni 3m de largo</t>
        </r>
      </text>
    </comment>
    <comment ref="K105" authorId="0" shapeId="0">
      <text>
        <r>
          <rPr>
            <sz val="9"/>
            <color indexed="81"/>
            <rFont val="Tahoma"/>
            <family val="2"/>
          </rPr>
          <t>Separación centro a centro entre viguetas.
Se calcula sumando al ancho del casetón, 2 veces la mitad del ancho de la vigueta.
Este valor se utiliza para dividir la carga por ml que produce la vigueta, de tal forma que la carga se vuelve por m2.</t>
        </r>
      </text>
    </comment>
    <comment ref="O119" authorId="1" shapeId="0">
      <text>
        <r>
          <rPr>
            <sz val="9"/>
            <color indexed="81"/>
            <rFont val="Tahoma"/>
            <family val="2"/>
          </rPr>
          <t>Suma de los pesos de losa superior + vigueta + aligeramiento + losa inferior</t>
        </r>
      </text>
    </comment>
    <comment ref="O124" authorId="1" shapeId="0">
      <text>
        <r>
          <rPr>
            <sz val="9"/>
            <color indexed="81"/>
            <rFont val="Tahoma"/>
            <family val="2"/>
          </rPr>
          <t>Suma de los pesos de:
mortero de piso + baldosa + repello de cielo</t>
        </r>
      </text>
    </comment>
    <comment ref="O126" authorId="1" shapeId="0">
      <text>
        <r>
          <rPr>
            <sz val="9"/>
            <color indexed="81"/>
            <rFont val="Tahoma"/>
            <family val="2"/>
          </rPr>
          <t>Carga por m2 de muros, considerados repartidos en toda la losa, para un uso como oficinas. Tabla B.3.4.3-1</t>
        </r>
      </text>
    </comment>
    <comment ref="O128" authorId="1" shapeId="0">
      <text>
        <r>
          <rPr>
            <sz val="9"/>
            <color indexed="81"/>
            <rFont val="Tahoma"/>
            <family val="2"/>
          </rPr>
          <t>Suma de peso propio + carga de acabados + carga de muros</t>
        </r>
      </text>
    </comment>
    <comment ref="O130" authorId="1" shapeId="0">
      <text>
        <r>
          <rPr>
            <sz val="9"/>
            <color indexed="81"/>
            <rFont val="Tahoma"/>
            <family val="2"/>
          </rPr>
          <t>Carga viva para un uso de oficina. Tabla B.4.2.1-1</t>
        </r>
      </text>
    </comment>
    <comment ref="O132" authorId="1" shapeId="0">
      <text>
        <r>
          <rPr>
            <sz val="9"/>
            <color indexed="81"/>
            <rFont val="Tahoma"/>
            <family val="2"/>
          </rPr>
          <t>Carga muerta + carga viva de servicio</t>
        </r>
      </text>
    </comment>
    <comment ref="O135" authorId="1" shapeId="0">
      <text>
        <r>
          <rPr>
            <sz val="9"/>
            <color indexed="81"/>
            <rFont val="Tahoma"/>
            <family val="2"/>
          </rPr>
          <t>Carga muerta de servicio multiplicada por el factor de mayoración de carga muerta que es 1.2</t>
        </r>
      </text>
    </comment>
    <comment ref="O136" authorId="1" shapeId="0">
      <text>
        <r>
          <rPr>
            <sz val="9"/>
            <color indexed="81"/>
            <rFont val="Tahoma"/>
            <family val="2"/>
          </rPr>
          <t>Carga viva de servicio multiplicada por el factor de mayoración de carga viva que es 1.6</t>
        </r>
      </text>
    </comment>
    <comment ref="O137" authorId="1" shapeId="0">
      <text>
        <r>
          <rPr>
            <sz val="9"/>
            <color indexed="81"/>
            <rFont val="Verdana"/>
            <family val="2"/>
          </rPr>
          <t>Carga muerta mayorada + carga viva mayorada</t>
        </r>
      </text>
    </comment>
  </commentList>
</comments>
</file>

<file path=xl/comments3.xml><?xml version="1.0" encoding="utf-8"?>
<comments xmlns="http://schemas.openxmlformats.org/spreadsheetml/2006/main">
  <authors>
    <author>Gustavo</author>
    <author>Audiovisuales</author>
  </authors>
  <commentList>
    <comment ref="K54" authorId="0" shapeId="0">
      <text>
        <r>
          <rPr>
            <sz val="9"/>
            <color indexed="81"/>
            <rFont val="Tahoma"/>
            <family val="2"/>
          </rPr>
          <t>Espesor de la baldosa de cemento oscila entre 1,5 y 2,0 cm.
La baldosa de cerámica tiene un espesor alrededor de 5mm, es decir 0,5 cm</t>
        </r>
      </text>
    </comment>
    <comment ref="K55" authorId="0" shapeId="0">
      <text>
        <r>
          <rPr>
            <sz val="9"/>
            <color indexed="81"/>
            <rFont val="Tahoma"/>
            <family val="2"/>
          </rPr>
          <t>Sobre el mortero de nivelación del piso se coloca la baldosa. El espesor de este mortero oscila entre 5 y 7 cm</t>
        </r>
      </text>
    </comment>
    <comment ref="L67" authorId="0" shapeId="0">
      <text>
        <r>
          <rPr>
            <sz val="9"/>
            <color indexed="81"/>
            <rFont val="Tahoma"/>
            <family val="2"/>
          </rPr>
          <t xml:space="preserve">La losa superior normalmente tiene un espesor de 5 cm.
En el caso de los parqueaderos o los espacios donde puedan existir cargas puntuales altas sobre la losa, se requiere usar espesores entre 8 y 10 cm
</t>
        </r>
      </text>
    </comment>
    <comment ref="L70" authorId="0" shapeId="0">
      <text>
        <r>
          <rPr>
            <sz val="9"/>
            <color indexed="81"/>
            <rFont val="Tahoma"/>
            <family val="2"/>
          </rPr>
          <t xml:space="preserve">La altrura del casetón resulta de restar a la altura total de la losa, los espesores de la losa superior y la losa inferior (en caso de que exista)
Altura de la vigueta sin incluir el espesor de la losa inferior y superior, que estructuralmente también forman parte de la vigueta, pero para el avalúo de cargas se descuentan
</t>
        </r>
      </text>
    </comment>
    <comment ref="M70" authorId="1" shapeId="0">
      <text>
        <r>
          <rPr>
            <sz val="9"/>
            <color indexed="81"/>
            <rFont val="Tahoma"/>
            <family val="2"/>
          </rPr>
          <t>Altura estructural de la losa.
Este espesor sale del proceso de predimensionamiento de la losa aligerada</t>
        </r>
      </text>
    </comment>
    <comment ref="N70" authorId="0" shapeId="0">
      <text>
        <r>
          <rPr>
            <sz val="9"/>
            <color indexed="81"/>
            <rFont val="Tahoma"/>
            <family val="2"/>
          </rPr>
          <t>Altura arquitectónica de la losa: altura de la losa estructural + el espesor de los acabados</t>
        </r>
      </text>
    </comment>
    <comment ref="L73" authorId="0" shapeId="0">
      <text>
        <r>
          <rPr>
            <sz val="9"/>
            <color indexed="81"/>
            <rFont val="Tahoma"/>
            <family val="2"/>
          </rPr>
          <t>La losa inferior conforma el cielo raso, también llamada torta.
Su espesor oscila entre 3 y 5 cm, de concreto con malla electrosoldada o de gallinero (preferiblemento no usarla).
En las losas que tendrán cielo falso, la torta inferior no se hace necesaria.</t>
        </r>
      </text>
    </comment>
    <comment ref="L74" authorId="0" shapeId="0">
      <text>
        <r>
          <rPr>
            <sz val="9"/>
            <color indexed="81"/>
            <rFont val="Tahoma"/>
            <family val="2"/>
          </rPr>
          <t xml:space="preserve">El mortero de repello del cielo raso, varía su espesor entre 3 y 5 cm.
</t>
        </r>
      </text>
    </comment>
    <comment ref="G75" authorId="0" shapeId="0">
      <text>
        <r>
          <rPr>
            <sz val="9"/>
            <color indexed="81"/>
            <rFont val="Tahoma"/>
            <family val="2"/>
          </rPr>
          <t xml:space="preserve">El ancho de la vigueta varía entre 8 y 15 cm.
Los anchos de vigueta más utilizados son 10 y 12 cm.
</t>
        </r>
      </text>
    </comment>
    <comment ref="H76" authorId="0" shapeId="0">
      <text>
        <r>
          <rPr>
            <sz val="9"/>
            <color indexed="81"/>
            <rFont val="Tahoma"/>
            <family val="2"/>
          </rPr>
          <t>El ancho del casetón por lo regular varía entre 50 y 70 cm.
No hay una dimensión mínima, pero si una máxima. 
El casetón no debe tener más de 1m de ancho, ni 3m de largo</t>
        </r>
      </text>
    </comment>
    <comment ref="I78" authorId="0" shapeId="0">
      <text>
        <r>
          <rPr>
            <sz val="9"/>
            <color indexed="81"/>
            <rFont val="Tahoma"/>
            <family val="2"/>
          </rPr>
          <t>Separación centro a centro entre viguetas.
Se calcula sumando al ancho del casetón, 2 veces la mitad del ancho de la vigueta.
Este valor se utiliza para dividir la carga por ml que produce la vigueta, de tal forma que la carga se vuelve por m2.</t>
        </r>
      </text>
    </comment>
    <comment ref="K92" authorId="1" shapeId="0">
      <text>
        <r>
          <rPr>
            <sz val="9"/>
            <color indexed="81"/>
            <rFont val="Tahoma"/>
            <family val="2"/>
          </rPr>
          <t>Suma de los pesos de losa superior + vigueta + aligeramiento + losa inferior</t>
        </r>
      </text>
    </comment>
    <comment ref="K97" authorId="1" shapeId="0">
      <text>
        <r>
          <rPr>
            <sz val="9"/>
            <color indexed="81"/>
            <rFont val="Tahoma"/>
            <family val="2"/>
          </rPr>
          <t>Suma de los pesos de:
mortero de piso + baldosa + repello de cielo</t>
        </r>
      </text>
    </comment>
    <comment ref="K99" authorId="1" shapeId="0">
      <text>
        <r>
          <rPr>
            <sz val="9"/>
            <color indexed="81"/>
            <rFont val="Tahoma"/>
            <family val="2"/>
          </rPr>
          <t>Carga por m2 de muros, considerados repartidos en toda la losa, para un uso como oficinas. Tabla B.3.4.3-1</t>
        </r>
      </text>
    </comment>
    <comment ref="K101" authorId="1" shapeId="0">
      <text>
        <r>
          <rPr>
            <sz val="9"/>
            <color indexed="81"/>
            <rFont val="Tahoma"/>
            <family val="2"/>
          </rPr>
          <t>Suma de peso propio + carga de acabados + carga de muros</t>
        </r>
      </text>
    </comment>
    <comment ref="K103" authorId="1" shapeId="0">
      <text>
        <r>
          <rPr>
            <sz val="9"/>
            <color indexed="81"/>
            <rFont val="Tahoma"/>
            <family val="2"/>
          </rPr>
          <t>Carga viva para un uso de oficina. Tabla B.4.2.1-1</t>
        </r>
      </text>
    </comment>
    <comment ref="K105" authorId="1" shapeId="0">
      <text>
        <r>
          <rPr>
            <sz val="9"/>
            <color indexed="81"/>
            <rFont val="Tahoma"/>
            <family val="2"/>
          </rPr>
          <t>Carga muerta + carga viva de servicio</t>
        </r>
      </text>
    </comment>
    <comment ref="K108" authorId="1" shapeId="0">
      <text>
        <r>
          <rPr>
            <sz val="9"/>
            <color indexed="81"/>
            <rFont val="Tahoma"/>
            <family val="2"/>
          </rPr>
          <t>Carga muerta de servicio multiplicada por el factor de mayoración de carga muerta que es 1.2</t>
        </r>
      </text>
    </comment>
    <comment ref="K109" authorId="1" shapeId="0">
      <text>
        <r>
          <rPr>
            <sz val="9"/>
            <color indexed="81"/>
            <rFont val="Tahoma"/>
            <family val="2"/>
          </rPr>
          <t>Carga viva de servicio multiplicada por el factor de mayoración de carga viva que es 1.6</t>
        </r>
      </text>
    </comment>
    <comment ref="K110" authorId="1" shapeId="0">
      <text>
        <r>
          <rPr>
            <sz val="9"/>
            <color indexed="81"/>
            <rFont val="Verdana"/>
            <family val="2"/>
          </rPr>
          <t>Carga muerta mayorada + carga viva mayorada</t>
        </r>
      </text>
    </comment>
  </commentList>
</comments>
</file>

<file path=xl/comments4.xml><?xml version="1.0" encoding="utf-8"?>
<comments xmlns="http://schemas.openxmlformats.org/spreadsheetml/2006/main">
  <authors>
    <author>dfgomez</author>
  </authors>
  <commentList>
    <comment ref="D13" authorId="0" shapeId="0">
      <text>
        <r>
          <rPr>
            <sz val="8"/>
            <color indexed="81"/>
            <rFont val="Tahoma"/>
            <family val="2"/>
          </rPr>
          <t>Es cuando la viga sólo tiene continuidad hacia uno de los dos apoyos de la luz libre.</t>
        </r>
      </text>
    </comment>
    <comment ref="D14" authorId="0" shapeId="0">
      <text>
        <r>
          <rPr>
            <sz val="8"/>
            <color indexed="81"/>
            <rFont val="Tahoma"/>
            <family val="2"/>
          </rPr>
          <t>Es cuando la viga tiene continuidad hacia los dos apoyos de la luz libre.</t>
        </r>
      </text>
    </comment>
    <comment ref="D24" authorId="0" shapeId="0">
      <text>
        <r>
          <rPr>
            <sz val="8"/>
            <color indexed="81"/>
            <rFont val="Tahoma"/>
            <family val="2"/>
          </rPr>
          <t>Es cuando la viga sólo tiene continuidad hacia uno de los dos apoyos de la luz libre.</t>
        </r>
      </text>
    </comment>
    <comment ref="D25" authorId="0" shapeId="0">
      <text>
        <r>
          <rPr>
            <sz val="8"/>
            <color indexed="81"/>
            <rFont val="Tahoma"/>
            <family val="2"/>
          </rPr>
          <t>Es cuando la viga tiene continuidad hacia los dos apoyos de la luz libre.</t>
        </r>
      </text>
    </comment>
    <comment ref="D50" authorId="0" shapeId="0">
      <text>
        <r>
          <rPr>
            <sz val="8"/>
            <color indexed="81"/>
            <rFont val="Tahoma"/>
            <family val="2"/>
          </rPr>
          <t>Es cuando la viga sólo tiene continuidad hacia uno de los dos apoyos de la luz libre.</t>
        </r>
      </text>
    </comment>
    <comment ref="D51" authorId="0" shapeId="0">
      <text>
        <r>
          <rPr>
            <sz val="8"/>
            <color indexed="81"/>
            <rFont val="Tahoma"/>
            <family val="2"/>
          </rPr>
          <t>Es cuando la viga tiene continuidad hacia los dos apoyos de la luz libre.</t>
        </r>
      </text>
    </comment>
  </commentList>
</comments>
</file>

<file path=xl/comments5.xml><?xml version="1.0" encoding="utf-8"?>
<comments xmlns="http://schemas.openxmlformats.org/spreadsheetml/2006/main">
  <authors>
    <author>Gustavo</author>
    <author>Audiovisuales</author>
  </authors>
  <commentList>
    <comment ref="P92" authorId="0" shapeId="0">
      <text>
        <r>
          <rPr>
            <sz val="9"/>
            <color indexed="81"/>
            <rFont val="Tahoma"/>
            <family val="2"/>
          </rPr>
          <t>Espesor de la baldosa de cemento oscila entre 1,5 y 2,0 cm.
La baldosa de cerámica tiene un espesor alrededor de 5mm, es decir 0,5 cm</t>
        </r>
      </text>
    </comment>
    <comment ref="P93" authorId="0" shapeId="0">
      <text>
        <r>
          <rPr>
            <sz val="9"/>
            <color indexed="81"/>
            <rFont val="Tahoma"/>
            <family val="2"/>
          </rPr>
          <t>Sobre el mortero de nivelación del piso se coloca la baldosa. El espesor de este mortero oscila entre 5 y 7 cm</t>
        </r>
      </text>
    </comment>
    <comment ref="P94" authorId="0" shapeId="0">
      <text>
        <r>
          <rPr>
            <sz val="9"/>
            <color indexed="81"/>
            <rFont val="Tahoma"/>
            <family val="2"/>
          </rPr>
          <t xml:space="preserve">La losa superior normalmente tiene un espesor de 5 cm.
En el caso de los parqueaderos o los espacios donde puedan existir cargas puntuales altas sobre la losa, se requiere usar espesores entre 8 y 10 cm
</t>
        </r>
      </text>
    </comment>
    <comment ref="P97" authorId="0" shapeId="0">
      <text>
        <r>
          <rPr>
            <sz val="9"/>
            <color indexed="81"/>
            <rFont val="Tahoma"/>
            <family val="2"/>
          </rPr>
          <t xml:space="preserve">La altrura del casetón resulta de restar a la altura total de la losa, los espesores de la losa superior y la losa inferior (en caso de que exista)
Altura de la vigueta sin incluir el espesor de la losa inferior y superior, que estructuralmente también forman parte de la vigueta, pero para el avalúo de cargas se descuentan
</t>
        </r>
      </text>
    </comment>
    <comment ref="R97" authorId="1" shapeId="0">
      <text>
        <r>
          <rPr>
            <sz val="9"/>
            <color indexed="81"/>
            <rFont val="Tahoma"/>
            <family val="2"/>
          </rPr>
          <t>Altura estructural de la losa.
Este espesor sale del proceso de predimensionamiento de la losa aligerada</t>
        </r>
      </text>
    </comment>
    <comment ref="T97" authorId="0" shapeId="0">
      <text>
        <r>
          <rPr>
            <sz val="9"/>
            <color indexed="81"/>
            <rFont val="Tahoma"/>
            <family val="2"/>
          </rPr>
          <t>Altura arquitectónica de la losa: altura de la losa estructural + el espesor de los acabados</t>
        </r>
      </text>
    </comment>
    <comment ref="P100" authorId="0" shapeId="0">
      <text>
        <r>
          <rPr>
            <sz val="9"/>
            <color indexed="81"/>
            <rFont val="Tahoma"/>
            <family val="2"/>
          </rPr>
          <t>La losa inferior conforma el cielo raso, también llamada torta.
Su espesor oscila entre 3 y 5 cm, de concreto con malla electrosoldada o de gallinero (preferiblemento no usarla).
En las losas que tendrán cielo falso, la torta inferior no se hace necesaria.</t>
        </r>
      </text>
    </comment>
    <comment ref="P101" authorId="0" shapeId="0">
      <text>
        <r>
          <rPr>
            <sz val="9"/>
            <color indexed="81"/>
            <rFont val="Tahoma"/>
            <family val="2"/>
          </rPr>
          <t xml:space="preserve">El mortero de repello del cielo raso, varía su espesor entre 3 y 5 cm.
</t>
        </r>
      </text>
    </comment>
    <comment ref="G102" authorId="0" shapeId="0">
      <text>
        <r>
          <rPr>
            <sz val="9"/>
            <color indexed="81"/>
            <rFont val="Tahoma"/>
            <family val="2"/>
          </rPr>
          <t xml:space="preserve">El ancho de la vigueta varía entre 8 y 15 cm.
Los anchos de vigueta más utilizados son 10 y 12 cm.
</t>
        </r>
      </text>
    </comment>
    <comment ref="J103" authorId="0" shapeId="0">
      <text>
        <r>
          <rPr>
            <sz val="9"/>
            <color indexed="81"/>
            <rFont val="Tahoma"/>
            <family val="2"/>
          </rPr>
          <t>El ancho del casetón por lo regular varía entre 50 y 70 cm.
No hay una dimensión mínima, pero si una máxima. 
El casetón no debe tener más de 1m de ancho, ni 3m de largo</t>
        </r>
      </text>
    </comment>
    <comment ref="K105" authorId="0" shapeId="0">
      <text>
        <r>
          <rPr>
            <sz val="9"/>
            <color indexed="81"/>
            <rFont val="Tahoma"/>
            <family val="2"/>
          </rPr>
          <t>Separación centro a centro entre viguetas.
Se calcula sumando al ancho del casetón, 2 veces la mitad del ancho de la vigueta.
Este valor se utiliza para dividir la carga por ml que produce la vigueta, de tal forma que la carga se vuelve por m2.</t>
        </r>
      </text>
    </comment>
    <comment ref="O119" authorId="1" shapeId="0">
      <text>
        <r>
          <rPr>
            <sz val="9"/>
            <color indexed="81"/>
            <rFont val="Tahoma"/>
            <family val="2"/>
          </rPr>
          <t>Suma de los pesos de losa superior + vigueta + aligeramiento + losa inferior</t>
        </r>
      </text>
    </comment>
    <comment ref="O124" authorId="1" shapeId="0">
      <text>
        <r>
          <rPr>
            <sz val="9"/>
            <color indexed="81"/>
            <rFont val="Tahoma"/>
            <family val="2"/>
          </rPr>
          <t>Suma de los pesos de:
mortero de piso + baldosa + repello de cielo</t>
        </r>
      </text>
    </comment>
    <comment ref="O126" authorId="1" shapeId="0">
      <text>
        <r>
          <rPr>
            <sz val="9"/>
            <color indexed="81"/>
            <rFont val="Tahoma"/>
            <family val="2"/>
          </rPr>
          <t>Carga por m2 de muros, considerados repartidos en toda la losa, para un uso como oficinas. Tabla B.3.4.3-1</t>
        </r>
      </text>
    </comment>
    <comment ref="O128" authorId="1" shapeId="0">
      <text>
        <r>
          <rPr>
            <sz val="9"/>
            <color indexed="81"/>
            <rFont val="Tahoma"/>
            <family val="2"/>
          </rPr>
          <t>Suma de peso propio + carga de acabados + carga de muros</t>
        </r>
      </text>
    </comment>
    <comment ref="O130" authorId="1" shapeId="0">
      <text>
        <r>
          <rPr>
            <sz val="9"/>
            <color indexed="81"/>
            <rFont val="Tahoma"/>
            <family val="2"/>
          </rPr>
          <t>Carga viva para un uso de oficina. Tabla B.4.2.1-1</t>
        </r>
      </text>
    </comment>
    <comment ref="O132" authorId="1" shapeId="0">
      <text>
        <r>
          <rPr>
            <sz val="9"/>
            <color indexed="81"/>
            <rFont val="Tahoma"/>
            <family val="2"/>
          </rPr>
          <t>Carga muerta + carga viva de servicio</t>
        </r>
      </text>
    </comment>
    <comment ref="O135" authorId="1" shapeId="0">
      <text>
        <r>
          <rPr>
            <sz val="9"/>
            <color indexed="81"/>
            <rFont val="Tahoma"/>
            <family val="2"/>
          </rPr>
          <t>Carga muerta de servicio multiplicada por el factor de mayoración de carga muerta que es 1.2</t>
        </r>
      </text>
    </comment>
    <comment ref="O136" authorId="1" shapeId="0">
      <text>
        <r>
          <rPr>
            <sz val="9"/>
            <color indexed="81"/>
            <rFont val="Tahoma"/>
            <family val="2"/>
          </rPr>
          <t>Carga viva de servicio multiplicada por el factor de mayoración de carga viva que es 1.6</t>
        </r>
      </text>
    </comment>
    <comment ref="O137" authorId="1" shapeId="0">
      <text>
        <r>
          <rPr>
            <sz val="9"/>
            <color indexed="81"/>
            <rFont val="Verdana"/>
            <family val="2"/>
          </rPr>
          <t>Carga muerta mayorada + carga viva mayorada</t>
        </r>
      </text>
    </comment>
  </commentList>
</comments>
</file>

<file path=xl/sharedStrings.xml><?xml version="1.0" encoding="utf-8"?>
<sst xmlns="http://schemas.openxmlformats.org/spreadsheetml/2006/main" count="1315" uniqueCount="451">
  <si>
    <t>cm</t>
  </si>
  <si>
    <t>Descripción</t>
  </si>
  <si>
    <t>m</t>
  </si>
  <si>
    <t>Número de pisos del edificio</t>
  </si>
  <si>
    <t>RESPUESTAS</t>
  </si>
  <si>
    <t>Carga muerta (aproximada)</t>
  </si>
  <si>
    <t>Carga de servicio aproximada</t>
  </si>
  <si>
    <t>Carga de diseño aproximada</t>
  </si>
  <si>
    <t>T</t>
  </si>
  <si>
    <t>x</t>
  </si>
  <si>
    <t>ALTURA DE LA VIGA DE CARGA</t>
  </si>
  <si>
    <t>ALTURA DE LA VIGA DE AMARRE</t>
  </si>
  <si>
    <t>ALTURA DE LA VIGUETA</t>
  </si>
  <si>
    <t>VIGUETA</t>
  </si>
  <si>
    <t>LUZ MAXIMA VIGA DE CARGA</t>
  </si>
  <si>
    <t>LUZ MAXIMA VIGA DE AMARRE</t>
  </si>
  <si>
    <t>LUZ MAXIMA VIGUETA</t>
  </si>
  <si>
    <t>RESULTADOS PREDIMENSIONAMIENTO</t>
  </si>
  <si>
    <t>VIGA CARGA</t>
  </si>
  <si>
    <t>ESQUEMA GENERAL</t>
  </si>
  <si>
    <t>LIMITACIONES</t>
  </si>
  <si>
    <t>REGRESAR A PORTADA</t>
  </si>
  <si>
    <t>La ayuda aplica en especial para proyectos de vivienda y oficinas, proponiendo una sección recomendable dentro de las diferentes opciones que pueden encontrarse en acero estructural. En la gran mayoría de los casos será necesario recurrir a los arriostramientos para proveer al edificio en pórticos de acero la rigidez suficiente frente a fuerzas horizontales como sismos y vientos.</t>
  </si>
  <si>
    <t>Se supone una edificación regular de la cual se requiere el promedio de las luces adyacentes a la columna (X y Y) para obtener su área aferente; el uso característico y el número de pisos del proyecto. El tipo de losa escogido implica cargas diferentes, y la cubierta asume un porcentaje de carga aproximadamente del 50% de una losa de entrepiso. El resultado obtenido son opciones válidas de columnas de diferente sección, entre las cuales elegir de acuerdo con las características arquitectónicas y estructurales del proyecto como son la distribución espacial, la rigidez global, etc. Téngase en cuenta que a pesar de tener cargas diferentes, es usual que todas las columnas de un mismo piso en una edificación, guarden iguales dimensiones; y que verticalmente, la disminución de la sección no resulta significativa en edificios de mediana altura.</t>
  </si>
  <si>
    <t>Luz promedio en X (m)</t>
  </si>
  <si>
    <t>Luz promedio en Y (m)</t>
  </si>
  <si>
    <t>Documento de uso libre, bajo responsabilidad del usuario.</t>
  </si>
  <si>
    <t>Comentarios:</t>
  </si>
  <si>
    <t>La información ingresada y la interpretación de los resultados deberá estar unida al buen juicio del usuario, que se supone tiene conceptos claros y suficientes sobre sismoresistencia, configuración estructural de la edificación y dimensiones factibles para cada caso evaluado.</t>
  </si>
  <si>
    <t>Existen muy diversas formas de plantear columnas de acero estructural para una edificación, entre ellas tenemos los perfiles de alma llena (En "I" y en "H"), perfiles tubulares redondos, cuadrados, rectangulares; perfiles rellenos de concreto, etc. La tabla muestra una recomendación práctica a manera de guía, basada en algunos casos locales, pero de ninguna manera la única solución posible. Al igual que la tabla de columnas en concreto, esta tiene también un límite práctico a partir del cual no resulta aplicativa.</t>
  </si>
  <si>
    <t>Carga viva (Según NSR-10)</t>
  </si>
  <si>
    <r>
      <t>NOTA: Documento elaborado en MICROSOFT EXCEL</t>
    </r>
    <r>
      <rPr>
        <sz val="10"/>
        <color indexed="10"/>
        <rFont val="Arial"/>
        <family val="2"/>
      </rPr>
      <t>®. 
P</t>
    </r>
    <r>
      <rPr>
        <sz val="11"/>
        <color indexed="10"/>
        <rFont val="Arial"/>
        <family val="2"/>
      </rPr>
      <t>ara no alterarlo se recomienda salir sin salvar</t>
    </r>
  </si>
  <si>
    <t>NSR-10</t>
  </si>
  <si>
    <t>IPE100</t>
  </si>
  <si>
    <t>IPE120</t>
  </si>
  <si>
    <t>IPE140</t>
  </si>
  <si>
    <t>IPE160</t>
  </si>
  <si>
    <t>IPE180</t>
  </si>
  <si>
    <t>IPE220</t>
  </si>
  <si>
    <t>IPE240</t>
  </si>
  <si>
    <t>IPE270</t>
  </si>
  <si>
    <t>IPE300</t>
  </si>
  <si>
    <t>IPE330</t>
  </si>
  <si>
    <t>IPE400</t>
  </si>
  <si>
    <t>IPE450</t>
  </si>
  <si>
    <t>IPE500</t>
  </si>
  <si>
    <t>IPE550</t>
  </si>
  <si>
    <t>IPE600</t>
  </si>
  <si>
    <t>VIGAS IPE USUALES</t>
  </si>
  <si>
    <t>Luz (m)</t>
  </si>
  <si>
    <t>Espesor o altura de losa: h (cm)</t>
  </si>
  <si>
    <t>h =</t>
  </si>
  <si>
    <t>h</t>
  </si>
  <si>
    <t>PREDIMENSIONAMIENTO DE VIGAS - Altura h recomendada según la NSR-10</t>
  </si>
  <si>
    <t>Espesor o altura de Viga: h (cm)</t>
  </si>
  <si>
    <t>b =</t>
  </si>
  <si>
    <t>b</t>
  </si>
  <si>
    <t>Dimensiones de vigas</t>
  </si>
  <si>
    <t>Un apoyo continuo     Ambos apoyos continuos</t>
  </si>
  <si>
    <t>bw</t>
  </si>
  <si>
    <t>(10 - 15 cm)</t>
  </si>
  <si>
    <t>Se recomienda: Ancho de viguetas entre 10 y 15 cm.   Ancho de casetones entre 50 y 70 cm.   La riostra debe aparecer si la luz de las viguetas exceden los 3 m.</t>
  </si>
  <si>
    <t>ESPESOR</t>
  </si>
  <si>
    <t>ALTURA</t>
  </si>
  <si>
    <t>VIGA DE AMARRE:</t>
  </si>
  <si>
    <t>LOSA - VIGUETA:</t>
  </si>
  <si>
    <t>ANCHO</t>
  </si>
  <si>
    <t>Ancho mínimo recomendado por NSR-10 para vigas que formen parte del sistema de resistencia sísmica es 25 cm.  Se recomienda usar 30 cm, para evitar congestión del refuerzo</t>
  </si>
  <si>
    <t xml:space="preserve">  </t>
  </si>
  <si>
    <t xml:space="preserve"> </t>
  </si>
  <si>
    <t>VIGA CARGA CENTRAL</t>
  </si>
  <si>
    <t>VIGA DE CARGA LATERAL</t>
  </si>
  <si>
    <t>o    o    o</t>
  </si>
  <si>
    <t>PREDIMENSIONAMIENTO DE LOSAS MACIZAS ARMADAS EN UNA DIRECCION - Altura h recomendada según la NSR-10</t>
  </si>
  <si>
    <t>PREDIMENSIONAMIENTO DE LOSAS ALIGERADAS ARMADAS EN UNA DIRECCION - Altura h recomendada según la NSR-10</t>
  </si>
  <si>
    <t>TABLAS DE PREDIMENSIONAMIENTO DE LOSAS EN CONCRETO ARMADAS EN UNA DIRECCION DE ACUERDO CON LAS TABLAS CR.9.5  Y  C.9.5 (a)  DE LAS NSR-10</t>
  </si>
  <si>
    <t>Dimensiones de la losa</t>
  </si>
  <si>
    <t>LOSA MACIZA</t>
  </si>
  <si>
    <t>t</t>
  </si>
  <si>
    <t>t =</t>
  </si>
  <si>
    <t>Columna cuadrada de</t>
  </si>
  <si>
    <t>USE: COLUMNA CUADRADA DE</t>
  </si>
  <si>
    <t>USE: COLUMNA RECTANGULAR DE</t>
  </si>
  <si>
    <t>Columna rectangular de</t>
  </si>
  <si>
    <t>Carga puntual de servicio aproximada de columna (P)</t>
  </si>
  <si>
    <t>Realizó: Diego Fernando Gómez Etayo - Gustavo Adolfo Vargas H.</t>
  </si>
  <si>
    <t>Arquitecto - Ingeniero civil                    Mag. Ingeniería Civil</t>
  </si>
  <si>
    <t>Baldosa Cerámica</t>
  </si>
  <si>
    <t>Baldosa Cemento</t>
  </si>
  <si>
    <t>Baldosa Pvc</t>
  </si>
  <si>
    <t>Piso Esmaltado</t>
  </si>
  <si>
    <t>Baldosa Mármol</t>
  </si>
  <si>
    <t>Baldosa Granito</t>
  </si>
  <si>
    <t>Espesor losa</t>
  </si>
  <si>
    <t>CARACTERÍSTICAS DE LA LOSA</t>
  </si>
  <si>
    <t>TIPO DE LOSA:</t>
  </si>
  <si>
    <t>Losa Aligerada sin cielo raso</t>
  </si>
  <si>
    <t>Aligeramiento:</t>
  </si>
  <si>
    <t>Losa Maciza</t>
  </si>
  <si>
    <t>Losa Aligerada con cielo raso</t>
  </si>
  <si>
    <t>ACABADOS:</t>
  </si>
  <si>
    <t>Acabado Piso:</t>
  </si>
  <si>
    <t>Acabado Cielo:</t>
  </si>
  <si>
    <t>DIVISIONES PARA:</t>
  </si>
  <si>
    <t>Fábricas: Industrias livianas</t>
  </si>
  <si>
    <t>Reunión: Salón par menos de 100 personas sin escenario</t>
  </si>
  <si>
    <t>Oficinas: Particiones móviles de altura total</t>
  </si>
  <si>
    <t>Oficinas: Particiones fijas de mampostería</t>
  </si>
  <si>
    <t>Educativos: Salones de clase</t>
  </si>
  <si>
    <t>Institucional: Internados con atención a los residentes</t>
  </si>
  <si>
    <t>Institucional: Prisiones, cárceles, reformatorios y centros de atención</t>
  </si>
  <si>
    <t>Institucional: Guarderías</t>
  </si>
  <si>
    <t>Comercio: Excibición y venta de mercancías</t>
  </si>
  <si>
    <t>Residencial: Fachada y particiones de mampostería</t>
  </si>
  <si>
    <t>Residencial: Fachada y particiones livianas</t>
  </si>
  <si>
    <t>Almacenamiento: materiales livianos</t>
  </si>
  <si>
    <t>Garajes: Vehículos con capacidad hasta 2000 kg</t>
  </si>
  <si>
    <t>OCUPACIÓN O USO:</t>
  </si>
  <si>
    <t>Fábricas: Industrias Livianas</t>
  </si>
  <si>
    <t>Reunión: Silletería fija</t>
  </si>
  <si>
    <t>Reunión: Silletería móvil, Gimnasio, Vestíbulo, Áreas recreativas, Plataformas</t>
  </si>
  <si>
    <t>Reunión: Escenarios</t>
  </si>
  <si>
    <t>Oficinas: Oficinas</t>
  </si>
  <si>
    <t>Oficinas: Restaurantes</t>
  </si>
  <si>
    <t>Educativos: Biblioteca - Sala de lectura</t>
  </si>
  <si>
    <t>Educativos: Biblioteca - Estanterías</t>
  </si>
  <si>
    <t>Fábricas: Industrias Pesadas</t>
  </si>
  <si>
    <t>Institucional: Cuartos de cirujía, laboratorios</t>
  </si>
  <si>
    <t>Institucional: Cuartos privados</t>
  </si>
  <si>
    <t>Comercio: Minorista</t>
  </si>
  <si>
    <t>Comercio: Mayorista</t>
  </si>
  <si>
    <t>Residencial: Cuartos privados y sus corredores</t>
  </si>
  <si>
    <t>Almacenamiento: Liviano</t>
  </si>
  <si>
    <t>Almacenamiento: Pesado</t>
  </si>
  <si>
    <t>Garajes: Automóviles de pasajeros</t>
  </si>
  <si>
    <t>Garajes: Vehículos de carga hasta 2000 kg</t>
  </si>
  <si>
    <t>Coliseos y Estadios: Graderías y escaleras</t>
  </si>
  <si>
    <t>DIMENSIONES DE ELEMENTOS DE LA LOSA</t>
  </si>
  <si>
    <t>Losa superior</t>
  </si>
  <si>
    <t>Losa inferior</t>
  </si>
  <si>
    <t>Ancho Vigueta</t>
  </si>
  <si>
    <t>Ancho casetón</t>
  </si>
  <si>
    <t>Con divisiones para</t>
  </si>
  <si>
    <t>Mortero piso</t>
  </si>
  <si>
    <t>Repello cielo</t>
  </si>
  <si>
    <t>Para un uso como:</t>
  </si>
  <si>
    <t>CARGA DE SERVICIO</t>
  </si>
  <si>
    <t>CARGA MUERTA</t>
  </si>
  <si>
    <t>PESO PROPIO</t>
  </si>
  <si>
    <t>KN/m²</t>
  </si>
  <si>
    <t>ECOLÓGICO (LONA)</t>
  </si>
  <si>
    <t>FAROL</t>
  </si>
  <si>
    <t>BLOQUELÓN</t>
  </si>
  <si>
    <t>ICOPOR</t>
  </si>
  <si>
    <t>PREFABRICADOS</t>
  </si>
  <si>
    <t>TOTAL PESO PROPIO:</t>
  </si>
  <si>
    <t>ACABADOS</t>
  </si>
  <si>
    <t>TOTAL ACABADOS:</t>
  </si>
  <si>
    <t>DIVISIONES:</t>
  </si>
  <si>
    <t>TOTAL MUROS:</t>
  </si>
  <si>
    <t>TOTAL CARGA MUERTA: D =</t>
  </si>
  <si>
    <t>CARGA VIVA</t>
  </si>
  <si>
    <t>TOTAL CARGA VIVA:  L =</t>
  </si>
  <si>
    <t>TOTAL CARGA SERVICIO: D + L =</t>
  </si>
  <si>
    <t>CARGA DE DISEÑO</t>
  </si>
  <si>
    <t>CARGA MUERTA DISEÑO: UD=1.2D=</t>
  </si>
  <si>
    <t>CARGA VIVA DISEÑO: UL=1.6L=</t>
  </si>
  <si>
    <t>TOTAL CARGA DE DISEÑO: UD + UL =</t>
  </si>
  <si>
    <t>FACTOR DE CARGA PROMEDIO: CD/CS =</t>
  </si>
  <si>
    <r>
      <t>Kg/m</t>
    </r>
    <r>
      <rPr>
        <i/>
        <vertAlign val="superscript"/>
        <sz val="9"/>
        <rFont val="Arial"/>
        <family val="2"/>
      </rPr>
      <t>2</t>
    </r>
  </si>
  <si>
    <r>
      <t>KN/m</t>
    </r>
    <r>
      <rPr>
        <i/>
        <vertAlign val="superscript"/>
        <sz val="9"/>
        <rFont val="Arial"/>
        <family val="2"/>
      </rPr>
      <t>2</t>
    </r>
  </si>
  <si>
    <r>
      <t>KN</t>
    </r>
    <r>
      <rPr>
        <sz val="10"/>
        <rFont val="Arial"/>
        <family val="2"/>
      </rPr>
      <t/>
    </r>
  </si>
  <si>
    <t>REGRESAR</t>
  </si>
  <si>
    <t>"RECUERDE: Columna mínima 30 cm x 30 cm en zona de amenaza sísmica alta"</t>
  </si>
  <si>
    <t>SECCIÓN DE COLUMNA UBICADA EN LA PARTE CENTRAL DE LA PLANTA DEL EDIFICIO:</t>
  </si>
  <si>
    <t>SECCIÓN DE COLUMNA UBICADA EN EL PERÍMETRO (ESQUINERA O MEDIANERA) DE LA PLANTA DEL EDIFICIO:</t>
  </si>
  <si>
    <t>CARGA PUNTUAL DE SERVIVIO SOBRE LA COLUMNA CENTRAL</t>
  </si>
  <si>
    <t>CARGA PUNTUAL DE SERVIVIO SOBRE LA COLUMNA PERIMETRAL</t>
  </si>
  <si>
    <t>Nota 1: RECUERDE que entre más simétrica y homogénea sea su estructura mejor comportamiento sísmico tendrá</t>
  </si>
  <si>
    <t>SECCIÓN DE COLUMNAS PARA TODA LA PLANTA DEL EDIFICIO:</t>
  </si>
  <si>
    <t>LUCES PARA CÁLCULO DE ÁREA AFERENTE - COLUMNA PERIMETRAL</t>
  </si>
  <si>
    <t>LUCES PARA CÁLCULO DE ÁREA AFERENTE - COLUMNA CENTRAL</t>
  </si>
  <si>
    <t>CONTENIDO - PÓRTICOS CONCRETO REFORZADO</t>
  </si>
  <si>
    <t>CONTENIDO - PÓRTICOS ACERO</t>
  </si>
  <si>
    <t>Número de pisos</t>
  </si>
  <si>
    <t>Relación de esbeltez</t>
  </si>
  <si>
    <t>Porcentaje de muros</t>
  </si>
  <si>
    <t>(Hm/Dm)</t>
  </si>
  <si>
    <t>(% del área en planta del edificio)</t>
  </si>
  <si>
    <t>1 a 5</t>
  </si>
  <si>
    <t>3 a 5</t>
  </si>
  <si>
    <t>6 a 10</t>
  </si>
  <si>
    <t>5 a 7</t>
  </si>
  <si>
    <t>11 a 15</t>
  </si>
  <si>
    <t>7 a 10</t>
  </si>
  <si>
    <t>En cada dirección</t>
  </si>
  <si>
    <t>SECCIÓN DE COLUMNA PARA SISTEMA COMBINADO:</t>
  </si>
  <si>
    <t>CARGA PUNTUAL DE SERVIVIO SOBRE LA COLUMNA DE MAYOR CARGA</t>
  </si>
  <si>
    <t>CONTENIDO - SISTEMA COMBINADO</t>
  </si>
  <si>
    <t>Oficina</t>
  </si>
  <si>
    <t>Bodega</t>
  </si>
  <si>
    <t>Altura de pisos</t>
  </si>
  <si>
    <t>Esbeltez</t>
  </si>
  <si>
    <t>Dry wall (No frágil)</t>
  </si>
  <si>
    <t>Mampostería (frágil)</t>
  </si>
  <si>
    <t>Cuando la losa maciza exceda los 15 cm de espesor, se recomienda usar una losa aligerada</t>
  </si>
  <si>
    <t>Tipo de divisiones (seleccione)</t>
  </si>
  <si>
    <r>
      <t>SISTEMA PÓRTICOS DE CONCRETO - AVALÚO DE CARGAS SOBRE LOSA (KN/m</t>
    </r>
    <r>
      <rPr>
        <b/>
        <sz val="16"/>
        <color theme="1"/>
        <rFont val="Calibri"/>
        <family val="2"/>
      </rPr>
      <t>²)</t>
    </r>
  </si>
  <si>
    <r>
      <t>SISTEMA COMBINADO - AVALÚO DE CARGAS SOBRE LOSA (KN/m</t>
    </r>
    <r>
      <rPr>
        <b/>
        <sz val="16"/>
        <color theme="1"/>
        <rFont val="Calibri"/>
        <family val="2"/>
      </rPr>
      <t>²)</t>
    </r>
  </si>
  <si>
    <t>SISTEMA COMBINADO - PREDIMENSIONAMIENTO LOSAS Y VIGAS</t>
  </si>
  <si>
    <t>SISTEMA COMBINADO - PREDIMENSIONAMIENTO DE COLUMNAS EN CONCRETO</t>
  </si>
  <si>
    <t>SISTEMA PÓRTICOS DE CONCRETO - PREDIMENSIONAMIENTO LOSAS Y VIGAS</t>
  </si>
  <si>
    <t>SISTEMA PÓRTICOS DE CONCRETO - PREDIMENSIONAMIENTO DE COLUMNAS</t>
  </si>
  <si>
    <t>Vigueta</t>
  </si>
  <si>
    <t>oficina</t>
  </si>
  <si>
    <t>reunión</t>
  </si>
  <si>
    <t>bodega</t>
  </si>
  <si>
    <t>Viga amare</t>
  </si>
  <si>
    <t>Luz Vigueta</t>
  </si>
  <si>
    <t>2,0 KN/m² = 200 Kg/m²</t>
  </si>
  <si>
    <t>OFICINA</t>
  </si>
  <si>
    <t>REUNIÓN</t>
  </si>
  <si>
    <t>BODEGA</t>
  </si>
  <si>
    <t>5,0 KN/m² = 500 Kg/m²</t>
  </si>
  <si>
    <t>7,5 KN/m² = 750 Kg/m²</t>
  </si>
  <si>
    <t>CARGA VIVA:</t>
  </si>
  <si>
    <t>Distancia de viguetas</t>
  </si>
  <si>
    <t>Factores</t>
  </si>
  <si>
    <t>Espesores</t>
  </si>
  <si>
    <t>SELECCIONE EL USO MÁS CARACTERÍSTICO DEL PROYECTO</t>
  </si>
  <si>
    <r>
      <t>SISTEMA PÓRTICOS DE ACERO - AVALÚO DE CARGAS SOBRE LOSA (KN/m</t>
    </r>
    <r>
      <rPr>
        <b/>
        <sz val="16"/>
        <color theme="1"/>
        <rFont val="Calibri"/>
        <family val="2"/>
      </rPr>
      <t>²)</t>
    </r>
  </si>
  <si>
    <t>Lámina</t>
  </si>
  <si>
    <t>Reunión</t>
  </si>
  <si>
    <t>Cielo Falso Icopor</t>
  </si>
  <si>
    <t>Losa Maciza sobre viguetas metálicas</t>
  </si>
  <si>
    <t>Viga de carga</t>
  </si>
  <si>
    <t>Sin cielo falso</t>
  </si>
  <si>
    <t>Losa Steel Deck</t>
  </si>
  <si>
    <t>Cielo Falso Madera</t>
  </si>
  <si>
    <t>Cielo Falso Panel Yeso</t>
  </si>
  <si>
    <t>Losa concreto sobre lámina</t>
  </si>
  <si>
    <t>SISTEMA PÓRTICOS ACERO - PREDIMENSIONAMIENTO DE COLUMNAS</t>
  </si>
  <si>
    <t>LUCES PARA CÁLCULO DE ÁREA AFERENTE - COLUMNA CENTRAL METÁLICA</t>
  </si>
  <si>
    <t>CARGA PUNTUAL DE SERVIVIO SOBRE LA COLUMNA CENTRAL METÁLICA</t>
  </si>
  <si>
    <t>USE: PERFIL TUBULAR CUADRADO</t>
  </si>
  <si>
    <t>C</t>
  </si>
  <si>
    <t>LUCES PARA CÁLCULO DE ÁREA AFERENTE - COLUMNA MEDIANERA METÁLICA</t>
  </si>
  <si>
    <t>CARGA PUNTUAL DE SERVIVIO SOBRE LA COLUMNA MEDIANERA METÁLICA</t>
  </si>
  <si>
    <t>Este edificio probablemente requiera de pantallas de rigidización</t>
  </si>
  <si>
    <t>SISTEMA DE PÓRTICOS DE ACERO - PREDIMENSIONAMIENTO DE LOSAS EN STEEL DECK</t>
  </si>
  <si>
    <t>CARACTERÍSTICAS DE LA LOSA (SELECCIONE LAS CARACTERÍSTICAS DE SU LOSA)</t>
  </si>
  <si>
    <t>ALTURA DEL EDIFICIO</t>
  </si>
  <si>
    <t>Área en planta del edificio</t>
  </si>
  <si>
    <r>
      <t>m</t>
    </r>
    <r>
      <rPr>
        <b/>
        <sz val="10"/>
        <rFont val="Calibri"/>
        <family val="2"/>
      </rPr>
      <t>²</t>
    </r>
  </si>
  <si>
    <t>SISTEMA COMBINADO - PREDIMENSIONAMIENTO DE PANTALLAS</t>
  </si>
  <si>
    <t>ÁREA EN PLANTA DEL EDIFICIO</t>
  </si>
  <si>
    <t>X</t>
  </si>
  <si>
    <t>USAR:</t>
  </si>
  <si>
    <r>
      <t>m</t>
    </r>
    <r>
      <rPr>
        <sz val="10"/>
        <rFont val="Calibri"/>
        <family val="2"/>
      </rPr>
      <t>²</t>
    </r>
  </si>
  <si>
    <t>%</t>
  </si>
  <si>
    <t>Muros</t>
  </si>
  <si>
    <t>Lmix</t>
  </si>
  <si>
    <t>by</t>
  </si>
  <si>
    <t>Lmix*by</t>
  </si>
  <si>
    <t>NOTAS:</t>
  </si>
  <si>
    <t>Lmiy</t>
  </si>
  <si>
    <t>bx</t>
  </si>
  <si>
    <t>Lmiy*bx</t>
  </si>
  <si>
    <t>Muro 1</t>
  </si>
  <si>
    <t>Lmix es la longitud de cada muro en la dirección X.</t>
  </si>
  <si>
    <t>Lmiy es la longitud de cada muro en la dirección Y.</t>
  </si>
  <si>
    <t>Muro 2</t>
  </si>
  <si>
    <t>by es la distancia desde el Eje X hasta el centro del muro i</t>
  </si>
  <si>
    <t>bx es la distancia desde el Eje Y hasta el centro del muro i</t>
  </si>
  <si>
    <t>Muro 3</t>
  </si>
  <si>
    <t>By es el ancho VERTICAL del lote</t>
  </si>
  <si>
    <t>Bx es el ancho HORIZONTAL del lote</t>
  </si>
  <si>
    <t>Muro 4</t>
  </si>
  <si>
    <t>Muro 5</t>
  </si>
  <si>
    <t>Si son más muros se deben agregar filas, cuidando
que las fórmulas 1 y 3 tomen todo el rango.</t>
  </si>
  <si>
    <t>Muro 6</t>
  </si>
  <si>
    <t>Muro 7</t>
  </si>
  <si>
    <t>Muro 8</t>
  </si>
  <si>
    <t>Muro 9</t>
  </si>
  <si>
    <t>Muro 10</t>
  </si>
  <si>
    <t>Muro 11</t>
  </si>
  <si>
    <t>Σ Lmix</t>
  </si>
  <si>
    <t>Σ Lmiy</t>
  </si>
  <si>
    <t xml:space="preserve">Σ Lmix * by </t>
  </si>
  <si>
    <t>Σ Lmiy * bx</t>
  </si>
  <si>
    <t>Σ Lmix * by / Σ Lmix</t>
  </si>
  <si>
    <t>Σ Lmiy * bx / Σ Lmiy</t>
  </si>
  <si>
    <t>By</t>
  </si>
  <si>
    <t>Bx</t>
  </si>
  <si>
    <t>By/2</t>
  </si>
  <si>
    <t>Bx/2</t>
  </si>
  <si>
    <t>(3-5)/4</t>
  </si>
  <si>
    <t>Para el plano:</t>
  </si>
  <si>
    <t>Σ(Lmix * biy)</t>
  </si>
  <si>
    <t>=</t>
  </si>
  <si>
    <t>Σ(Lmix * bix)</t>
  </si>
  <si>
    <t>ΣLmi</t>
  </si>
  <si>
    <t>B</t>
  </si>
  <si>
    <t>LONGITUD MÍNIMA MUROS PRIMER PISO</t>
  </si>
  <si>
    <t>Lmin=</t>
  </si>
  <si>
    <r>
      <t>M</t>
    </r>
    <r>
      <rPr>
        <vertAlign val="subscript"/>
        <sz val="11"/>
        <color indexed="8"/>
        <rFont val="Calibri"/>
        <family val="2"/>
      </rPr>
      <t xml:space="preserve">o </t>
    </r>
    <r>
      <rPr>
        <sz val="10"/>
        <rFont val="Arial"/>
        <family val="2"/>
      </rPr>
      <t>A</t>
    </r>
    <r>
      <rPr>
        <vertAlign val="subscript"/>
        <sz val="11"/>
        <color indexed="8"/>
        <rFont val="Calibri"/>
        <family val="2"/>
      </rPr>
      <t>p</t>
    </r>
  </si>
  <si>
    <t>Liviana</t>
  </si>
  <si>
    <r>
      <t>M</t>
    </r>
    <r>
      <rPr>
        <b/>
        <vertAlign val="subscript"/>
        <sz val="11"/>
        <color indexed="8"/>
        <rFont val="Calibri"/>
        <family val="2"/>
      </rPr>
      <t>o</t>
    </r>
    <r>
      <rPr>
        <b/>
        <sz val="11"/>
        <color indexed="8"/>
        <rFont val="Calibri"/>
        <family val="2"/>
      </rPr>
      <t xml:space="preserve"> Cali</t>
    </r>
  </si>
  <si>
    <t>Coeficiente de tabla E.2.2</t>
  </si>
  <si>
    <t>Losa concreto</t>
  </si>
  <si>
    <r>
      <t>A</t>
    </r>
    <r>
      <rPr>
        <b/>
        <vertAlign val="subscript"/>
        <sz val="11"/>
        <color indexed="8"/>
        <rFont val="Calibri"/>
        <family val="2"/>
      </rPr>
      <t>p</t>
    </r>
  </si>
  <si>
    <r>
      <t>m</t>
    </r>
    <r>
      <rPr>
        <vertAlign val="superscript"/>
        <sz val="14"/>
        <color indexed="8"/>
        <rFont val="Calibri"/>
        <family val="2"/>
      </rPr>
      <t>2</t>
    </r>
  </si>
  <si>
    <t>Area a considerar</t>
  </si>
  <si>
    <t>mm</t>
  </si>
  <si>
    <t>Espesor efectivo de muros</t>
  </si>
  <si>
    <t>AREA LOSA SEGUNDO PISO</t>
  </si>
  <si>
    <t>Longitud
mínima</t>
  </si>
  <si>
    <t>Longitud mínima de muros confinados en cada dirección</t>
  </si>
  <si>
    <t>AREA CUBIERTA PISO</t>
  </si>
  <si>
    <t>Longitud
Real en x</t>
  </si>
  <si>
    <t>2/3 DEL AREA DE CUBIERTA (LIVIANA)</t>
  </si>
  <si>
    <t>Longitud
Real en y</t>
  </si>
  <si>
    <t>Ap:</t>
  </si>
  <si>
    <t>Area de la cubierta en construcciones de un piso</t>
  </si>
  <si>
    <t>Area de la cubierta para muros segundo nivel en construcciones de dos pisos</t>
  </si>
  <si>
    <t>Area de cubierta más área de entrepiso para muros primer nivel en construcciones de dos pisos</t>
  </si>
  <si>
    <t>LONGITUD MÍNIMA MUROS SEGUNDO PISO</t>
  </si>
  <si>
    <t>MAMPOSTERÍA CONFINADA - CHEQUEO DE LONGITUD MÍNIMA DE MUROS</t>
  </si>
  <si>
    <t>PRIMER PISO - DIRECCION X</t>
  </si>
  <si>
    <t>PRIMER PISO - DIRECCION Y</t>
  </si>
  <si>
    <t>SEGUNDO PISO - DIRECCION X</t>
  </si>
  <si>
    <t>SEGUNDO PISO - DIRECCION Y</t>
  </si>
  <si>
    <t>MAMPOSTERÍA CONFINADA - CHEQUEO DISTRIBUCION SIMETRICA DE MUROS - PRIMER PISO - X</t>
  </si>
  <si>
    <t>MAMPOSTERÍA CONFINADA - CHEQUEO DISTRIBUCION SIMETRICA DE MUROS - PRIMER PISO - Y</t>
  </si>
  <si>
    <t>MAMPOSTERÍA CONFINADA - CHEQUEO DISTRIBUCION SIMETRICA DE MUROS - SEGUNDO PISO - X</t>
  </si>
  <si>
    <t>MAMPOSTERÍA CONFINADA - CHEQUEO DISTRIBUCION SIMETRICA DE MUROS - SEGUNDO PISO - Y</t>
  </si>
  <si>
    <t>By (m) =</t>
  </si>
  <si>
    <t>Bx (m) =</t>
  </si>
  <si>
    <t>Seleccione el tipo de cubierta</t>
  </si>
  <si>
    <t>Muro 12</t>
  </si>
  <si>
    <t>Muro 13</t>
  </si>
  <si>
    <t>Muro 14</t>
  </si>
  <si>
    <t>Primer piso:</t>
  </si>
  <si>
    <t>Bx =</t>
  </si>
  <si>
    <t>By =</t>
  </si>
  <si>
    <t>Cubierta:</t>
  </si>
  <si>
    <t>DIMENSIONES EN PLANTA DE LA VIVIENDA:</t>
  </si>
  <si>
    <t>Segundo piso:</t>
  </si>
  <si>
    <t>CONTENIDO - MAMPOSTERÍA CONFINADA</t>
  </si>
  <si>
    <t>UNIVERSIDAD DE SAN BUENAVENTURA Y UNIVERSIDAD DEL VALLE</t>
  </si>
  <si>
    <r>
      <t xml:space="preserve">El efecto de las pantallas sobre el comportamiento sismo resistente es el de rigidizar la estructura en el punto en que se colocan y en dirección al lado largo de la pantalla.  Si la pantalla se ubica en un solo lado de la edificación, este lado será rígido mientras el otro será muy flexible, generando efectos torsionales indeseables.  </t>
    </r>
    <r>
      <rPr>
        <b/>
        <sz val="12"/>
        <rFont val="Arial"/>
        <family val="2"/>
      </rPr>
      <t>Las pantallas deben ubicarse de forma equilibrada (simétrica), de tal forma que no generen efectos torsionales indeseables</t>
    </r>
    <r>
      <rPr>
        <sz val="12"/>
        <rFont val="Arial"/>
        <family val="2"/>
      </rPr>
      <t xml:space="preserve">.  </t>
    </r>
  </si>
  <si>
    <t>Luz promedio del área del edificio en X (m)</t>
  </si>
  <si>
    <t>Luz promedio del área del edificio en Y (m)</t>
  </si>
  <si>
    <t>Se recomienda trabajar con viguetas de entre 10 y 15 cm de ancho, y casetones de entre 50 y 80 cm de ancho. Casetones más homogéneos facilitan la labor constructiva. La riostra debe aparecer si la luz de las viguetas exceden los 3 m.</t>
  </si>
  <si>
    <t>Las pantallas son muros relativamente cortos, cuya dimensión en planta es rectangular muy alargada, con anchos desde 15 cm y largos a partir de 1 m.  Deben ser ubicados simétricamente, de tal forma que no tengan efectos torsionales negativos sobre el comportamiento sísmico del edificio.  Funcionan mejor si se ubican en la periferia (fachadas) del edificio.</t>
  </si>
  <si>
    <t>Viga carga</t>
  </si>
  <si>
    <t>Para iniciar el predimensionamiento se debe escoger un sentido de armado de la losa, para lo cual se recomienda una separación de viguetas entre 1,80 y 2,00 m, con lo cual se definen las vigas de carga, las de amarre y sus respectivas luces.</t>
  </si>
  <si>
    <t xml:space="preserve">Para ingresar los datos, la tabla considera tres tipos de usos básicos: vivienda, comercio e industria, con los cuales se define una carga característica que hace variar las dimensiones de las vigas y viguetas, además de un espesor de concreto sobre la lámina colaborante usual en cada caso. Entrega como resultado el espesor de la viga de carga, la viga de amarre y la vigueta típicas del proyecto en perfiles IPE, que son los más usados en estos casos.   </t>
  </si>
  <si>
    <t>Las viguetas y vigas de amarre se orientan hacia el sentido más largo y las vigas de carga hacia el más corto.  Se recomienda una separación entre viguetas entre 1,8 y 2,00 m.</t>
  </si>
  <si>
    <t>PORTADA</t>
  </si>
  <si>
    <t>PROGRAMAS DE ARQUITECTURA</t>
  </si>
  <si>
    <t>Altura promedio de los pisos del edificio</t>
  </si>
  <si>
    <t>Altura total del Edificio</t>
  </si>
  <si>
    <t>RESULTADOS:</t>
  </si>
  <si>
    <t>% Pantallas (Índice de pantallas)</t>
  </si>
  <si>
    <t>Esbeltez de pantalla : Altura / Largo</t>
  </si>
  <si>
    <t>Área total en planta de pantallas</t>
  </si>
  <si>
    <t>Largo del muro en planta</t>
  </si>
  <si>
    <t>USE: Ancho del muro en planta:</t>
  </si>
  <si>
    <t>No. de pantallas en cada dirección:</t>
  </si>
  <si>
    <t>PANTALLAS</t>
  </si>
  <si>
    <t>Nota 1: RECUERDE que entre más simétrica y homogénea sea su estructura mejor comportamiento sísmico tendrá.</t>
  </si>
  <si>
    <t>Nota 2: Se recomienda que las pantallas estén ubicadas en la periferia del edicio (fachadas).</t>
  </si>
  <si>
    <t xml:space="preserve"> Nota 3: La pantallas deben quedar simétricamente ubicadas dentro de la planta (equilibradas), de tal forma que no generen efectos torsionales negativos sobre el edificio frente a movimientos sísmicos.</t>
  </si>
  <si>
    <t>USE: COLUMNA CIRCULAR DE DIÁMETRO</t>
  </si>
  <si>
    <t>Losa Maciza sobre vigueta metálica</t>
  </si>
  <si>
    <t>Losa Steel Deck sobre vigueta metálica</t>
  </si>
  <si>
    <t>Tipo de cubierta</t>
  </si>
  <si>
    <t>Cubierta Liviana</t>
  </si>
  <si>
    <t>Losa de concreto</t>
  </si>
  <si>
    <t>Altura promedio de pisos</t>
  </si>
  <si>
    <t>LUCES PARA CÁLCULO DE ÁREA AFERENTE COLUMNA CENTRAL DE MAYOR CARGA</t>
  </si>
  <si>
    <r>
      <t>Kg/m</t>
    </r>
    <r>
      <rPr>
        <b/>
        <i/>
        <vertAlign val="superscript"/>
        <sz val="10"/>
        <rFont val="Arial"/>
        <family val="2"/>
      </rPr>
      <t>2</t>
    </r>
  </si>
  <si>
    <r>
      <t>KN/m</t>
    </r>
    <r>
      <rPr>
        <b/>
        <i/>
        <vertAlign val="superscript"/>
        <sz val="10"/>
        <rFont val="Arial"/>
        <family val="2"/>
      </rPr>
      <t>2</t>
    </r>
  </si>
  <si>
    <t>Uso proyectado</t>
  </si>
  <si>
    <t>&lt;= Ingrese aquí el uso de su proyecto</t>
  </si>
  <si>
    <t>Losa maciza o Steel Deck</t>
  </si>
  <si>
    <t>ENTREPISO</t>
  </si>
  <si>
    <t>H =</t>
  </si>
  <si>
    <t>H</t>
  </si>
  <si>
    <t>PREDIMENSIONAMIENTO DE VIGUETAS METÁLICAS (LOSA MACIZA O STEEL DECK SOBRE VIGAS DE CONCRETO) - Altura h recomendada según la NSR-10</t>
  </si>
  <si>
    <t>Luz máx. de vigueta - Altura (h)</t>
  </si>
  <si>
    <t>Altura libre Vigueta</t>
  </si>
  <si>
    <t>Placa fácil - Luz &lt; 4,2 m</t>
  </si>
  <si>
    <t>Espesor Entrepiso</t>
  </si>
  <si>
    <t>Espesor equivalente de concreto</t>
  </si>
  <si>
    <t>SECCIÓN DE COLUMNA PARA TODA LA PLANTA DEL EDIFICIO:</t>
  </si>
  <si>
    <t>PREDIM 2018: PROGRAMA DE PREDIMENSIONAMIENTO</t>
  </si>
  <si>
    <r>
      <t>gustavo.vargas@correounivalle.edu.co</t>
    </r>
    <r>
      <rPr>
        <sz val="10"/>
        <color indexed="12"/>
        <rFont val="Arial"/>
        <family val="2"/>
      </rPr>
      <t>; dfgomez</t>
    </r>
    <r>
      <rPr>
        <u/>
        <sz val="10"/>
        <color indexed="12"/>
        <rFont val="Arial"/>
        <family val="2"/>
      </rPr>
      <t>@usbcali.edu.co</t>
    </r>
  </si>
  <si>
    <t>MMXVIII</t>
  </si>
  <si>
    <t>PREDIM2018: PROGRAMA DE PREDIMENSIONAMIENTO EN CONCRETO Y ACERO</t>
  </si>
  <si>
    <t>PREDIM2018: PREDIMENSIONAMIENTO PÓRTICOS DE CONCRETO REFORZADO</t>
  </si>
  <si>
    <t>PREDIM2018: PREDIMENSIONAMIENTO PÓRTICOS DE ACERO ESTRUCTURAL</t>
  </si>
  <si>
    <t>PREDIM2018: PREDIMENSIONAMIENTO DE SISTEMAS COMBINADOS - COLUMNAS Y PANTALLAS CONCRETO</t>
  </si>
  <si>
    <t>PREDIM2018: CHEQUEO DE MUROS DE MAMPOSTERÍA CONFINADA</t>
  </si>
  <si>
    <t>BASADO EN TABLAS DE PREDIMENSIONAMIENTO DE LOSAS EN CONCRETO ARMADAS EN UNA DIRECCION DE ACUERDO CON LAS TABLAS CR.9.5  Y  C.9.5 (a)  DE LAS NSR-10</t>
  </si>
  <si>
    <r>
      <t xml:space="preserve">La intención de este documento es la de servir como guía para el pre-dimensionamiento estructural de los elementos principales de una edificación en sistema: 1)  pórticos de concreto reforzado, 2) pórticos de acero estructural, 3) combinado (pórticos y pantallas concreto) y 4) Mampostería confinada.  Asumiendo para dicho propósito, estructuras regulares en cualquiera de estos sistemas. Desde este punto de vista, vale la pena aclarar que el presente progama (Hoja de cálculo) </t>
    </r>
    <r>
      <rPr>
        <b/>
        <sz val="10"/>
        <rFont val="Arial"/>
        <family val="2"/>
      </rPr>
      <t xml:space="preserve">NO CONSTITUYE UNA HERRAMIENTA DE </t>
    </r>
    <r>
      <rPr>
        <b/>
        <sz val="10"/>
        <color indexed="10"/>
        <rFont val="Arial"/>
        <family val="2"/>
      </rPr>
      <t>DISEÑO</t>
    </r>
    <r>
      <rPr>
        <b/>
        <sz val="10"/>
        <rFont val="Arial"/>
        <family val="2"/>
      </rPr>
      <t xml:space="preserve"> ESTRUCTURAL</t>
    </r>
    <r>
      <rPr>
        <sz val="10"/>
        <rFont val="Arial"/>
        <family val="2"/>
      </rPr>
      <t>, sino  una aproximación a las dimensiones finales de la estructura, con el ánimo de que el planteamiento arquitectónico sea mucho más fiel a su resultado definitivo, el cual, en todos los casos, deberá ser avalado por un profesional idóneo.  Es decir, por un Ingeniero Civil especialista en estructuras (Calculista), quien revisará dichas dimensiones bajo los programas de software utilizados para tal fin y los criterios de diseño recomendados por las Normas Colombianas de Diseño y Construcción Sismo Resistente NSR-10.  Por tanto, los autores no se hacen responsables por el uso inadecuado que se le de a este programa.</t>
    </r>
  </si>
  <si>
    <t>En todos los casos se supone que la estructura guarda regularidad y sensatez en sus luces y que se trata de una edificación de mediana altura, de tal manera que en general no debería ser utilizada para edificaciones de más de 15 pisos, en los cuales se recomienda consultar un profesional.</t>
  </si>
  <si>
    <t>Los sistemas de pórticos de concreto corresponden a una organización de elementos verticales llamados columnas y unos elementos horizontales llamados vigas, unidos rígidamentes mediante elementos denominados nudos.  Constituyen un sistema estructural espacial, donde los pórticos deben ubicarse en direcciones, preferiblemente ortogonales.  Los muros en este sistema no forman parte de la estructura y su función es dividir los espacios.   Los espacios de servicio están conformados por las losas de entrepiso, las cuales deben cumplir, además de dicha función, la de coformar un diafragma rígido que permita mantener la rigidez adecuada en el plano horizontal, para que el sistema trabaje como un conjunto.  Los pórticos en su conjunto deben ser capaces de resistir las cargas verticales producidas por el peso de los elementos de la estructura y los materiales de acabados y muros divisorios (carga muerta), así como también el peso de muebles, equipos y las personas que habitarán el edificio (carga viva).  Igualmente los pórticos deben ser capaces de resistir las fuerzas laterales, producidas por sismo o viento, sin presentar deformaciones excesivas o colapso de la estructura o sus partes.  Con el módulo PÓRTICOS DE CONCRETO de este programa se podrán determinar unas dimensiones aproximadas de columnas, vigas y losas (viguetas) en un Sistema de Pórticos de Concreto Reforzado.</t>
  </si>
  <si>
    <t>El acero estructural es otro de los materiales con los cuales pueden construirse sistemas de pórticos.  Por su alta resistencia, es una opción para construir edificios con elementos de secciones relativamente pequeñas si se les compara con los pórticos de concreto reforzado.  Esto permite edificios resistentes, rígidos y dúctiles con menor peso que las estructuras de concreto.  Está compuesto de columnas, vigas y losas por lo regular macizas apoyadas sobre viguetas metálicas, cuya opción más utilizada es la llamada losa en steel deck.  Es común en este sistema, que para cumplir los requisitos de rigidez lateral (límite de deriva) sea necesario incorporar diagonales de rigidización (contraventeos), por ser estructuras sumamente flexibles y pueden presentar daños excesivos en los elementos no estructurales (divisiones, instalaciones y acabados).   Con el módulo PÓRTICOS DE ACERO de este programa se podrán determinar unas dimensiones aproximadas de columnas, vigas y losas (viguetas y steel deck) en un Sistema de Pórticos de Acero Estructural.</t>
  </si>
  <si>
    <t>El sistema estructural combinado está conformado por pórticos que trabajan en conjunto con muros estructurales o pórticos arriostrados (con diagonales). Se busca aprovechar las ventajas de cada sistema por separado.  Es decir que los muros aporten su gran rigidez lateral para soportar las fuerzas de sismo o viento con deformaciones admisibles y que los pórticos aporten su resistencia ante cargas verticales, manteniendo su versatilidad arquitectónica para manejar espacios amplios.  En este caso, el tipo de sistema combinado que se considera en este programa es el que está compuesto por pórticos de concreto reforzado, combinado con pantallas  de concreto reforzado (muros estructurales de corta longitud).  .   Los espacios de servicio están conformados por las losas de entrepiso, las cuales deben cumplir, además de dicha función, la de coformar un diafragma rígido que permita mantener la rigidez adecuada en el plano horizontal, para que el sistema trabaje como un conjunto.  Los pórticos en su conjunto deben ser capaces de resistir las cargas verticales producidas por el peso de los elementos de la estructura y los materiales de acabados y muros divisorios (carga muerta), así como también el peso de muebles, equipos y las personas que habitarán el edificio (carga viva).  Igualmente los pórticos deben ser capaces de resistir un porcentaje alto de las cargas verticales y las pantallas deben soportar las fuerzas laterales, producidas por sismo o viento, con o sin ayuda de los pórticos, sin presentar deformaciones excesivas o colapso de la estructura o sus partes.  Con el módulo SISTEMA COMBINADO de este programa se podrán determinar unas dimensiones aproximadas de columnas, pantallas, vigas y losas (viguetas) en un Sistema de Combinado de columnas y pantallas de concreto reforzado.</t>
  </si>
  <si>
    <t>Los sistemas sistemas de muros están constituidos por muros estructurales que se encargan de soportar tanto las cargas verticales como las fuerzas laterales producidas por sismo o viento.  Constituyen un sistema estructural espacial, donde los muros deben ubicarse en direcciones ortogonales. La mampostería confinada es uno de los sistemas constructivos de este sistema estructural.  Los murps están conformados de piezas de mampostería (ladrillo o bloque), confinadas con elementos de concreto reforzado llamados columnas (columnetas) y vigas de amarre o confinamiento. En este sistema es importante que haya una cantidad de muros suficiente en las dos direcciones ortogonales principales y que la estructura conserve una simetría en la ubicación de los muros, de tal forma que no se presenten efectos torsionales.  Con el módulo MAMPOSTERÍA de este programa se podrá realizar el chequeo de la longitud mínima de muros y la simetría de una casa de uno y dos pisos.</t>
  </si>
  <si>
    <t>INTRODUCCIÓN</t>
  </si>
  <si>
    <t>Cada sistema estructural se presenta en forma de módulos.  A cada módulo se puede acceder desde el menu principal que será visible cuando se ejecute el programa.  En dicha pantalla se podrá acceder a cada uno de los sistemas estructurales.  En cada caso el programa presenta las variables más significativas de las cuales dependen los resultados esperados, y el usuario deberá llenar los espacios en blanco (datos de entrada) o seleccionar entre las opciones correspondientes de acuerdo con el proyecto a ser evaluado. Los resultados se destacan en celdas de diferentes colores son el fin de resaltarlos y diferenciarlos de los datos de entrada. Algunas observaciones específicas para cada sistema estructural son las siguientes:</t>
  </si>
  <si>
    <t>Como queda dicho, el presente documento pretende ser solamente una guía de predimensionamiento y no una herramienta de diseño estructural, y desde este punto de vista se consideran las siguientes limitaciones: 1. Podrá ser usado en edificaciones regulares en su conformación estructural, pero con cautela en edificaciones irregulares, para las cuales se deben tener otros efectos en cuenta. 2. Las opciones dimensionales en cada caso no son las únicas que existen, sino simplemente una recomendación. Una consulta con el ingeniero civil podrá ayudarle en caso de querer hacer variaciones. 3. Las NSR-10 obligan a que toda propuesta estructural deba ser realizada o avalada por un ingeniero civil, incluso en el caso del Titulo E para casas de uno y dos pisos. 4. Ingresos erróneos darán resultados de la misma condición.</t>
  </si>
  <si>
    <t>ADVERTENCIA</t>
  </si>
  <si>
    <t>Se debe evitar la conformación de estructuras con formas irregulares tanto en planta como en altura, de tal forma que se minimicen los efectos torsionales en la edificación, que han demostrado tener una incidencia negativa en el comportamiento  sismo resistente de las construcciones.  Para evitar estructuras irregulares, configure su edificio a partir de formas simples (cuadrados, rectángulos, círculos) regulares, las cuales le permitirán conformar edificaciones de formas complejas compuestas por formas simples.  Esto hace necesario el uso de juntas sísmicas, las cuales deben ser diseñadas para que una vez solucionen los problemas torsionales, no vayan a presentar situaciones de golpeteo de las estructuras.  Se recomienda trabajar a nivel de predimensionamiento, con una separación de juntas del 2 % de la altura del edificio más bajo que se encuentre en colindancia.</t>
  </si>
  <si>
    <t>Cielo raso repellado (Mortero)</t>
  </si>
  <si>
    <t>SECCIÓN DE COLUMNA UBICADA EN EL PERÍMETRO LATERAL (MEDIANERA O ESQUINERA) DE LA PLANTA DEL EDIFICIO:</t>
  </si>
  <si>
    <t>Paso 1: Predimensionar losas. Se requiere: Tipo de división a emplear (mampostería o drywall), Tipo de elementos a dimensionar (losa aligerada, viga, losa maciza), Condición de apoyo (un apoyo continuo, ambos apoyos continuos, voladizo, simplemente apoyado), Luces (Distancia entre apoyo) para el elementos considerado.</t>
  </si>
  <si>
    <t xml:space="preserve">Paso 2: Avalúos de cargas. Se requiere: Tipo de losa (Aligerada, maciza), Tipo de aligeramiento (Esterilla, Ecológico, icopor, recuperable, bloque arcilla), Tipo de acabados de Piso (Baldosa cerámica, cemento, alistado, PVC), Tipo de acabados de cielo (Cielo Raso, cielo falso icopor, madera, panel), Tipo de divisiones (Mampostería, drywall), Uso proyectado.
</t>
  </si>
  <si>
    <t xml:space="preserve">Paso 3: Predimensionamiento de Columnas. Se requiere: Número de Pisos, Altura de entrepisos, Distancia entre apoyos (X, Y).
</t>
  </si>
  <si>
    <t xml:space="preserve">
</t>
  </si>
  <si>
    <t>Paso 3: Predimensionamiento de Columnas. Se requiere: Número de Pisos, Altura de entrepisos, Distancias entre apoyos (X, Y).</t>
  </si>
  <si>
    <t>Paso 2: Avalúo de Cargas. Se requiere: Tipo de losas (Steeldeck, Maciza), Tipo de Acabados de Piso (Baldosa, cerámica, cemento, alistado, PVC), Tipo de acabados de cielo (Cielo Raso, cielo falso icopor, madera, Panel), Tipo de divisiones (Mampostería, Drywall), Uso proyectado.</t>
  </si>
  <si>
    <t>Paso 1: Predimensionar losas. Se requiere: Uso proyectado (Oficinas, reunión, bodega), Luces (Distancia entre apoyos) para el elemento considerado.</t>
  </si>
  <si>
    <t xml:space="preserve">Paso 1: Predimensionar Losas. Se requiere: Tipo de división empleado (Mampostería, Drywall), tipo de elementos dimensionar (Losa aligerada, viga, losa maciza), condición de apoyo (Un apoyo continuo, ambos apoyos continuos, Voladizo, simplemente apoyado), Luces (Distancia entre apoyos) para el elemento considerado.
</t>
  </si>
  <si>
    <t xml:space="preserve">Paso 2: Avalúo de Cargas. Se requiere: Tipo de losas (losa aligerada, losa maciza), Tipo de aligeramiento (Esterilla, Ecológico, icopor, recuperable, bloque arcilla), Tipo de acabados de Piso (Baldosa cerámica, cemento, alistado, PVC), Tipo de acabados de cielo (Cielo Raso, cielo falso icopor, madera, panel), Tipo de divisiones (Mampostería, drywall), Uso proyectado.
</t>
  </si>
  <si>
    <t>Paso 3: Predimensionamiento de columnas. Se requiere: Número de Pisos, Altura de entrepisos, Distancia entre apoyos (X, Y).
Paso 4: Predimensionamiento de pantallas. Se requiere: Número de Pisos, Altura de entrepisos, Dimensiones en planta del edificio (X, Y).</t>
  </si>
  <si>
    <t xml:space="preserve">Paso 1: Ingresar datos geométricos. Se requiere: Tipo de cubierta (Liviana, Pesada), Longitud de cada muro en cada dirección, Distancia desde cada eje (X, Y) al eje del muro, en cada dirección.
Paso 2: Chequeo simetría de muros. Muestra el chequeo de simetría de los muros en cada dirección, si la excentricidad es mayor al 15%, se debe corregir la irregularidad, si es menor o igual, la distribución de muros chequea.
Paso3: Chequeo Longitudinal mínima de muros. Muestra el chequeo de longitud mínima de muros en cada dirección, Si la longitud de los muros es menor que la mínima de la NSR-10, hay que aumentar la longitud de los muros en la dirección considerada.
</t>
  </si>
  <si>
    <t>Como queda dicho, el presente documento pretende ser solamente una guía de predimensionamiento y no una herramienta de diseño estructural y desde este punto de vista se consideran las siguientes limitaciones: 1. Solo podrá ser usado en edificaciones de uno y dos pisos, regulares en su conformación estructural tanto en planta como en altura, 2. Los chequeos deben corresponder a los datos de longitud y posición real de los muros. Una consulta con el ingeniero civil podrá ayudarle en caso de que no le cumplan los chequeos, 3. La NSR-10 obliga a que toda  propuesta estructural deba ser realizada o avalada por un ingeniero civil, incluso en el caso del título E para casas de 1 y 2 pisos.</t>
  </si>
  <si>
    <t>Como queda dicho, el presente documento pretende ser solamente una guía de predimensionamiento y no una herramienta de diseño estructural, y desde este punto de vista se consideran las siguientes limitaciones: 1. Podrá ser usado en edificaciones con plantas y alzadas regulares en su conformación estructural de hasta 15 pisos.   2. Las opciones dimensionales en cada caso no son las únicas que existen, sino simplemente una recomendación. Una consulta con el ingeniero civil podrá ayudarle en caso de querer hacer variaciones. 3. Las NSR-10 obligan a que toda propuesta estructural deba ser realizada o avalada por un ingeniero civil, incluso en el caso del Titulo E para casas de uno y dos pisos. 4. Ingresos erróneos darán resultados de la misma condición.</t>
  </si>
  <si>
    <t>Como queda dicho, el presente documento pretende ser solamente una guía de predimensionamiento y no una herramienta de diseño estructural, y desde este punto de vista se consideran las siguientes limitaciones: 1. Podrá ser usado en edificaciones con plantas y alzadas regulares en su conformación estructural.   2. Las opciones dimensionales en cada caso no son las únicas que existen, sino simplemente una recomendación. Una consulta con el ingeniero civil podrá ayudarle en caso de querer hacer variaciones. 3. Las NSR-10 obligan a que toda propuesta estructural deba ser realizada o avalada por un ingeniero civil, incluso en el caso del Titulo E para casas de uno y dos pisos. 4. Ingresos erróneos darán resultados de la misma condición.</t>
  </si>
  <si>
    <t>Luz máx. de la vigueta con un apoyo continuo</t>
  </si>
  <si>
    <t>Luz máx. de la vigueta con dos apoyos continuos</t>
  </si>
  <si>
    <t>Luz máx. de la vigueta en voladizo</t>
  </si>
  <si>
    <t>Luz máxima de la viga con un apoyo continuo</t>
  </si>
  <si>
    <t>Luz máxima de la vigacon dos apoyos continuos</t>
  </si>
  <si>
    <t>Luz máxima de la viga en voladizo</t>
  </si>
  <si>
    <t>Simplemente apoyado - Vigueta de una sola luz</t>
  </si>
  <si>
    <t>Simplemente apoyado - Viga de una sola luz</t>
  </si>
  <si>
    <t>Luz máx. de la losa con un apoyo continuo</t>
  </si>
  <si>
    <t>Luz máx. de la losa con dos apoyos continuos</t>
  </si>
  <si>
    <t>Luz máx. de la losa en voladizo</t>
  </si>
  <si>
    <t>Simplemente apoyado - Losa de una sola luz</t>
  </si>
  <si>
    <t>La tabla se basa en las recomendaciones hechas por las NSR-10 para "no tener que calcular deflexiones", y de manera práctica redondea estos valores a las dimensiones utilizadas usualmente en obra. La tabla superior (NSR-10: C.9.1.a) debe ser utilizada cuando los muros que se apoyarán sobre la losa son en mampostería, y la tabla inferior (NSR-10: C.9.1.b) puede ser usada en proyectos donde los muros son en sistemas livianos (Drywall) o no los hay.</t>
  </si>
  <si>
    <t>Chequeo longitud en ambas direcciones</t>
  </si>
  <si>
    <t>Muy importante: Recuerde que al ingresar los datos, debe usar el carácter que su pc tenga configurado como punto decimal. En algunos casos es la coma "," en otros es el punto "."</t>
  </si>
  <si>
    <t>CONTENIDO SISTEMAS ESTRUCTURALES</t>
  </si>
  <si>
    <t>Casetón Icopor</t>
  </si>
  <si>
    <t>Ladrillo Farol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</si>
</sst>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name val="Arial"/>
      <family val="2"/>
    </font>
    <font>
      <sz val="8"/>
      <name val="Arial"/>
      <family val="2"/>
    </font>
    <font>
      <b/>
      <sz val="12"/>
      <name val="Arial"/>
      <family val="2"/>
    </font>
    <font>
      <b/>
      <i/>
      <sz val="11"/>
      <name val="Arial"/>
      <family val="2"/>
    </font>
    <font>
      <b/>
      <sz val="9"/>
      <name val="Arial"/>
      <family val="2"/>
    </font>
    <font>
      <sz val="9"/>
      <name val="Arial"/>
      <family val="2"/>
    </font>
    <font>
      <i/>
      <sz val="9"/>
      <name val="Arial"/>
      <family val="2"/>
    </font>
    <font>
      <i/>
      <vertAlign val="superscript"/>
      <sz val="9"/>
      <name val="Arial"/>
      <family val="2"/>
    </font>
    <font>
      <b/>
      <sz val="14"/>
      <name val="Arial"/>
      <family val="2"/>
    </font>
    <font>
      <sz val="11"/>
      <name val="Arial"/>
      <family val="2"/>
    </font>
    <font>
      <sz val="10"/>
      <name val="Arial"/>
      <family val="2"/>
    </font>
    <font>
      <i/>
      <sz val="10"/>
      <name val="Arial"/>
      <family val="2"/>
    </font>
    <font>
      <b/>
      <sz val="12"/>
      <color indexed="10"/>
      <name val="Arial"/>
      <family val="2"/>
    </font>
    <font>
      <sz val="8"/>
      <color indexed="81"/>
      <name val="Tahoma"/>
      <family val="2"/>
    </font>
    <font>
      <u/>
      <sz val="10"/>
      <color indexed="12"/>
      <name val="Arial"/>
      <family val="2"/>
    </font>
    <font>
      <b/>
      <sz val="10"/>
      <color indexed="10"/>
      <name val="Arial"/>
      <family val="2"/>
    </font>
    <font>
      <sz val="10"/>
      <color indexed="10"/>
      <name val="Arial"/>
      <family val="2"/>
    </font>
    <font>
      <b/>
      <sz val="12"/>
      <color indexed="10"/>
      <name val="Arial"/>
      <family val="2"/>
    </font>
    <font>
      <b/>
      <u/>
      <sz val="12"/>
      <color indexed="57"/>
      <name val="Arial"/>
      <family val="2"/>
    </font>
    <font>
      <b/>
      <i/>
      <u/>
      <sz val="11"/>
      <name val="Arial"/>
      <family val="2"/>
    </font>
    <font>
      <sz val="14"/>
      <name val="Arial"/>
      <family val="2"/>
    </font>
    <font>
      <u/>
      <sz val="14"/>
      <color indexed="12"/>
      <name val="Arial"/>
      <family val="2"/>
    </font>
    <font>
      <sz val="11"/>
      <color indexed="10"/>
      <name val="Arial"/>
      <family val="2"/>
    </font>
    <font>
      <b/>
      <sz val="11"/>
      <color indexed="12"/>
      <name val="Arial"/>
      <family val="2"/>
    </font>
    <font>
      <b/>
      <sz val="10"/>
      <color indexed="12"/>
      <name val="Arial"/>
      <family val="2"/>
    </font>
    <font>
      <b/>
      <sz val="18"/>
      <name val="Arial"/>
      <family val="2"/>
    </font>
    <font>
      <b/>
      <sz val="8"/>
      <name val="Arial"/>
      <family val="2"/>
    </font>
    <font>
      <sz val="12"/>
      <name val="Arial"/>
      <family val="2"/>
    </font>
    <font>
      <b/>
      <i/>
      <sz val="9"/>
      <name val="Arial"/>
      <family val="2"/>
    </font>
    <font>
      <sz val="10"/>
      <color indexed="12"/>
      <name val="Arial"/>
      <family val="2"/>
    </font>
    <font>
      <b/>
      <sz val="11"/>
      <color theme="1"/>
      <name val="Calibri"/>
      <family val="2"/>
      <scheme val="minor"/>
    </font>
    <font>
      <b/>
      <sz val="16"/>
      <color theme="1"/>
      <name val="Calibri"/>
      <family val="2"/>
      <scheme val="minor"/>
    </font>
    <font>
      <b/>
      <sz val="16"/>
      <color theme="1"/>
      <name val="Calibri"/>
      <family val="2"/>
    </font>
    <font>
      <b/>
      <sz val="11"/>
      <name val="Calibri"/>
      <family val="2"/>
      <scheme val="minor"/>
    </font>
    <font>
      <sz val="11"/>
      <name val="Calibri"/>
      <family val="2"/>
      <scheme val="minor"/>
    </font>
    <font>
      <sz val="12"/>
      <color theme="1"/>
      <name val="Calibri"/>
      <family val="2"/>
      <scheme val="minor"/>
    </font>
    <font>
      <b/>
      <sz val="12"/>
      <color theme="1"/>
      <name val="Verdana"/>
      <family val="2"/>
    </font>
    <font>
      <b/>
      <sz val="12"/>
      <color theme="1"/>
      <name val="Calibri"/>
      <family val="2"/>
      <scheme val="minor"/>
    </font>
    <font>
      <sz val="3"/>
      <color theme="1"/>
      <name val="Calibri"/>
      <family val="2"/>
      <scheme val="minor"/>
    </font>
    <font>
      <b/>
      <sz val="12"/>
      <color rgb="FF000000"/>
      <name val="Verdana"/>
      <family val="2"/>
    </font>
    <font>
      <sz val="12"/>
      <color rgb="FF000000"/>
      <name val="Verdana"/>
      <family val="2"/>
    </font>
    <font>
      <sz val="11"/>
      <color theme="1"/>
      <name val="Verdana"/>
      <family val="2"/>
    </font>
    <font>
      <b/>
      <sz val="11"/>
      <color theme="1"/>
      <name val="Verdana"/>
      <family val="2"/>
    </font>
    <font>
      <sz val="9"/>
      <color indexed="81"/>
      <name val="Tahoma"/>
      <family val="2"/>
    </font>
    <font>
      <sz val="9"/>
      <color indexed="81"/>
      <name val="Verdana"/>
      <family val="2"/>
    </font>
    <font>
      <sz val="12"/>
      <color rgb="FF000000"/>
      <name val="Calibri"/>
      <family val="2"/>
    </font>
    <font>
      <sz val="11"/>
      <color theme="1"/>
      <name val="Calibri"/>
      <family val="2"/>
    </font>
    <font>
      <b/>
      <sz val="14"/>
      <color theme="1"/>
      <name val="Calibri"/>
      <family val="2"/>
      <scheme val="minor"/>
    </font>
    <font>
      <b/>
      <sz val="12"/>
      <name val="Calibri"/>
      <family val="2"/>
    </font>
    <font>
      <b/>
      <sz val="9"/>
      <color theme="1"/>
      <name val="Verdana"/>
      <family val="2"/>
    </font>
    <font>
      <sz val="9"/>
      <color theme="1"/>
      <name val="Calibri"/>
      <family val="2"/>
      <scheme val="minor"/>
    </font>
    <font>
      <sz val="10"/>
      <color theme="1"/>
      <name val="Calibri"/>
      <family val="2"/>
      <scheme val="minor"/>
    </font>
    <font>
      <b/>
      <sz val="10"/>
      <name val="Calibri"/>
      <family val="2"/>
    </font>
    <font>
      <sz val="10"/>
      <name val="Calibri"/>
      <family val="2"/>
    </font>
    <font>
      <sz val="8"/>
      <color theme="1"/>
      <name val="Calibri"/>
      <family val="2"/>
      <scheme val="minor"/>
    </font>
    <font>
      <i/>
      <sz val="11"/>
      <color theme="1"/>
      <name val="Calibri"/>
      <family val="2"/>
      <scheme val="minor"/>
    </font>
    <font>
      <b/>
      <sz val="12"/>
      <color rgb="FFFF0000"/>
      <name val="Calibri"/>
      <family val="2"/>
      <scheme val="minor"/>
    </font>
    <font>
      <vertAlign val="subscript"/>
      <sz val="11"/>
      <color indexed="8"/>
      <name val="Calibri"/>
      <family val="2"/>
    </font>
    <font>
      <sz val="18"/>
      <color theme="1"/>
      <name val="Calibri"/>
      <family val="2"/>
      <scheme val="minor"/>
    </font>
    <font>
      <b/>
      <vertAlign val="subscript"/>
      <sz val="11"/>
      <color indexed="8"/>
      <name val="Calibri"/>
      <family val="2"/>
    </font>
    <font>
      <b/>
      <sz val="11"/>
      <color indexed="8"/>
      <name val="Calibri"/>
      <family val="2"/>
    </font>
    <font>
      <sz val="14"/>
      <color theme="1"/>
      <name val="Calibri"/>
      <family val="2"/>
      <scheme val="minor"/>
    </font>
    <font>
      <b/>
      <sz val="8"/>
      <color theme="1"/>
      <name val="Calibri"/>
      <family val="2"/>
      <scheme val="minor"/>
    </font>
    <font>
      <vertAlign val="superscript"/>
      <sz val="14"/>
      <color indexed="8"/>
      <name val="Calibri"/>
      <family val="2"/>
    </font>
    <font>
      <sz val="7"/>
      <color theme="1"/>
      <name val="Calibri"/>
      <family val="2"/>
      <scheme val="minor"/>
    </font>
    <font>
      <b/>
      <sz val="16"/>
      <name val="Arial"/>
      <family val="2"/>
    </font>
    <font>
      <i/>
      <sz val="8"/>
      <name val="Arial"/>
      <family val="2"/>
    </font>
    <font>
      <b/>
      <i/>
      <sz val="10"/>
      <name val="Arial"/>
      <family val="2"/>
    </font>
    <font>
      <b/>
      <i/>
      <vertAlign val="superscript"/>
      <sz val="10"/>
      <name val="Arial"/>
      <family val="2"/>
    </font>
    <font>
      <sz val="11"/>
      <name val="Verdana"/>
      <family val="2"/>
    </font>
    <font>
      <sz val="1"/>
      <color theme="1"/>
      <name val="Calibri"/>
      <family val="2"/>
      <scheme val="minor"/>
    </font>
    <font>
      <b/>
      <sz val="13"/>
      <name val="Arial"/>
      <family val="2"/>
    </font>
    <font>
      <b/>
      <sz val="12"/>
      <color indexed="12"/>
      <name val="Arial"/>
      <family val="2"/>
    </font>
    <font>
      <b/>
      <sz val="10"/>
      <color theme="1"/>
      <name val="Calibri"/>
      <family val="2"/>
      <scheme val="minor"/>
    </font>
    <font>
      <sz val="10"/>
      <name val="Arial"/>
      <family val="2"/>
    </font>
  </fonts>
  <fills count="3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15"/>
        <bgColor indexed="64"/>
      </patternFill>
    </fill>
    <fill>
      <patternFill patternType="solid">
        <fgColor indexed="41"/>
        <bgColor indexed="64"/>
      </patternFill>
    </fill>
    <fill>
      <patternFill patternType="solid">
        <fgColor indexed="13"/>
        <bgColor indexed="64"/>
      </patternFill>
    </fill>
    <fill>
      <patternFill patternType="solid">
        <fgColor indexed="2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1" tint="0.499984740745262"/>
        <bgColor indexed="64"/>
      </patternFill>
    </fill>
    <fill>
      <patternFill patternType="lightGray">
        <bgColor theme="0" tint="-0.14990691854609822"/>
      </patternFill>
    </fill>
    <fill>
      <patternFill patternType="lightGray">
        <bgColor theme="0" tint="-0.14993743705557422"/>
      </patternFill>
    </fill>
    <fill>
      <patternFill patternType="solid">
        <fgColor theme="8" tint="0.59999389629810485"/>
        <bgColor indexed="64"/>
      </patternFill>
    </fill>
    <fill>
      <patternFill patternType="solid">
        <fgColor theme="6" tint="0.39994506668294322"/>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00FFFF"/>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39997558519241921"/>
        <bgColor indexed="64"/>
      </patternFill>
    </fill>
  </fills>
  <borders count="105">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DashDotDot">
        <color indexed="64"/>
      </left>
      <right/>
      <top style="thin">
        <color indexed="64"/>
      </top>
      <bottom style="thin">
        <color indexed="64"/>
      </bottom>
      <diagonal/>
    </border>
    <border>
      <left style="thin">
        <color indexed="64"/>
      </left>
      <right/>
      <top style="medium">
        <color indexed="64"/>
      </top>
      <bottom style="medium">
        <color indexed="64"/>
      </bottom>
      <diagonal/>
    </border>
    <border>
      <left style="mediumDashDot">
        <color indexed="64"/>
      </left>
      <right/>
      <top style="thin">
        <color indexed="64"/>
      </top>
      <bottom/>
      <diagonal/>
    </border>
    <border>
      <left style="mediumDashDot">
        <color indexed="64"/>
      </left>
      <right/>
      <top/>
      <bottom/>
      <diagonal/>
    </border>
    <border>
      <left style="mediumDashDot">
        <color indexed="64"/>
      </left>
      <right/>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top style="thick">
        <color auto="1"/>
      </top>
      <bottom style="thick">
        <color auto="1"/>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auto="1"/>
      </right>
      <top style="medium">
        <color rgb="FF000000"/>
      </top>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rgb="FF000000"/>
      </bottom>
      <diagonal/>
    </border>
    <border>
      <left/>
      <right style="thin">
        <color indexed="64"/>
      </right>
      <top/>
      <bottom style="medium">
        <color indexed="64"/>
      </bottom>
      <diagonal/>
    </border>
    <border>
      <left style="medium">
        <color indexed="64"/>
      </left>
      <right/>
      <top style="thick">
        <color auto="1"/>
      </top>
      <bottom style="thick">
        <color auto="1"/>
      </bottom>
      <diagonal/>
    </border>
    <border>
      <left/>
      <right style="medium">
        <color indexed="64"/>
      </right>
      <top style="thick">
        <color auto="1"/>
      </top>
      <bottom style="thick">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auto="1"/>
      </left>
      <right style="medium">
        <color indexed="64"/>
      </right>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auto="1"/>
      </left>
      <right/>
      <top/>
      <bottom/>
      <diagonal/>
    </border>
    <border>
      <left/>
      <right style="double">
        <color auto="1"/>
      </right>
      <top/>
      <bottom/>
      <diagonal/>
    </border>
    <border>
      <left style="mediumDashDot">
        <color indexed="64"/>
      </left>
      <right/>
      <top style="thin">
        <color indexed="64"/>
      </top>
      <bottom style="thin">
        <color indexed="64"/>
      </bottom>
      <diagonal/>
    </border>
    <border>
      <left/>
      <right style="mediumDashDot">
        <color indexed="64"/>
      </right>
      <top style="thin">
        <color indexed="64"/>
      </top>
      <bottom style="thin">
        <color indexed="64"/>
      </bottom>
      <diagonal/>
    </border>
    <border>
      <left/>
      <right style="mediumDashDot">
        <color indexed="64"/>
      </right>
      <top style="thin">
        <color indexed="64"/>
      </top>
      <bottom/>
      <diagonal/>
    </border>
    <border>
      <left/>
      <right style="mediumDashDot">
        <color indexed="64"/>
      </right>
      <top/>
      <bottom/>
      <diagonal/>
    </border>
    <border>
      <left/>
      <right style="mediumDashDot">
        <color indexed="64"/>
      </right>
      <top/>
      <bottom style="thin">
        <color indexed="64"/>
      </bottom>
      <diagonal/>
    </border>
  </borders>
  <cellStyleXfs count="8">
    <xf numFmtId="0" fontId="0" fillId="0" borderId="0"/>
    <xf numFmtId="0" fontId="28" fillId="0" borderId="0" applyNumberFormat="0" applyFill="0" applyBorder="0" applyAlignment="0" applyProtection="0">
      <alignment vertical="top"/>
      <protection locked="0"/>
    </xf>
    <xf numFmtId="0" fontId="11" fillId="0" borderId="0"/>
    <xf numFmtId="0" fontId="10" fillId="0" borderId="0"/>
    <xf numFmtId="9" fontId="10" fillId="0" borderId="0" applyFont="0" applyFill="0" applyBorder="0" applyAlignment="0" applyProtection="0"/>
    <xf numFmtId="0" fontId="12" fillId="0" borderId="0"/>
    <xf numFmtId="0" fontId="8" fillId="0" borderId="0"/>
    <xf numFmtId="9" fontId="88" fillId="0" borderId="0" applyFont="0" applyFill="0" applyBorder="0" applyAlignment="0" applyProtection="0"/>
  </cellStyleXfs>
  <cellXfs count="1516">
    <xf numFmtId="0" fontId="0" fillId="0" borderId="0" xfId="0"/>
    <xf numFmtId="0" fontId="0" fillId="2" borderId="4" xfId="0" applyFill="1" applyBorder="1"/>
    <xf numFmtId="0" fontId="0" fillId="2" borderId="6" xfId="0" applyFill="1" applyBorder="1"/>
    <xf numFmtId="0" fontId="0" fillId="2" borderId="3" xfId="0" applyFill="1" applyBorder="1"/>
    <xf numFmtId="0" fontId="0" fillId="2" borderId="9" xfId="0" applyFill="1" applyBorder="1"/>
    <xf numFmtId="0" fontId="0" fillId="4" borderId="0" xfId="0" applyFill="1"/>
    <xf numFmtId="0" fontId="0" fillId="2" borderId="0" xfId="0" applyFill="1" applyBorder="1"/>
    <xf numFmtId="0" fontId="0" fillId="2" borderId="14" xfId="0" applyFill="1" applyBorder="1"/>
    <xf numFmtId="2" fontId="18" fillId="4" borderId="7" xfId="0" applyNumberFormat="1" applyFont="1" applyFill="1" applyBorder="1" applyProtection="1">
      <protection locked="0"/>
    </xf>
    <xf numFmtId="2" fontId="18" fillId="4" borderId="11" xfId="0" applyNumberFormat="1" applyFont="1" applyFill="1" applyBorder="1" applyProtection="1">
      <protection locked="0"/>
    </xf>
    <xf numFmtId="0" fontId="0" fillId="6" borderId="3" xfId="0" applyFill="1" applyBorder="1"/>
    <xf numFmtId="0" fontId="0" fillId="6" borderId="4" xfId="0" applyFill="1" applyBorder="1"/>
    <xf numFmtId="0" fontId="0" fillId="6" borderId="0" xfId="0" applyFill="1" applyBorder="1"/>
    <xf numFmtId="0" fontId="0" fillId="6" borderId="14" xfId="0" applyFill="1" applyBorder="1"/>
    <xf numFmtId="0" fontId="0" fillId="6" borderId="2" xfId="0" applyFill="1" applyBorder="1"/>
    <xf numFmtId="0" fontId="34" fillId="6" borderId="0" xfId="0" applyFont="1" applyFill="1" applyBorder="1"/>
    <xf numFmtId="0" fontId="0" fillId="6" borderId="6" xfId="0" applyFill="1" applyBorder="1"/>
    <xf numFmtId="0" fontId="0" fillId="4" borderId="0" xfId="0" applyFill="1" applyProtection="1"/>
    <xf numFmtId="0" fontId="30" fillId="4" borderId="0" xfId="0" applyFont="1" applyFill="1" applyBorder="1" applyProtection="1"/>
    <xf numFmtId="0" fontId="0" fillId="0" borderId="0" xfId="0" applyProtection="1"/>
    <xf numFmtId="0" fontId="16" fillId="4" borderId="0" xfId="0" applyFont="1" applyFill="1" applyAlignment="1" applyProtection="1">
      <alignment horizontal="center" vertical="center"/>
    </xf>
    <xf numFmtId="0" fontId="31" fillId="4" borderId="0" xfId="0" applyFont="1" applyFill="1" applyBorder="1" applyAlignment="1" applyProtection="1">
      <alignment horizontal="center" vertical="center"/>
    </xf>
    <xf numFmtId="0" fontId="0" fillId="6" borderId="17" xfId="0" applyFill="1" applyBorder="1" applyAlignment="1" applyProtection="1"/>
    <xf numFmtId="0" fontId="0" fillId="6" borderId="17" xfId="0" applyFill="1" applyBorder="1" applyAlignment="1" applyProtection="1">
      <alignment wrapText="1"/>
    </xf>
    <xf numFmtId="0" fontId="0" fillId="6" borderId="9" xfId="0" applyFill="1" applyBorder="1" applyAlignment="1" applyProtection="1">
      <alignment wrapText="1"/>
    </xf>
    <xf numFmtId="0" fontId="30" fillId="4" borderId="0" xfId="0" applyFont="1" applyFill="1" applyBorder="1" applyAlignment="1" applyProtection="1">
      <alignment wrapText="1"/>
    </xf>
    <xf numFmtId="0" fontId="0" fillId="6" borderId="17" xfId="0" applyFill="1" applyBorder="1" applyProtection="1"/>
    <xf numFmtId="0" fontId="0" fillId="6" borderId="9" xfId="0" applyFill="1" applyBorder="1" applyProtection="1"/>
    <xf numFmtId="0" fontId="30" fillId="4" borderId="0" xfId="0" applyFont="1" applyFill="1" applyBorder="1" applyAlignment="1" applyProtection="1">
      <alignment vertical="center" wrapText="1"/>
    </xf>
    <xf numFmtId="0" fontId="0" fillId="6" borderId="2" xfId="0" applyFill="1" applyBorder="1" applyAlignment="1" applyProtection="1">
      <alignment vertical="top" wrapText="1"/>
    </xf>
    <xf numFmtId="0" fontId="0" fillId="6" borderId="0" xfId="0" applyFill="1" applyBorder="1" applyAlignment="1" applyProtection="1">
      <alignment vertical="top" wrapText="1"/>
    </xf>
    <xf numFmtId="0" fontId="0" fillId="6" borderId="14" xfId="0" applyFill="1" applyBorder="1" applyAlignment="1" applyProtection="1">
      <alignment vertical="top" wrapText="1"/>
    </xf>
    <xf numFmtId="0" fontId="0" fillId="6" borderId="0" xfId="0" applyFill="1" applyBorder="1" applyProtection="1"/>
    <xf numFmtId="0" fontId="0" fillId="6" borderId="14" xfId="0" applyFill="1" applyBorder="1" applyProtection="1"/>
    <xf numFmtId="0" fontId="30" fillId="4" borderId="0" xfId="0" applyFont="1" applyFill="1" applyAlignment="1" applyProtection="1">
      <alignment vertical="center" wrapText="1"/>
    </xf>
    <xf numFmtId="0" fontId="0" fillId="6" borderId="0" xfId="0" applyFill="1" applyBorder="1" applyAlignment="1" applyProtection="1">
      <alignment wrapText="1"/>
    </xf>
    <xf numFmtId="0" fontId="0" fillId="6" borderId="14" xfId="0" applyFill="1" applyBorder="1" applyAlignment="1" applyProtection="1">
      <alignment wrapText="1"/>
    </xf>
    <xf numFmtId="0" fontId="0" fillId="6" borderId="0" xfId="0" applyFill="1" applyBorder="1" applyAlignment="1" applyProtection="1">
      <alignment vertical="center" wrapText="1"/>
    </xf>
    <xf numFmtId="0" fontId="0" fillId="6" borderId="14" xfId="0" applyFill="1" applyBorder="1" applyAlignment="1" applyProtection="1">
      <alignment vertical="center" wrapText="1"/>
    </xf>
    <xf numFmtId="0" fontId="33" fillId="6" borderId="17" xfId="0" applyFont="1" applyFill="1" applyBorder="1" applyAlignment="1" applyProtection="1"/>
    <xf numFmtId="0" fontId="33" fillId="6" borderId="9" xfId="0" applyFont="1" applyFill="1" applyBorder="1" applyAlignment="1" applyProtection="1"/>
    <xf numFmtId="0" fontId="0" fillId="2" borderId="17" xfId="0" applyFill="1" applyBorder="1"/>
    <xf numFmtId="0" fontId="0" fillId="2" borderId="13" xfId="0" applyFill="1" applyBorder="1"/>
    <xf numFmtId="0" fontId="0" fillId="2" borderId="2" xfId="0" applyFill="1" applyBorder="1"/>
    <xf numFmtId="0" fontId="37" fillId="6" borderId="13" xfId="0" applyFont="1" applyFill="1" applyBorder="1" applyAlignment="1" applyProtection="1"/>
    <xf numFmtId="0" fontId="38" fillId="6" borderId="2" xfId="0" applyFont="1" applyFill="1" applyBorder="1" applyAlignment="1" applyProtection="1"/>
    <xf numFmtId="2" fontId="0" fillId="0" borderId="8" xfId="0" applyNumberFormat="1" applyFill="1" applyBorder="1" applyAlignment="1" applyProtection="1">
      <alignment horizontal="center"/>
      <protection locked="0"/>
    </xf>
    <xf numFmtId="2" fontId="0" fillId="0" borderId="5" xfId="0" applyNumberFormat="1" applyFill="1" applyBorder="1" applyAlignment="1" applyProtection="1">
      <alignment horizontal="center"/>
      <protection locked="0"/>
    </xf>
    <xf numFmtId="2" fontId="0" fillId="0" borderId="12" xfId="0" applyNumberFormat="1" applyFill="1" applyBorder="1" applyAlignment="1" applyProtection="1">
      <alignment horizontal="center"/>
      <protection locked="0"/>
    </xf>
    <xf numFmtId="2" fontId="12" fillId="0" borderId="53" xfId="0" applyNumberFormat="1" applyFont="1" applyFill="1" applyBorder="1" applyAlignment="1" applyProtection="1">
      <alignment horizontal="center" vertical="center"/>
      <protection locked="0"/>
    </xf>
    <xf numFmtId="164" fontId="0" fillId="4" borderId="13" xfId="0" applyNumberFormat="1" applyFill="1" applyBorder="1" applyProtection="1">
      <protection locked="0"/>
    </xf>
    <xf numFmtId="164" fontId="0" fillId="4" borderId="15" xfId="0" applyNumberFormat="1" applyFill="1" applyBorder="1" applyProtection="1">
      <protection locked="0"/>
    </xf>
    <xf numFmtId="164" fontId="0" fillId="4" borderId="3" xfId="0" applyNumberFormat="1" applyFill="1" applyBorder="1" applyProtection="1">
      <protection locked="0"/>
    </xf>
    <xf numFmtId="2" fontId="18" fillId="4" borderId="7" xfId="5" applyNumberFormat="1" applyFont="1" applyFill="1" applyBorder="1" applyProtection="1">
      <protection locked="0"/>
    </xf>
    <xf numFmtId="2" fontId="18" fillId="4" borderId="11" xfId="5" applyNumberFormat="1" applyFont="1" applyFill="1" applyBorder="1" applyProtection="1">
      <protection locked="0"/>
    </xf>
    <xf numFmtId="164" fontId="18" fillId="4" borderId="7" xfId="0" applyNumberFormat="1" applyFont="1" applyFill="1" applyBorder="1" applyProtection="1">
      <protection locked="0"/>
    </xf>
    <xf numFmtId="164" fontId="18" fillId="4" borderId="1" xfId="0" applyNumberFormat="1" applyFont="1" applyFill="1" applyBorder="1" applyProtection="1">
      <protection locked="0"/>
    </xf>
    <xf numFmtId="0" fontId="19" fillId="5" borderId="2" xfId="0" applyFont="1" applyFill="1" applyBorder="1" applyProtection="1"/>
    <xf numFmtId="0" fontId="23" fillId="6" borderId="25" xfId="0" applyFont="1" applyFill="1" applyBorder="1" applyAlignment="1" applyProtection="1">
      <alignment vertical="center"/>
    </xf>
    <xf numFmtId="0" fontId="19" fillId="30" borderId="0" xfId="0" applyFont="1" applyFill="1" applyProtection="1"/>
    <xf numFmtId="0" fontId="19" fillId="5" borderId="0" xfId="0" applyFont="1" applyFill="1" applyBorder="1" applyProtection="1"/>
    <xf numFmtId="0" fontId="19" fillId="30" borderId="0" xfId="0" applyFont="1" applyFill="1" applyBorder="1" applyProtection="1"/>
    <xf numFmtId="0" fontId="22" fillId="30" borderId="0" xfId="0" applyFont="1" applyFill="1" applyBorder="1" applyProtection="1"/>
    <xf numFmtId="0" fontId="19" fillId="30" borderId="14" xfId="0" applyFont="1" applyFill="1" applyBorder="1" applyProtection="1"/>
    <xf numFmtId="0" fontId="19" fillId="6" borderId="0" xfId="0" applyFont="1" applyFill="1" applyBorder="1" applyAlignment="1" applyProtection="1">
      <alignment horizontal="left" vertical="center"/>
    </xf>
    <xf numFmtId="0" fontId="13" fillId="4" borderId="0" xfId="0" applyFont="1" applyFill="1" applyBorder="1" applyAlignment="1" applyProtection="1">
      <alignment horizontal="left" vertical="center"/>
    </xf>
    <xf numFmtId="0" fontId="13" fillId="4" borderId="0" xfId="0" applyFont="1" applyFill="1" applyBorder="1" applyAlignment="1" applyProtection="1">
      <alignment horizontal="center" vertical="center"/>
    </xf>
    <xf numFmtId="0" fontId="19" fillId="30" borderId="0" xfId="0" applyFont="1" applyFill="1" applyBorder="1" applyAlignment="1" applyProtection="1">
      <alignment horizontal="center"/>
    </xf>
    <xf numFmtId="0" fontId="19" fillId="0" borderId="0" xfId="0" applyFont="1" applyProtection="1"/>
    <xf numFmtId="0" fontId="18" fillId="5" borderId="0" xfId="0" applyFont="1" applyFill="1" applyBorder="1" applyAlignment="1" applyProtection="1">
      <alignment horizontal="left"/>
    </xf>
    <xf numFmtId="0" fontId="19" fillId="5" borderId="0" xfId="0" applyFont="1" applyFill="1" applyBorder="1" applyAlignment="1" applyProtection="1">
      <alignment horizontal="left"/>
    </xf>
    <xf numFmtId="0" fontId="19" fillId="5" borderId="0" xfId="0" applyFont="1" applyFill="1" applyBorder="1" applyAlignment="1" applyProtection="1">
      <alignment horizontal="center"/>
    </xf>
    <xf numFmtId="0" fontId="19" fillId="5" borderId="0" xfId="0" applyFont="1" applyFill="1" applyBorder="1" applyAlignment="1" applyProtection="1">
      <alignment horizontal="center" vertical="center" wrapText="1"/>
    </xf>
    <xf numFmtId="0" fontId="13" fillId="2" borderId="11" xfId="0" applyFont="1" applyFill="1" applyBorder="1" applyAlignment="1" applyProtection="1">
      <alignment horizontal="center" vertical="center"/>
    </xf>
    <xf numFmtId="0" fontId="13" fillId="2" borderId="12" xfId="0" applyFont="1" applyFill="1" applyBorder="1" applyAlignment="1" applyProtection="1">
      <alignment horizontal="center" vertical="center"/>
    </xf>
    <xf numFmtId="2" fontId="0" fillId="2" borderId="28" xfId="0" applyNumberFormat="1" applyFill="1" applyBorder="1" applyAlignment="1" applyProtection="1">
      <alignment horizontal="center"/>
    </xf>
    <xf numFmtId="0" fontId="0" fillId="2" borderId="9" xfId="0" applyFill="1" applyBorder="1" applyProtection="1"/>
    <xf numFmtId="0" fontId="0" fillId="4" borderId="2" xfId="0" applyFill="1" applyBorder="1" applyProtection="1"/>
    <xf numFmtId="0" fontId="0" fillId="4" borderId="0" xfId="0" applyFill="1" applyBorder="1" applyProtection="1"/>
    <xf numFmtId="1" fontId="13" fillId="4" borderId="0" xfId="0" applyNumberFormat="1" applyFont="1" applyFill="1" applyBorder="1" applyAlignment="1" applyProtection="1">
      <alignment horizontal="center" vertical="top"/>
    </xf>
    <xf numFmtId="0" fontId="0" fillId="4" borderId="14" xfId="0" applyFill="1" applyBorder="1" applyProtection="1"/>
    <xf numFmtId="2" fontId="12" fillId="2" borderId="15" xfId="0" applyNumberFormat="1" applyFont="1" applyFill="1" applyBorder="1" applyAlignment="1" applyProtection="1">
      <alignment horizontal="center"/>
    </xf>
    <xf numFmtId="0" fontId="0" fillId="2" borderId="10" xfId="0" applyFill="1" applyBorder="1" applyProtection="1"/>
    <xf numFmtId="0" fontId="0" fillId="0" borderId="2" xfId="0" applyFill="1" applyBorder="1" applyProtection="1"/>
    <xf numFmtId="0" fontId="0" fillId="11" borderId="52" xfId="0" applyFill="1" applyBorder="1" applyProtection="1"/>
    <xf numFmtId="0" fontId="0" fillId="14" borderId="19" xfId="0" applyFill="1" applyBorder="1" applyProtection="1"/>
    <xf numFmtId="0" fontId="0" fillId="11" borderId="20" xfId="0" applyFill="1" applyBorder="1" applyProtection="1"/>
    <xf numFmtId="0" fontId="13" fillId="11" borderId="20" xfId="0" applyFont="1" applyFill="1" applyBorder="1" applyProtection="1"/>
    <xf numFmtId="0" fontId="13" fillId="9" borderId="19" xfId="0" applyFont="1" applyFill="1" applyBorder="1" applyProtection="1"/>
    <xf numFmtId="0" fontId="0" fillId="9" borderId="44" xfId="0" applyFill="1" applyBorder="1" applyProtection="1"/>
    <xf numFmtId="0" fontId="0" fillId="0" borderId="14" xfId="0" applyFill="1" applyBorder="1" applyProtection="1"/>
    <xf numFmtId="2" fontId="0" fillId="2" borderId="32" xfId="0" applyNumberFormat="1" applyFill="1" applyBorder="1" applyAlignment="1" applyProtection="1">
      <alignment horizontal="center"/>
    </xf>
    <xf numFmtId="0" fontId="0" fillId="2" borderId="6" xfId="0" applyFill="1" applyBorder="1" applyProtection="1"/>
    <xf numFmtId="0" fontId="13" fillId="4" borderId="2" xfId="0" applyFont="1" applyFill="1" applyBorder="1" applyAlignment="1" applyProtection="1">
      <alignment horizontal="center" vertical="center"/>
    </xf>
    <xf numFmtId="0" fontId="0" fillId="14" borderId="46" xfId="0" applyFill="1" applyBorder="1" applyAlignment="1" applyProtection="1"/>
    <xf numFmtId="0" fontId="0" fillId="4" borderId="0" xfId="0" applyFill="1" applyBorder="1" applyAlignment="1" applyProtection="1"/>
    <xf numFmtId="0" fontId="0" fillId="0" borderId="0" xfId="0" applyFill="1" applyBorder="1" applyAlignment="1" applyProtection="1"/>
    <xf numFmtId="0" fontId="0" fillId="9" borderId="47" xfId="0" applyFill="1" applyBorder="1" applyAlignment="1" applyProtection="1">
      <alignment horizontal="center"/>
    </xf>
    <xf numFmtId="0" fontId="0" fillId="9" borderId="45" xfId="0" applyFill="1" applyBorder="1" applyAlignment="1" applyProtection="1"/>
    <xf numFmtId="0" fontId="13" fillId="4" borderId="14" xfId="0" applyFont="1" applyFill="1" applyBorder="1" applyAlignment="1" applyProtection="1">
      <alignment horizontal="center" vertical="center"/>
    </xf>
    <xf numFmtId="0" fontId="0" fillId="2" borderId="4" xfId="0" applyFill="1" applyBorder="1" applyProtection="1"/>
    <xf numFmtId="0" fontId="0" fillId="14" borderId="48" xfId="0" applyFill="1" applyBorder="1" applyAlignment="1" applyProtection="1"/>
    <xf numFmtId="0" fontId="0" fillId="9" borderId="49" xfId="0" applyFill="1" applyBorder="1" applyAlignment="1" applyProtection="1">
      <alignment horizontal="center"/>
    </xf>
    <xf numFmtId="0" fontId="41" fillId="9" borderId="50" xfId="0" applyFont="1" applyFill="1" applyBorder="1" applyAlignment="1" applyProtection="1">
      <alignment horizontal="center"/>
    </xf>
    <xf numFmtId="0" fontId="13" fillId="4" borderId="14" xfId="0" applyFont="1" applyFill="1" applyBorder="1" applyAlignment="1" applyProtection="1">
      <alignment horizontal="left"/>
    </xf>
    <xf numFmtId="0" fontId="14" fillId="2" borderId="2"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3" borderId="13" xfId="0" applyFont="1" applyFill="1" applyBorder="1" applyAlignment="1" applyProtection="1">
      <alignment horizontal="center" vertical="center"/>
    </xf>
    <xf numFmtId="0" fontId="14" fillId="7" borderId="9" xfId="0" applyFont="1" applyFill="1" applyBorder="1" applyAlignment="1" applyProtection="1">
      <alignment vertical="center"/>
    </xf>
    <xf numFmtId="1" fontId="14" fillId="4" borderId="2" xfId="0" applyNumberFormat="1" applyFont="1" applyFill="1" applyBorder="1" applyProtection="1"/>
    <xf numFmtId="1" fontId="14" fillId="4" borderId="0" xfId="0" applyNumberFormat="1" applyFont="1" applyFill="1" applyBorder="1" applyProtection="1"/>
    <xf numFmtId="1" fontId="14" fillId="0" borderId="0" xfId="0" applyNumberFormat="1" applyFont="1" applyFill="1" applyBorder="1" applyAlignment="1" applyProtection="1"/>
    <xf numFmtId="0" fontId="14" fillId="13" borderId="28" xfId="0" applyFont="1" applyFill="1" applyBorder="1" applyAlignment="1" applyProtection="1">
      <alignment horizontal="center" vertical="center"/>
    </xf>
    <xf numFmtId="0" fontId="14" fillId="13" borderId="27" xfId="0" applyFont="1" applyFill="1" applyBorder="1" applyAlignment="1" applyProtection="1">
      <alignment horizontal="center" vertical="center"/>
    </xf>
    <xf numFmtId="0" fontId="14" fillId="15" borderId="28" xfId="0" applyFont="1" applyFill="1" applyBorder="1" applyAlignment="1" applyProtection="1">
      <alignment horizontal="center" vertical="center"/>
    </xf>
    <xf numFmtId="0" fontId="14" fillId="9" borderId="23" xfId="0" applyFont="1" applyFill="1" applyBorder="1" applyAlignment="1" applyProtection="1">
      <alignment vertical="center"/>
    </xf>
    <xf numFmtId="1" fontId="14" fillId="0" borderId="0" xfId="0" applyNumberFormat="1" applyFont="1" applyFill="1" applyBorder="1" applyProtection="1"/>
    <xf numFmtId="0" fontId="14" fillId="13" borderId="32" xfId="0" applyFont="1" applyFill="1" applyBorder="1" applyAlignment="1" applyProtection="1">
      <alignment horizontal="center" vertical="center"/>
    </xf>
    <xf numFmtId="0" fontId="14" fillId="13" borderId="33" xfId="0" applyFont="1" applyFill="1" applyBorder="1" applyAlignment="1" applyProtection="1">
      <alignment horizontal="center" vertical="center"/>
    </xf>
    <xf numFmtId="0" fontId="14" fillId="15" borderId="32" xfId="0" applyFont="1" applyFill="1" applyBorder="1" applyAlignment="1" applyProtection="1">
      <alignment horizontal="center" vertical="center"/>
    </xf>
    <xf numFmtId="0" fontId="14" fillId="9" borderId="24" xfId="0" applyFont="1" applyFill="1" applyBorder="1" applyAlignment="1" applyProtection="1">
      <alignment vertical="center"/>
    </xf>
    <xf numFmtId="0" fontId="12" fillId="18" borderId="34" xfId="0" applyFont="1" applyFill="1" applyBorder="1" applyAlignment="1" applyProtection="1">
      <alignment horizontal="left" vertical="center"/>
    </xf>
    <xf numFmtId="0" fontId="12" fillId="18" borderId="26" xfId="0" applyFont="1" applyFill="1" applyBorder="1" applyAlignment="1" applyProtection="1">
      <alignment horizontal="left" vertical="center" wrapText="1"/>
    </xf>
    <xf numFmtId="0" fontId="0" fillId="4" borderId="3" xfId="0" applyFill="1" applyBorder="1" applyProtection="1"/>
    <xf numFmtId="0" fontId="12" fillId="4" borderId="4" xfId="0" applyFont="1" applyFill="1" applyBorder="1" applyProtection="1"/>
    <xf numFmtId="0" fontId="0" fillId="4" borderId="4" xfId="0" applyFill="1" applyBorder="1" applyProtection="1"/>
    <xf numFmtId="0" fontId="0" fillId="4" borderId="6" xfId="0" applyFill="1" applyBorder="1" applyProtection="1"/>
    <xf numFmtId="0" fontId="13" fillId="11" borderId="36" xfId="0" applyFont="1" applyFill="1" applyBorder="1" applyProtection="1"/>
    <xf numFmtId="0" fontId="13" fillId="11" borderId="37" xfId="0" applyFont="1" applyFill="1" applyBorder="1" applyAlignment="1" applyProtection="1">
      <alignment horizontal="left"/>
    </xf>
    <xf numFmtId="0" fontId="13" fillId="11" borderId="37" xfId="0" applyFont="1" applyFill="1" applyBorder="1" applyProtection="1"/>
    <xf numFmtId="0" fontId="0" fillId="11" borderId="37" xfId="0" applyFill="1" applyBorder="1" applyProtection="1"/>
    <xf numFmtId="0" fontId="0" fillId="11" borderId="38" xfId="0" applyFill="1" applyBorder="1" applyProtection="1"/>
    <xf numFmtId="0" fontId="0" fillId="0" borderId="39" xfId="0" applyFill="1" applyBorder="1" applyProtection="1"/>
    <xf numFmtId="0" fontId="0" fillId="11" borderId="39" xfId="0" applyFill="1" applyBorder="1" applyProtection="1"/>
    <xf numFmtId="0" fontId="0" fillId="11" borderId="0" xfId="0" applyFill="1" applyBorder="1" applyProtection="1"/>
    <xf numFmtId="0" fontId="0" fillId="11" borderId="40" xfId="0" applyFill="1" applyBorder="1" applyProtection="1"/>
    <xf numFmtId="0" fontId="13" fillId="0" borderId="0" xfId="0" applyFont="1" applyFill="1" applyBorder="1" applyProtection="1"/>
    <xf numFmtId="0" fontId="13" fillId="0" borderId="0" xfId="0" applyFont="1" applyFill="1" applyBorder="1" applyAlignment="1" applyProtection="1">
      <alignment horizontal="center" vertical="center"/>
    </xf>
    <xf numFmtId="0" fontId="0" fillId="2" borderId="0" xfId="0" applyFill="1" applyBorder="1" applyProtection="1"/>
    <xf numFmtId="1" fontId="14" fillId="11" borderId="39" xfId="0" applyNumberFormat="1" applyFont="1" applyFill="1" applyBorder="1" applyProtection="1"/>
    <xf numFmtId="1" fontId="14" fillId="11" borderId="0" xfId="0" applyNumberFormat="1" applyFont="1" applyFill="1" applyBorder="1" applyProtection="1"/>
    <xf numFmtId="1" fontId="14" fillId="11" borderId="40" xfId="0" applyNumberFormat="1" applyFont="1" applyFill="1" applyBorder="1" applyProtection="1"/>
    <xf numFmtId="1" fontId="14" fillId="0" borderId="39" xfId="0" applyNumberFormat="1" applyFont="1" applyFill="1" applyBorder="1" applyProtection="1"/>
    <xf numFmtId="0" fontId="14" fillId="2" borderId="2" xfId="0" applyFont="1" applyFill="1" applyBorder="1" applyProtection="1"/>
    <xf numFmtId="0" fontId="14" fillId="2" borderId="0" xfId="0" applyFont="1" applyFill="1" applyBorder="1" applyProtection="1"/>
    <xf numFmtId="0" fontId="13" fillId="11" borderId="39" xfId="0" applyFont="1" applyFill="1" applyBorder="1" applyProtection="1"/>
    <xf numFmtId="0" fontId="14" fillId="12" borderId="32" xfId="0" applyFont="1" applyFill="1" applyBorder="1" applyAlignment="1" applyProtection="1">
      <alignment horizontal="center" vertical="center"/>
    </xf>
    <xf numFmtId="0" fontId="14" fillId="11" borderId="24" xfId="0" applyFont="1" applyFill="1" applyBorder="1" applyProtection="1"/>
    <xf numFmtId="0" fontId="13" fillId="11" borderId="39" xfId="0" applyFont="1" applyFill="1" applyBorder="1" applyAlignment="1" applyProtection="1">
      <alignment horizontal="left"/>
    </xf>
    <xf numFmtId="0" fontId="13" fillId="11" borderId="0" xfId="0" applyFont="1" applyFill="1" applyBorder="1" applyAlignment="1" applyProtection="1">
      <alignment horizontal="left"/>
    </xf>
    <xf numFmtId="0" fontId="14" fillId="2" borderId="13" xfId="0" applyFont="1" applyFill="1" applyBorder="1" applyProtection="1"/>
    <xf numFmtId="0" fontId="14" fillId="2" borderId="17" xfId="0" applyFont="1" applyFill="1" applyBorder="1" applyProtection="1"/>
    <xf numFmtId="0" fontId="14" fillId="17" borderId="28" xfId="0" applyFont="1" applyFill="1" applyBorder="1" applyAlignment="1" applyProtection="1">
      <alignment horizontal="center" vertical="center"/>
    </xf>
    <xf numFmtId="0" fontId="14" fillId="16" borderId="23" xfId="0" applyFont="1" applyFill="1" applyBorder="1" applyProtection="1"/>
    <xf numFmtId="0" fontId="0" fillId="11" borderId="41" xfId="0" applyFill="1" applyBorder="1" applyProtection="1"/>
    <xf numFmtId="0" fontId="0" fillId="11" borderId="42" xfId="0" applyFill="1" applyBorder="1" applyProtection="1"/>
    <xf numFmtId="0" fontId="0" fillId="11" borderId="43" xfId="0" applyFill="1" applyBorder="1" applyProtection="1"/>
    <xf numFmtId="0" fontId="14" fillId="2" borderId="3" xfId="0" applyFont="1" applyFill="1" applyBorder="1" applyProtection="1"/>
    <xf numFmtId="0" fontId="14" fillId="2" borderId="4" xfId="0" applyFont="1" applyFill="1" applyBorder="1" applyProtection="1"/>
    <xf numFmtId="0" fontId="14" fillId="17" borderId="32" xfId="0" applyFont="1" applyFill="1" applyBorder="1" applyAlignment="1" applyProtection="1">
      <alignment horizontal="center" vertical="center"/>
    </xf>
    <xf numFmtId="0" fontId="14" fillId="16" borderId="24" xfId="0" applyFont="1" applyFill="1" applyBorder="1" applyProtection="1"/>
    <xf numFmtId="0" fontId="0" fillId="0" borderId="0" xfId="0" applyBorder="1" applyProtection="1"/>
    <xf numFmtId="0" fontId="13" fillId="0" borderId="0" xfId="0" applyFont="1" applyBorder="1" applyAlignment="1" applyProtection="1">
      <alignment horizontal="center" vertical="center"/>
    </xf>
    <xf numFmtId="0" fontId="12" fillId="10" borderId="26" xfId="0" applyFont="1" applyFill="1" applyBorder="1" applyAlignment="1" applyProtection="1">
      <alignment horizontal="left" vertical="center" wrapText="1"/>
    </xf>
    <xf numFmtId="0" fontId="0" fillId="0" borderId="4" xfId="0" applyBorder="1" applyProtection="1"/>
    <xf numFmtId="0" fontId="0" fillId="5" borderId="17" xfId="0" applyFill="1" applyBorder="1" applyAlignment="1" applyProtection="1"/>
    <xf numFmtId="0" fontId="0" fillId="5" borderId="0" xfId="0" applyFill="1" applyBorder="1" applyAlignment="1" applyProtection="1"/>
    <xf numFmtId="0" fontId="0" fillId="5" borderId="4" xfId="0" applyFill="1" applyBorder="1" applyAlignment="1" applyProtection="1"/>
    <xf numFmtId="0" fontId="0" fillId="2" borderId="17" xfId="0" applyFill="1" applyBorder="1" applyProtection="1"/>
    <xf numFmtId="0" fontId="0" fillId="5" borderId="6" xfId="0" applyFill="1" applyBorder="1" applyAlignment="1" applyProtection="1"/>
    <xf numFmtId="0" fontId="0" fillId="2" borderId="14" xfId="0" applyFill="1" applyBorder="1" applyProtection="1"/>
    <xf numFmtId="0" fontId="0" fillId="11" borderId="54" xfId="0" applyFill="1" applyBorder="1" applyProtection="1"/>
    <xf numFmtId="0" fontId="0" fillId="11" borderId="19" xfId="0" applyFill="1" applyBorder="1" applyProtection="1"/>
    <xf numFmtId="0" fontId="13" fillId="11" borderId="19" xfId="0" applyFont="1" applyFill="1" applyBorder="1" applyProtection="1"/>
    <xf numFmtId="0" fontId="0" fillId="11" borderId="55" xfId="0" applyFill="1" applyBorder="1" applyProtection="1"/>
    <xf numFmtId="0" fontId="0" fillId="11" borderId="0" xfId="0" applyFill="1" applyBorder="1" applyAlignment="1" applyProtection="1"/>
    <xf numFmtId="0" fontId="0" fillId="11" borderId="0" xfId="0" applyFill="1" applyBorder="1" applyAlignment="1" applyProtection="1">
      <alignment horizontal="center"/>
    </xf>
    <xf numFmtId="0" fontId="0" fillId="11" borderId="56" xfId="0" applyFill="1" applyBorder="1" applyProtection="1"/>
    <xf numFmtId="0" fontId="0" fillId="11" borderId="51" xfId="0" applyFill="1" applyBorder="1" applyAlignment="1" applyProtection="1"/>
    <xf numFmtId="0" fontId="0" fillId="11" borderId="51" xfId="0" applyFill="1" applyBorder="1" applyAlignment="1" applyProtection="1">
      <alignment horizontal="center"/>
    </xf>
    <xf numFmtId="0" fontId="14" fillId="2" borderId="3" xfId="0" applyFont="1" applyFill="1" applyBorder="1" applyAlignment="1" applyProtection="1">
      <alignment horizontal="center" vertical="center"/>
    </xf>
    <xf numFmtId="0" fontId="14" fillId="2" borderId="4" xfId="0" applyFont="1" applyFill="1" applyBorder="1" applyAlignment="1" applyProtection="1">
      <alignment horizontal="center" vertical="center"/>
    </xf>
    <xf numFmtId="0" fontId="14" fillId="3" borderId="25" xfId="0" applyFont="1" applyFill="1" applyBorder="1" applyAlignment="1" applyProtection="1">
      <alignment horizontal="center" vertical="center"/>
    </xf>
    <xf numFmtId="0" fontId="14" fillId="7" borderId="26" xfId="0" applyFont="1" applyFill="1" applyBorder="1" applyAlignment="1" applyProtection="1">
      <alignment vertical="center"/>
    </xf>
    <xf numFmtId="0" fontId="19" fillId="4" borderId="0" xfId="5" applyFont="1" applyFill="1" applyProtection="1"/>
    <xf numFmtId="0" fontId="19" fillId="4" borderId="0" xfId="5" applyFont="1" applyFill="1" applyAlignment="1" applyProtection="1">
      <alignment horizontal="right"/>
    </xf>
    <xf numFmtId="0" fontId="19" fillId="4" borderId="0" xfId="5" applyFont="1" applyFill="1" applyAlignment="1" applyProtection="1">
      <alignment horizontal="center"/>
    </xf>
    <xf numFmtId="0" fontId="19" fillId="0" borderId="0" xfId="5" applyFont="1" applyProtection="1"/>
    <xf numFmtId="0" fontId="19" fillId="5" borderId="13" xfId="5" applyFont="1" applyFill="1" applyBorder="1" applyProtection="1"/>
    <xf numFmtId="0" fontId="19" fillId="5" borderId="17" xfId="5" applyFont="1" applyFill="1" applyBorder="1" applyProtection="1"/>
    <xf numFmtId="0" fontId="19" fillId="5" borderId="17" xfId="5" applyFont="1" applyFill="1" applyBorder="1" applyAlignment="1" applyProtection="1">
      <alignment horizontal="right"/>
    </xf>
    <xf numFmtId="0" fontId="19" fillId="5" borderId="17" xfId="5" applyFont="1" applyFill="1" applyBorder="1" applyAlignment="1" applyProtection="1">
      <alignment horizontal="center"/>
    </xf>
    <xf numFmtId="0" fontId="19" fillId="5" borderId="9" xfId="5" applyFont="1" applyFill="1" applyBorder="1" applyProtection="1"/>
    <xf numFmtId="0" fontId="19" fillId="5" borderId="2" xfId="5" applyFont="1" applyFill="1" applyBorder="1" applyProtection="1"/>
    <xf numFmtId="0" fontId="19" fillId="5" borderId="14" xfId="5" applyFont="1" applyFill="1" applyBorder="1" applyProtection="1"/>
    <xf numFmtId="0" fontId="19" fillId="6" borderId="18" xfId="5" applyFont="1" applyFill="1" applyBorder="1" applyAlignment="1" applyProtection="1">
      <alignment horizontal="right"/>
    </xf>
    <xf numFmtId="0" fontId="18" fillId="5" borderId="0" xfId="5" applyFont="1" applyFill="1" applyBorder="1" applyAlignment="1" applyProtection="1">
      <alignment horizontal="left"/>
    </xf>
    <xf numFmtId="0" fontId="19" fillId="5" borderId="0" xfId="5" applyFont="1" applyFill="1" applyBorder="1" applyAlignment="1" applyProtection="1">
      <alignment horizontal="left"/>
    </xf>
    <xf numFmtId="0" fontId="19" fillId="5" borderId="0" xfId="5" applyFont="1" applyFill="1" applyBorder="1" applyAlignment="1" applyProtection="1">
      <alignment horizontal="center"/>
    </xf>
    <xf numFmtId="0" fontId="19" fillId="5" borderId="0" xfId="5" applyFont="1" applyFill="1" applyBorder="1" applyAlignment="1" applyProtection="1">
      <alignment horizontal="center" vertical="center" wrapText="1"/>
    </xf>
    <xf numFmtId="0" fontId="12" fillId="6" borderId="25" xfId="5" applyFont="1" applyFill="1" applyBorder="1" applyAlignment="1" applyProtection="1">
      <alignment vertical="center" wrapText="1"/>
    </xf>
    <xf numFmtId="0" fontId="19" fillId="6" borderId="0" xfId="5" applyFont="1" applyFill="1" applyBorder="1" applyAlignment="1" applyProtection="1">
      <alignment horizontal="left" vertical="center"/>
    </xf>
    <xf numFmtId="0" fontId="19" fillId="6" borderId="0" xfId="5" applyFont="1" applyFill="1" applyBorder="1" applyAlignment="1" applyProtection="1">
      <alignment horizontal="right"/>
    </xf>
    <xf numFmtId="0" fontId="12" fillId="6" borderId="0" xfId="5" applyFont="1" applyFill="1" applyBorder="1" applyAlignment="1" applyProtection="1">
      <alignment horizontal="left" vertical="center" wrapText="1"/>
    </xf>
    <xf numFmtId="0" fontId="19" fillId="6" borderId="17" xfId="5" applyFont="1" applyFill="1" applyBorder="1" applyAlignment="1" applyProtection="1">
      <alignment horizontal="right"/>
    </xf>
    <xf numFmtId="0" fontId="16" fillId="6" borderId="9" xfId="5" applyFont="1" applyFill="1" applyBorder="1" applyAlignment="1" applyProtection="1">
      <alignment horizontal="center" vertical="center"/>
    </xf>
    <xf numFmtId="0" fontId="16" fillId="6" borderId="14" xfId="5" applyFont="1" applyFill="1" applyBorder="1" applyAlignment="1" applyProtection="1">
      <alignment horizontal="center" vertical="center"/>
    </xf>
    <xf numFmtId="0" fontId="19" fillId="6" borderId="14" xfId="5" applyFont="1" applyFill="1" applyBorder="1" applyProtection="1"/>
    <xf numFmtId="0" fontId="19" fillId="6" borderId="4" xfId="5" applyFont="1" applyFill="1" applyBorder="1" applyAlignment="1" applyProtection="1">
      <alignment horizontal="right"/>
    </xf>
    <xf numFmtId="0" fontId="19" fillId="6" borderId="6" xfId="5" applyFont="1" applyFill="1" applyBorder="1" applyProtection="1"/>
    <xf numFmtId="0" fontId="19" fillId="5" borderId="0" xfId="5" applyFont="1" applyFill="1" applyBorder="1" applyProtection="1"/>
    <xf numFmtId="0" fontId="19" fillId="5" borderId="0" xfId="5" applyFont="1" applyFill="1" applyBorder="1" applyAlignment="1" applyProtection="1">
      <alignment horizontal="right"/>
    </xf>
    <xf numFmtId="0" fontId="19" fillId="28" borderId="17" xfId="5" applyFont="1" applyFill="1" applyBorder="1" applyAlignment="1" applyProtection="1">
      <alignment horizontal="right"/>
    </xf>
    <xf numFmtId="0" fontId="20" fillId="28" borderId="21" xfId="5" applyFont="1" applyFill="1" applyBorder="1" applyAlignment="1" applyProtection="1">
      <alignment horizontal="center"/>
    </xf>
    <xf numFmtId="0" fontId="19" fillId="28" borderId="4" xfId="5" applyFont="1" applyFill="1" applyBorder="1" applyAlignment="1" applyProtection="1">
      <alignment horizontal="right"/>
    </xf>
    <xf numFmtId="0" fontId="20" fillId="28" borderId="22" xfId="5" applyFont="1" applyFill="1" applyBorder="1" applyAlignment="1" applyProtection="1">
      <alignment horizontal="center"/>
    </xf>
    <xf numFmtId="0" fontId="19" fillId="28" borderId="18" xfId="5" applyFont="1" applyFill="1" applyBorder="1" applyAlignment="1" applyProtection="1">
      <alignment horizontal="right"/>
    </xf>
    <xf numFmtId="0" fontId="19" fillId="10" borderId="34" xfId="5" applyFont="1" applyFill="1" applyBorder="1" applyProtection="1"/>
    <xf numFmtId="0" fontId="20" fillId="28" borderId="35" xfId="5" applyFont="1" applyFill="1" applyBorder="1" applyAlignment="1" applyProtection="1">
      <alignment horizontal="center"/>
    </xf>
    <xf numFmtId="0" fontId="20" fillId="10" borderId="34" xfId="5" applyFont="1" applyFill="1" applyBorder="1" applyAlignment="1" applyProtection="1">
      <alignment horizontal="center"/>
    </xf>
    <xf numFmtId="0" fontId="19" fillId="28" borderId="26" xfId="5" applyFont="1" applyFill="1" applyBorder="1" applyProtection="1"/>
    <xf numFmtId="2" fontId="19" fillId="5" borderId="0" xfId="5" applyNumberFormat="1" applyFont="1" applyFill="1" applyBorder="1" applyProtection="1"/>
    <xf numFmtId="0" fontId="19" fillId="27" borderId="13" xfId="5" applyFont="1" applyFill="1" applyBorder="1" applyAlignment="1" applyProtection="1">
      <alignment horizontal="right"/>
    </xf>
    <xf numFmtId="1" fontId="19" fillId="7" borderId="17" xfId="5" applyNumberFormat="1" applyFont="1" applyFill="1" applyBorder="1" applyAlignment="1" applyProtection="1">
      <alignment horizontal="right"/>
    </xf>
    <xf numFmtId="0" fontId="20" fillId="27" borderId="17" xfId="5" applyFont="1" applyFill="1" applyBorder="1" applyAlignment="1" applyProtection="1">
      <alignment horizontal="left"/>
    </xf>
    <xf numFmtId="0" fontId="19" fillId="27" borderId="17" xfId="5" applyFont="1" applyFill="1" applyBorder="1" applyAlignment="1" applyProtection="1">
      <alignment horizontal="center"/>
    </xf>
    <xf numFmtId="1" fontId="19" fillId="7" borderId="17" xfId="5" applyNumberFormat="1" applyFont="1" applyFill="1" applyBorder="1" applyProtection="1"/>
    <xf numFmtId="0" fontId="20" fillId="27" borderId="27" xfId="5" applyFont="1" applyFill="1" applyBorder="1" applyAlignment="1" applyProtection="1">
      <alignment horizontal="left"/>
    </xf>
    <xf numFmtId="0" fontId="20" fillId="27" borderId="23" xfId="5" applyFont="1" applyFill="1" applyBorder="1" applyProtection="1"/>
    <xf numFmtId="0" fontId="40" fillId="27" borderId="15" xfId="5" applyFont="1" applyFill="1" applyBorder="1" applyAlignment="1" applyProtection="1">
      <alignment horizontal="right"/>
    </xf>
    <xf numFmtId="0" fontId="18" fillId="7" borderId="20" xfId="5" applyFont="1" applyFill="1" applyBorder="1" applyAlignment="1" applyProtection="1">
      <alignment horizontal="right"/>
    </xf>
    <xf numFmtId="0" fontId="42" fillId="27" borderId="20" xfId="5" applyFont="1" applyFill="1" applyBorder="1" applyAlignment="1" applyProtection="1">
      <alignment horizontal="left"/>
    </xf>
    <xf numFmtId="0" fontId="18" fillId="27" borderId="20" xfId="5" applyFont="1" applyFill="1" applyBorder="1" applyAlignment="1" applyProtection="1">
      <alignment horizontal="center"/>
    </xf>
    <xf numFmtId="0" fontId="18" fillId="7" borderId="20" xfId="5" applyFont="1" applyFill="1" applyBorder="1" applyProtection="1"/>
    <xf numFmtId="0" fontId="20" fillId="27" borderId="20" xfId="5" applyFont="1" applyFill="1" applyBorder="1" applyAlignment="1" applyProtection="1">
      <alignment horizontal="left"/>
    </xf>
    <xf numFmtId="0" fontId="20" fillId="27" borderId="10" xfId="5" applyFont="1" applyFill="1" applyBorder="1" applyProtection="1"/>
    <xf numFmtId="0" fontId="19" fillId="27" borderId="15" xfId="5" applyFont="1" applyFill="1" applyBorder="1" applyAlignment="1" applyProtection="1">
      <alignment horizontal="right"/>
    </xf>
    <xf numFmtId="0" fontId="20" fillId="27" borderId="0" xfId="5" applyFont="1" applyFill="1" applyBorder="1" applyAlignment="1" applyProtection="1">
      <alignment horizontal="left"/>
    </xf>
    <xf numFmtId="0" fontId="19" fillId="27" borderId="0" xfId="5" applyFont="1" applyFill="1" applyBorder="1" applyAlignment="1" applyProtection="1">
      <alignment horizontal="center"/>
    </xf>
    <xf numFmtId="1" fontId="19" fillId="7" borderId="20" xfId="5" applyNumberFormat="1" applyFont="1" applyFill="1" applyBorder="1" applyAlignment="1" applyProtection="1">
      <alignment horizontal="right"/>
    </xf>
    <xf numFmtId="0" fontId="19" fillId="27" borderId="20" xfId="5" applyFont="1" applyFill="1" applyBorder="1" applyAlignment="1" applyProtection="1">
      <alignment horizontal="center"/>
    </xf>
    <xf numFmtId="1" fontId="19" fillId="7" borderId="20" xfId="5" applyNumberFormat="1" applyFont="1" applyFill="1" applyBorder="1" applyProtection="1"/>
    <xf numFmtId="0" fontId="19" fillId="27" borderId="3" xfId="5" applyFont="1" applyFill="1" applyBorder="1" applyAlignment="1" applyProtection="1">
      <alignment horizontal="right"/>
    </xf>
    <xf numFmtId="0" fontId="20" fillId="27" borderId="4" xfId="5" applyFont="1" applyFill="1" applyBorder="1" applyAlignment="1" applyProtection="1">
      <alignment horizontal="left"/>
    </xf>
    <xf numFmtId="0" fontId="19" fillId="27" borderId="4" xfId="5" applyFont="1" applyFill="1" applyBorder="1" applyAlignment="1" applyProtection="1">
      <alignment horizontal="center"/>
    </xf>
    <xf numFmtId="0" fontId="20" fillId="27" borderId="33" xfId="5" applyFont="1" applyFill="1" applyBorder="1" applyAlignment="1" applyProtection="1">
      <alignment horizontal="left"/>
    </xf>
    <xf numFmtId="0" fontId="20" fillId="27" borderId="24" xfId="5" applyFont="1" applyFill="1" applyBorder="1" applyProtection="1"/>
    <xf numFmtId="0" fontId="19" fillId="24" borderId="17" xfId="5" applyFont="1" applyFill="1" applyBorder="1" applyAlignment="1" applyProtection="1">
      <alignment horizontal="right"/>
    </xf>
    <xf numFmtId="0" fontId="20" fillId="24" borderId="21" xfId="5" applyFont="1" applyFill="1" applyBorder="1" applyAlignment="1" applyProtection="1">
      <alignment horizontal="center"/>
    </xf>
    <xf numFmtId="0" fontId="19" fillId="24" borderId="4" xfId="5" applyFont="1" applyFill="1" applyBorder="1" applyAlignment="1" applyProtection="1">
      <alignment horizontal="right"/>
    </xf>
    <xf numFmtId="0" fontId="20" fillId="24" borderId="22" xfId="5" applyFont="1" applyFill="1" applyBorder="1" applyAlignment="1" applyProtection="1">
      <alignment horizontal="center"/>
    </xf>
    <xf numFmtId="0" fontId="19" fillId="24" borderId="18" xfId="5" applyFont="1" applyFill="1" applyBorder="1" applyAlignment="1" applyProtection="1">
      <alignment horizontal="right"/>
    </xf>
    <xf numFmtId="0" fontId="20" fillId="24" borderId="35" xfId="5" applyFont="1" applyFill="1" applyBorder="1" applyAlignment="1" applyProtection="1">
      <alignment horizontal="center"/>
    </xf>
    <xf numFmtId="0" fontId="19" fillId="24" borderId="26" xfId="5" applyFont="1" applyFill="1" applyBorder="1" applyProtection="1"/>
    <xf numFmtId="0" fontId="19" fillId="29" borderId="13" xfId="5" applyFont="1" applyFill="1" applyBorder="1" applyAlignment="1" applyProtection="1">
      <alignment horizontal="right"/>
    </xf>
    <xf numFmtId="0" fontId="20" fillId="29" borderId="17" xfId="5" applyFont="1" applyFill="1" applyBorder="1" applyAlignment="1" applyProtection="1">
      <alignment horizontal="left"/>
    </xf>
    <xf numFmtId="0" fontId="19" fillId="29" borderId="17" xfId="5" applyFont="1" applyFill="1" applyBorder="1" applyAlignment="1" applyProtection="1">
      <alignment horizontal="center"/>
    </xf>
    <xf numFmtId="0" fontId="20" fillId="29" borderId="27" xfId="5" applyFont="1" applyFill="1" applyBorder="1" applyAlignment="1" applyProtection="1">
      <alignment horizontal="left"/>
    </xf>
    <xf numFmtId="0" fontId="20" fillId="29" borderId="23" xfId="5" applyFont="1" applyFill="1" applyBorder="1" applyProtection="1"/>
    <xf numFmtId="0" fontId="40" fillId="29" borderId="15" xfId="5" applyFont="1" applyFill="1" applyBorder="1" applyAlignment="1" applyProtection="1">
      <alignment horizontal="right"/>
    </xf>
    <xf numFmtId="0" fontId="42" fillId="29" borderId="20" xfId="5" applyFont="1" applyFill="1" applyBorder="1" applyAlignment="1" applyProtection="1">
      <alignment horizontal="left"/>
    </xf>
    <xf numFmtId="0" fontId="18" fillId="29" borderId="20" xfId="5" applyFont="1" applyFill="1" applyBorder="1" applyAlignment="1" applyProtection="1">
      <alignment horizontal="center"/>
    </xf>
    <xf numFmtId="0" fontId="20" fillId="29" borderId="20" xfId="5" applyFont="1" applyFill="1" applyBorder="1" applyAlignment="1" applyProtection="1">
      <alignment horizontal="left"/>
    </xf>
    <xf numFmtId="0" fontId="20" fillId="29" borderId="10" xfId="5" applyFont="1" applyFill="1" applyBorder="1" applyProtection="1"/>
    <xf numFmtId="0" fontId="19" fillId="29" borderId="15" xfId="5" applyFont="1" applyFill="1" applyBorder="1" applyAlignment="1" applyProtection="1">
      <alignment horizontal="right"/>
    </xf>
    <xf numFmtId="0" fontId="20" fillId="29" borderId="0" xfId="5" applyFont="1" applyFill="1" applyBorder="1" applyAlignment="1" applyProtection="1">
      <alignment horizontal="left"/>
    </xf>
    <xf numFmtId="0" fontId="19" fillId="29" borderId="0" xfId="5" applyFont="1" applyFill="1" applyBorder="1" applyAlignment="1" applyProtection="1">
      <alignment horizontal="center"/>
    </xf>
    <xf numFmtId="0" fontId="19" fillId="29" borderId="20" xfId="5" applyFont="1" applyFill="1" applyBorder="1" applyAlignment="1" applyProtection="1">
      <alignment horizontal="center"/>
    </xf>
    <xf numFmtId="0" fontId="19" fillId="29" borderId="3" xfId="5" applyFont="1" applyFill="1" applyBorder="1" applyAlignment="1" applyProtection="1">
      <alignment horizontal="right"/>
    </xf>
    <xf numFmtId="0" fontId="20" fillId="29" borderId="4" xfId="5" applyFont="1" applyFill="1" applyBorder="1" applyAlignment="1" applyProtection="1">
      <alignment horizontal="left"/>
    </xf>
    <xf numFmtId="0" fontId="19" fillId="29" borderId="4" xfId="5" applyFont="1" applyFill="1" applyBorder="1" applyAlignment="1" applyProtection="1">
      <alignment horizontal="center"/>
    </xf>
    <xf numFmtId="0" fontId="20" fillId="29" borderId="33" xfId="5" applyFont="1" applyFill="1" applyBorder="1" applyAlignment="1" applyProtection="1">
      <alignment horizontal="left"/>
    </xf>
    <xf numFmtId="0" fontId="20" fillId="29" borderId="24" xfId="5" applyFont="1" applyFill="1" applyBorder="1" applyProtection="1"/>
    <xf numFmtId="0" fontId="19" fillId="10" borderId="13" xfId="5" applyFont="1" applyFill="1" applyBorder="1" applyAlignment="1" applyProtection="1">
      <alignment horizontal="right"/>
    </xf>
    <xf numFmtId="0" fontId="20" fillId="10" borderId="17" xfId="5" applyFont="1" applyFill="1" applyBorder="1" applyAlignment="1" applyProtection="1">
      <alignment horizontal="left"/>
    </xf>
    <xf numFmtId="0" fontId="20" fillId="10" borderId="27" xfId="5" applyFont="1" applyFill="1" applyBorder="1" applyAlignment="1" applyProtection="1">
      <alignment horizontal="left"/>
    </xf>
    <xf numFmtId="0" fontId="20" fillId="10" borderId="23" xfId="5" applyFont="1" applyFill="1" applyBorder="1" applyProtection="1"/>
    <xf numFmtId="0" fontId="40" fillId="10" borderId="15" xfId="5" applyFont="1" applyFill="1" applyBorder="1" applyAlignment="1" applyProtection="1">
      <alignment horizontal="right"/>
    </xf>
    <xf numFmtId="0" fontId="18" fillId="14" borderId="20" xfId="5" applyFont="1" applyFill="1" applyBorder="1" applyAlignment="1" applyProtection="1">
      <alignment horizontal="right"/>
    </xf>
    <xf numFmtId="0" fontId="42" fillId="10" borderId="20" xfId="5" applyFont="1" applyFill="1" applyBorder="1" applyAlignment="1" applyProtection="1">
      <alignment horizontal="left"/>
    </xf>
    <xf numFmtId="0" fontId="18" fillId="10" borderId="20" xfId="5" applyFont="1" applyFill="1" applyBorder="1" applyAlignment="1" applyProtection="1">
      <alignment horizontal="center"/>
    </xf>
    <xf numFmtId="0" fontId="18" fillId="14" borderId="20" xfId="5" applyFont="1" applyFill="1" applyBorder="1" applyProtection="1"/>
    <xf numFmtId="0" fontId="20" fillId="10" borderId="20" xfId="5" applyFont="1" applyFill="1" applyBorder="1" applyAlignment="1" applyProtection="1">
      <alignment horizontal="left"/>
    </xf>
    <xf numFmtId="0" fontId="20" fillId="10" borderId="10" xfId="5" applyFont="1" applyFill="1" applyBorder="1" applyProtection="1"/>
    <xf numFmtId="0" fontId="19" fillId="10" borderId="15" xfId="5" applyFont="1" applyFill="1" applyBorder="1" applyAlignment="1" applyProtection="1">
      <alignment horizontal="right"/>
    </xf>
    <xf numFmtId="0" fontId="20" fillId="10" borderId="0" xfId="5" applyFont="1" applyFill="1" applyBorder="1" applyAlignment="1" applyProtection="1">
      <alignment horizontal="left"/>
    </xf>
    <xf numFmtId="0" fontId="19" fillId="10" borderId="0" xfId="5" applyFont="1" applyFill="1" applyBorder="1" applyAlignment="1" applyProtection="1">
      <alignment horizontal="center"/>
    </xf>
    <xf numFmtId="0" fontId="19" fillId="10" borderId="3" xfId="5" applyFont="1" applyFill="1" applyBorder="1" applyAlignment="1" applyProtection="1">
      <alignment horizontal="right"/>
    </xf>
    <xf numFmtId="0" fontId="20" fillId="10" borderId="4" xfId="5" applyFont="1" applyFill="1" applyBorder="1" applyAlignment="1" applyProtection="1">
      <alignment horizontal="left"/>
    </xf>
    <xf numFmtId="0" fontId="19" fillId="10" borderId="4" xfId="5" applyFont="1" applyFill="1" applyBorder="1" applyAlignment="1" applyProtection="1">
      <alignment horizontal="center"/>
    </xf>
    <xf numFmtId="0" fontId="19" fillId="5" borderId="3" xfId="5" applyFont="1" applyFill="1" applyBorder="1" applyProtection="1"/>
    <xf numFmtId="0" fontId="19" fillId="5" borderId="6" xfId="5" applyFont="1" applyFill="1" applyBorder="1" applyProtection="1"/>
    <xf numFmtId="0" fontId="19" fillId="0" borderId="0" xfId="5" applyFont="1" applyAlignment="1" applyProtection="1">
      <alignment horizontal="right"/>
    </xf>
    <xf numFmtId="0" fontId="19" fillId="0" borderId="0" xfId="5" applyFont="1" applyAlignment="1" applyProtection="1">
      <alignment horizontal="center"/>
    </xf>
    <xf numFmtId="0" fontId="0" fillId="0" borderId="17" xfId="0" applyBorder="1" applyProtection="1"/>
    <xf numFmtId="0" fontId="0" fillId="5" borderId="9" xfId="0" applyFill="1" applyBorder="1" applyAlignment="1" applyProtection="1"/>
    <xf numFmtId="0" fontId="0" fillId="5" borderId="14" xfId="0" applyFill="1" applyBorder="1" applyAlignment="1" applyProtection="1"/>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0" fillId="0" borderId="78" xfId="0" applyBorder="1" applyAlignment="1" applyProtection="1">
      <alignment horizontal="center" vertical="center"/>
    </xf>
    <xf numFmtId="0" fontId="12" fillId="6" borderId="25" xfId="0" applyFont="1" applyFill="1" applyBorder="1" applyAlignment="1" applyProtection="1"/>
    <xf numFmtId="0" fontId="12" fillId="6" borderId="18" xfId="0" applyFont="1" applyFill="1" applyBorder="1" applyAlignment="1" applyProtection="1"/>
    <xf numFmtId="0" fontId="12" fillId="6" borderId="26" xfId="0" applyFont="1" applyFill="1" applyBorder="1" applyAlignment="1" applyProtection="1"/>
    <xf numFmtId="0" fontId="12" fillId="6" borderId="0" xfId="0" applyFont="1" applyFill="1" applyBorder="1" applyProtection="1"/>
    <xf numFmtId="0" fontId="13" fillId="30" borderId="0" xfId="0" applyFont="1" applyFill="1" applyBorder="1" applyAlignment="1" applyProtection="1">
      <alignment horizontal="center"/>
    </xf>
    <xf numFmtId="0" fontId="0" fillId="5" borderId="0" xfId="0" applyFill="1" applyProtection="1"/>
    <xf numFmtId="164" fontId="0" fillId="0" borderId="0" xfId="0" applyNumberFormat="1" applyBorder="1" applyProtection="1"/>
    <xf numFmtId="0" fontId="26" fillId="5" borderId="0" xfId="0" applyFont="1" applyFill="1" applyBorder="1" applyAlignment="1" applyProtection="1"/>
    <xf numFmtId="0" fontId="13" fillId="0" borderId="0" xfId="0" applyFont="1" applyAlignment="1" applyProtection="1">
      <alignment horizontal="center" vertical="center"/>
    </xf>
    <xf numFmtId="0" fontId="13" fillId="0" borderId="0" xfId="0" applyFont="1" applyBorder="1" applyProtection="1"/>
    <xf numFmtId="0" fontId="0" fillId="6" borderId="13" xfId="0" applyFill="1" applyBorder="1" applyProtection="1"/>
    <xf numFmtId="0" fontId="0" fillId="4" borderId="9" xfId="0" applyFill="1" applyBorder="1" applyProtection="1"/>
    <xf numFmtId="1" fontId="0" fillId="0" borderId="0" xfId="0" applyNumberFormat="1" applyBorder="1" applyProtection="1"/>
    <xf numFmtId="0" fontId="0" fillId="6" borderId="15" xfId="0" applyFill="1" applyBorder="1" applyProtection="1"/>
    <xf numFmtId="0" fontId="0" fillId="6" borderId="20" xfId="0" applyFill="1" applyBorder="1" applyProtection="1"/>
    <xf numFmtId="0" fontId="0" fillId="4" borderId="10" xfId="0" applyFill="1" applyBorder="1" applyProtection="1"/>
    <xf numFmtId="0" fontId="0" fillId="6" borderId="3" xfId="0" applyFill="1" applyBorder="1" applyProtection="1"/>
    <xf numFmtId="0" fontId="0" fillId="6" borderId="4" xfId="0" applyFill="1" applyBorder="1" applyProtection="1"/>
    <xf numFmtId="0" fontId="0" fillId="19" borderId="9" xfId="0" applyFill="1" applyBorder="1" applyAlignment="1" applyProtection="1"/>
    <xf numFmtId="0" fontId="0" fillId="8" borderId="18" xfId="0" applyFill="1" applyBorder="1" applyAlignment="1" applyProtection="1"/>
    <xf numFmtId="0" fontId="0" fillId="8" borderId="26" xfId="0" applyFill="1" applyBorder="1" applyAlignment="1" applyProtection="1"/>
    <xf numFmtId="0" fontId="0" fillId="4" borderId="17" xfId="0" applyFill="1" applyBorder="1" applyAlignment="1" applyProtection="1"/>
    <xf numFmtId="164" fontId="0" fillId="7" borderId="25" xfId="0" applyNumberFormat="1" applyFill="1" applyBorder="1" applyProtection="1"/>
    <xf numFmtId="0" fontId="0" fillId="7" borderId="26" xfId="0" applyFill="1" applyBorder="1" applyProtection="1"/>
    <xf numFmtId="0" fontId="0" fillId="7" borderId="25" xfId="0" applyFill="1" applyBorder="1" applyProtection="1"/>
    <xf numFmtId="0" fontId="0" fillId="4" borderId="4" xfId="0" applyFill="1" applyBorder="1" applyAlignment="1" applyProtection="1">
      <alignment horizontal="left"/>
    </xf>
    <xf numFmtId="0" fontId="0" fillId="4" borderId="4" xfId="0" applyFill="1" applyBorder="1" applyAlignment="1" applyProtection="1"/>
    <xf numFmtId="0" fontId="13" fillId="7" borderId="28" xfId="0" applyFont="1" applyFill="1" applyBorder="1" applyAlignment="1" applyProtection="1"/>
    <xf numFmtId="0" fontId="13" fillId="7" borderId="27" xfId="0" applyFont="1" applyFill="1" applyBorder="1" applyAlignment="1" applyProtection="1"/>
    <xf numFmtId="0" fontId="0" fillId="7" borderId="27" xfId="0" applyFill="1" applyBorder="1" applyAlignment="1" applyProtection="1"/>
    <xf numFmtId="0" fontId="25" fillId="7" borderId="27" xfId="0" applyFont="1" applyFill="1" applyBorder="1" applyProtection="1"/>
    <xf numFmtId="0" fontId="13" fillId="7" borderId="15" xfId="0" applyFont="1" applyFill="1" applyBorder="1" applyAlignment="1" applyProtection="1"/>
    <xf numFmtId="0" fontId="13" fillId="7" borderId="20" xfId="0" applyFont="1" applyFill="1" applyBorder="1" applyAlignment="1" applyProtection="1"/>
    <xf numFmtId="0" fontId="0" fillId="7" borderId="20" xfId="0" applyFill="1" applyBorder="1" applyAlignment="1" applyProtection="1"/>
    <xf numFmtId="0" fontId="25" fillId="7" borderId="20" xfId="0" applyFont="1" applyFill="1" applyBorder="1" applyProtection="1"/>
    <xf numFmtId="0" fontId="13" fillId="7" borderId="3" xfId="0" applyFont="1" applyFill="1" applyBorder="1" applyAlignment="1" applyProtection="1"/>
    <xf numFmtId="0" fontId="13" fillId="7" borderId="4" xfId="0" applyFont="1" applyFill="1" applyBorder="1" applyAlignment="1" applyProtection="1"/>
    <xf numFmtId="0" fontId="0" fillId="7" borderId="4" xfId="0" applyFill="1" applyBorder="1" applyAlignment="1" applyProtection="1"/>
    <xf numFmtId="0" fontId="25" fillId="7" borderId="4" xfId="0" applyFont="1" applyFill="1" applyBorder="1" applyProtection="1"/>
    <xf numFmtId="0" fontId="13" fillId="30" borderId="17" xfId="0" applyFont="1" applyFill="1" applyBorder="1" applyAlignment="1" applyProtection="1"/>
    <xf numFmtId="0" fontId="0" fillId="30" borderId="17" xfId="0" applyFill="1" applyBorder="1" applyAlignment="1" applyProtection="1"/>
    <xf numFmtId="0" fontId="25" fillId="30" borderId="17" xfId="0" applyFont="1" applyFill="1" applyBorder="1" applyProtection="1"/>
    <xf numFmtId="0" fontId="13" fillId="30" borderId="17" xfId="0" applyFont="1" applyFill="1" applyBorder="1" applyAlignment="1" applyProtection="1">
      <alignment horizontal="right"/>
    </xf>
    <xf numFmtId="0" fontId="13" fillId="30" borderId="0" xfId="0" applyFont="1" applyFill="1" applyBorder="1" applyAlignment="1" applyProtection="1"/>
    <xf numFmtId="0" fontId="0" fillId="30" borderId="0" xfId="0" applyFill="1" applyBorder="1" applyAlignment="1" applyProtection="1"/>
    <xf numFmtId="0" fontId="25" fillId="30" borderId="0" xfId="0" applyFont="1" applyFill="1" applyBorder="1" applyProtection="1"/>
    <xf numFmtId="0" fontId="13" fillId="30" borderId="0" xfId="0" applyFont="1" applyFill="1" applyBorder="1" applyAlignment="1" applyProtection="1">
      <alignment horizontal="right"/>
    </xf>
    <xf numFmtId="0" fontId="0" fillId="30" borderId="0" xfId="0" applyFill="1" applyProtection="1"/>
    <xf numFmtId="0" fontId="19" fillId="30" borderId="0" xfId="0" applyFont="1" applyFill="1" applyAlignment="1" applyProtection="1">
      <alignment horizontal="center"/>
    </xf>
    <xf numFmtId="0" fontId="19" fillId="30" borderId="0" xfId="0" applyFont="1" applyFill="1" applyBorder="1" applyAlignment="1" applyProtection="1"/>
    <xf numFmtId="0" fontId="13" fillId="5" borderId="0" xfId="0" applyFont="1" applyFill="1" applyBorder="1" applyAlignment="1" applyProtection="1">
      <alignment vertical="center" wrapText="1"/>
    </xf>
    <xf numFmtId="0" fontId="13" fillId="5" borderId="14" xfId="0" applyFont="1" applyFill="1" applyBorder="1" applyAlignment="1" applyProtection="1">
      <alignment vertical="center" wrapText="1"/>
    </xf>
    <xf numFmtId="0" fontId="0" fillId="5" borderId="4" xfId="0" applyFill="1" applyBorder="1" applyProtection="1"/>
    <xf numFmtId="0" fontId="19" fillId="4" borderId="0" xfId="0" applyFont="1" applyFill="1" applyProtection="1"/>
    <xf numFmtId="0" fontId="19" fillId="4" borderId="0" xfId="0" applyFont="1" applyFill="1" applyAlignment="1" applyProtection="1">
      <alignment horizontal="right"/>
    </xf>
    <xf numFmtId="0" fontId="19" fillId="4" borderId="0" xfId="0" applyFont="1" applyFill="1" applyAlignment="1" applyProtection="1">
      <alignment horizontal="center"/>
    </xf>
    <xf numFmtId="0" fontId="19" fillId="5" borderId="13" xfId="0" applyFont="1" applyFill="1" applyBorder="1" applyProtection="1"/>
    <xf numFmtId="0" fontId="19" fillId="5" borderId="17" xfId="0" applyFont="1" applyFill="1" applyBorder="1" applyProtection="1"/>
    <xf numFmtId="0" fontId="19" fillId="5" borderId="17" xfId="0" applyFont="1" applyFill="1" applyBorder="1" applyAlignment="1" applyProtection="1">
      <alignment horizontal="right"/>
    </xf>
    <xf numFmtId="0" fontId="19" fillId="5" borderId="17" xfId="0" applyFont="1" applyFill="1" applyBorder="1" applyAlignment="1" applyProtection="1">
      <alignment horizontal="center"/>
    </xf>
    <xf numFmtId="0" fontId="19" fillId="5" borderId="9" xfId="0" applyFont="1" applyFill="1" applyBorder="1" applyProtection="1"/>
    <xf numFmtId="0" fontId="19" fillId="5" borderId="14" xfId="0" applyFont="1" applyFill="1" applyBorder="1" applyProtection="1"/>
    <xf numFmtId="0" fontId="19" fillId="6" borderId="18" xfId="0" applyFont="1" applyFill="1" applyBorder="1" applyAlignment="1" applyProtection="1">
      <alignment horizontal="right"/>
    </xf>
    <xf numFmtId="0" fontId="12" fillId="6" borderId="25" xfId="0" applyFont="1" applyFill="1" applyBorder="1" applyAlignment="1" applyProtection="1">
      <alignment vertical="center" wrapText="1"/>
    </xf>
    <xf numFmtId="0" fontId="19" fillId="6" borderId="0" xfId="0" applyFont="1" applyFill="1" applyBorder="1" applyAlignment="1" applyProtection="1">
      <alignment horizontal="right"/>
    </xf>
    <xf numFmtId="0" fontId="12" fillId="6" borderId="0" xfId="0" applyFont="1" applyFill="1" applyBorder="1" applyAlignment="1" applyProtection="1">
      <alignment horizontal="left" vertical="center" wrapText="1"/>
    </xf>
    <xf numFmtId="0" fontId="19" fillId="6" borderId="17" xfId="0" applyFont="1" applyFill="1" applyBorder="1" applyAlignment="1" applyProtection="1">
      <alignment horizontal="right"/>
    </xf>
    <xf numFmtId="0" fontId="19" fillId="10" borderId="7" xfId="0" applyFont="1" applyFill="1" applyBorder="1" applyProtection="1"/>
    <xf numFmtId="0" fontId="20" fillId="6" borderId="17" xfId="0" applyFont="1" applyFill="1" applyBorder="1" applyAlignment="1" applyProtection="1">
      <alignment horizontal="center"/>
    </xf>
    <xf numFmtId="164" fontId="20" fillId="10" borderId="7" xfId="0" applyNumberFormat="1" applyFont="1" applyFill="1" applyBorder="1" applyAlignment="1" applyProtection="1">
      <alignment horizontal="center"/>
    </xf>
    <xf numFmtId="0" fontId="20" fillId="6" borderId="16" xfId="0" applyFont="1" applyFill="1" applyBorder="1" applyAlignment="1" applyProtection="1">
      <alignment horizontal="center"/>
    </xf>
    <xf numFmtId="0" fontId="16" fillId="6" borderId="9" xfId="0" applyFont="1" applyFill="1" applyBorder="1" applyAlignment="1" applyProtection="1">
      <alignment horizontal="center" vertical="center"/>
    </xf>
    <xf numFmtId="0" fontId="19" fillId="10" borderId="1" xfId="0" applyFont="1" applyFill="1" applyBorder="1" applyProtection="1"/>
    <xf numFmtId="0" fontId="20" fillId="6" borderId="20" xfId="0" applyFont="1" applyFill="1" applyBorder="1" applyAlignment="1" applyProtection="1">
      <alignment horizontal="center"/>
    </xf>
    <xf numFmtId="164" fontId="20" fillId="10" borderId="1" xfId="0" applyNumberFormat="1" applyFont="1" applyFill="1" applyBorder="1" applyAlignment="1" applyProtection="1">
      <alignment horizontal="center"/>
    </xf>
    <xf numFmtId="0" fontId="20" fillId="6" borderId="79" xfId="0" applyFont="1" applyFill="1" applyBorder="1" applyAlignment="1" applyProtection="1">
      <alignment horizontal="center"/>
    </xf>
    <xf numFmtId="0" fontId="16" fillId="6" borderId="14" xfId="0" applyFont="1" applyFill="1" applyBorder="1" applyAlignment="1" applyProtection="1">
      <alignment horizontal="center" vertical="center"/>
    </xf>
    <xf numFmtId="0" fontId="20" fillId="6" borderId="0" xfId="0" applyFont="1" applyFill="1" applyBorder="1" applyAlignment="1" applyProtection="1">
      <alignment horizontal="center"/>
    </xf>
    <xf numFmtId="0" fontId="19" fillId="6" borderId="14" xfId="0" applyFont="1" applyFill="1" applyBorder="1" applyProtection="1"/>
    <xf numFmtId="0" fontId="19" fillId="6" borderId="4" xfId="0" applyFont="1" applyFill="1" applyBorder="1" applyAlignment="1" applyProtection="1">
      <alignment horizontal="right"/>
    </xf>
    <xf numFmtId="0" fontId="19" fillId="10" borderId="11" xfId="0" applyFont="1" applyFill="1" applyBorder="1" applyProtection="1"/>
    <xf numFmtId="0" fontId="20" fillId="6" borderId="33" xfId="0" applyFont="1" applyFill="1" applyBorder="1" applyAlignment="1" applyProtection="1">
      <alignment horizontal="center"/>
    </xf>
    <xf numFmtId="164" fontId="20" fillId="10" borderId="11" xfId="0" applyNumberFormat="1" applyFont="1" applyFill="1" applyBorder="1" applyAlignment="1" applyProtection="1">
      <alignment horizontal="center"/>
    </xf>
    <xf numFmtId="0" fontId="20" fillId="6" borderId="80" xfId="0" applyFont="1" applyFill="1" applyBorder="1" applyAlignment="1" applyProtection="1">
      <alignment horizontal="center"/>
    </xf>
    <xf numFmtId="0" fontId="19" fillId="6" borderId="6" xfId="0" applyFont="1" applyFill="1" applyBorder="1" applyProtection="1"/>
    <xf numFmtId="0" fontId="19" fillId="5" borderId="0" xfId="0" applyFont="1" applyFill="1" applyBorder="1" applyAlignment="1" applyProtection="1">
      <alignment horizontal="right"/>
    </xf>
    <xf numFmtId="0" fontId="19" fillId="28" borderId="17" xfId="0" applyFont="1" applyFill="1" applyBorder="1" applyAlignment="1" applyProtection="1">
      <alignment horizontal="right"/>
    </xf>
    <xf numFmtId="0" fontId="20" fillId="28" borderId="21" xfId="0" applyFont="1" applyFill="1" applyBorder="1" applyAlignment="1" applyProtection="1">
      <alignment horizontal="center"/>
    </xf>
    <xf numFmtId="0" fontId="19" fillId="28" borderId="4" xfId="0" applyFont="1" applyFill="1" applyBorder="1" applyAlignment="1" applyProtection="1">
      <alignment horizontal="right"/>
    </xf>
    <xf numFmtId="0" fontId="20" fillId="28" borderId="22" xfId="0" applyFont="1" applyFill="1" applyBorder="1" applyAlignment="1" applyProtection="1">
      <alignment horizontal="center"/>
    </xf>
    <xf numFmtId="0" fontId="19" fillId="28" borderId="18" xfId="0" applyFont="1" applyFill="1" applyBorder="1" applyAlignment="1" applyProtection="1">
      <alignment horizontal="right"/>
    </xf>
    <xf numFmtId="0" fontId="19" fillId="10" borderId="34" xfId="0" applyFont="1" applyFill="1" applyBorder="1" applyProtection="1"/>
    <xf numFmtId="0" fontId="20" fillId="28" borderId="35" xfId="0" applyFont="1" applyFill="1" applyBorder="1" applyAlignment="1" applyProtection="1">
      <alignment horizontal="center"/>
    </xf>
    <xf numFmtId="0" fontId="20" fillId="10" borderId="34" xfId="0" applyFont="1" applyFill="1" applyBorder="1" applyAlignment="1" applyProtection="1">
      <alignment horizontal="center"/>
    </xf>
    <xf numFmtId="0" fontId="19" fillId="28" borderId="26" xfId="0" applyFont="1" applyFill="1" applyBorder="1" applyProtection="1"/>
    <xf numFmtId="2" fontId="19" fillId="5" borderId="0" xfId="0" applyNumberFormat="1" applyFont="1" applyFill="1" applyBorder="1" applyProtection="1"/>
    <xf numFmtId="0" fontId="19" fillId="27" borderId="25" xfId="0" applyFont="1" applyFill="1" applyBorder="1" applyAlignment="1" applyProtection="1">
      <alignment horizontal="right"/>
    </xf>
    <xf numFmtId="1" fontId="19" fillId="7" borderId="18" xfId="0" applyNumberFormat="1" applyFont="1" applyFill="1" applyBorder="1" applyAlignment="1" applyProtection="1">
      <alignment horizontal="right"/>
    </xf>
    <xf numFmtId="0" fontId="20" fillId="27" borderId="18" xfId="0" applyFont="1" applyFill="1" applyBorder="1" applyAlignment="1" applyProtection="1">
      <alignment horizontal="left"/>
    </xf>
    <xf numFmtId="0" fontId="19" fillId="27" borderId="18" xfId="0" applyFont="1" applyFill="1" applyBorder="1" applyAlignment="1" applyProtection="1">
      <alignment horizontal="center"/>
    </xf>
    <xf numFmtId="0" fontId="20" fillId="27" borderId="26" xfId="0" applyFont="1" applyFill="1" applyBorder="1" applyProtection="1"/>
    <xf numFmtId="0" fontId="40" fillId="27" borderId="32" xfId="0" applyFont="1" applyFill="1" applyBorder="1" applyAlignment="1" applyProtection="1">
      <alignment horizontal="right"/>
    </xf>
    <xf numFmtId="0" fontId="22" fillId="7" borderId="33" xfId="0" applyFont="1" applyFill="1" applyBorder="1" applyAlignment="1" applyProtection="1">
      <alignment horizontal="right"/>
    </xf>
    <xf numFmtId="0" fontId="20" fillId="27" borderId="33" xfId="0" applyFont="1" applyFill="1" applyBorder="1" applyAlignment="1" applyProtection="1">
      <alignment horizontal="left"/>
    </xf>
    <xf numFmtId="0" fontId="20" fillId="27" borderId="24" xfId="0" applyFont="1" applyFill="1" applyBorder="1" applyProtection="1"/>
    <xf numFmtId="0" fontId="19" fillId="13" borderId="17" xfId="0" applyFont="1" applyFill="1" applyBorder="1" applyAlignment="1" applyProtection="1">
      <alignment horizontal="right"/>
    </xf>
    <xf numFmtId="0" fontId="20" fillId="13" borderId="21" xfId="0" applyFont="1" applyFill="1" applyBorder="1" applyAlignment="1" applyProtection="1">
      <alignment horizontal="center"/>
    </xf>
    <xf numFmtId="0" fontId="19" fillId="13" borderId="4" xfId="0" applyFont="1" applyFill="1" applyBorder="1" applyAlignment="1" applyProtection="1">
      <alignment horizontal="right"/>
    </xf>
    <xf numFmtId="0" fontId="20" fillId="13" borderId="22" xfId="0" applyFont="1" applyFill="1" applyBorder="1" applyAlignment="1" applyProtection="1">
      <alignment horizontal="center"/>
    </xf>
    <xf numFmtId="0" fontId="19" fillId="13" borderId="18" xfId="0" applyFont="1" applyFill="1" applyBorder="1" applyAlignment="1" applyProtection="1">
      <alignment horizontal="right"/>
    </xf>
    <xf numFmtId="0" fontId="20" fillId="13" borderId="35" xfId="0" applyFont="1" applyFill="1" applyBorder="1" applyAlignment="1" applyProtection="1">
      <alignment horizontal="center"/>
    </xf>
    <xf numFmtId="0" fontId="20" fillId="24" borderId="35" xfId="0" applyFont="1" applyFill="1" applyBorder="1" applyAlignment="1" applyProtection="1">
      <alignment horizontal="center"/>
    </xf>
    <xf numFmtId="0" fontId="19" fillId="24" borderId="26" xfId="0" applyFont="1" applyFill="1" applyBorder="1" applyProtection="1"/>
    <xf numFmtId="0" fontId="19" fillId="29" borderId="25" xfId="0" applyFont="1" applyFill="1" applyBorder="1" applyAlignment="1" applyProtection="1">
      <alignment horizontal="right"/>
    </xf>
    <xf numFmtId="0" fontId="20" fillId="29" borderId="18" xfId="0" applyFont="1" applyFill="1" applyBorder="1" applyAlignment="1" applyProtection="1">
      <alignment horizontal="left"/>
    </xf>
    <xf numFmtId="0" fontId="20" fillId="29" borderId="26" xfId="0" applyFont="1" applyFill="1" applyBorder="1" applyAlignment="1" applyProtection="1">
      <alignment horizontal="left"/>
    </xf>
    <xf numFmtId="0" fontId="18" fillId="29" borderId="25" xfId="0" applyFont="1" applyFill="1" applyBorder="1" applyAlignment="1" applyProtection="1">
      <alignment horizontal="right"/>
    </xf>
    <xf numFmtId="0" fontId="22" fillId="7" borderId="18" xfId="0" applyFont="1" applyFill="1" applyBorder="1" applyAlignment="1" applyProtection="1">
      <alignment horizontal="right"/>
    </xf>
    <xf numFmtId="0" fontId="19" fillId="20" borderId="25" xfId="0" applyFont="1" applyFill="1" applyBorder="1" applyAlignment="1" applyProtection="1">
      <alignment horizontal="right"/>
    </xf>
    <xf numFmtId="1" fontId="19" fillId="14" borderId="18" xfId="0" applyNumberFormat="1" applyFont="1" applyFill="1" applyBorder="1" applyAlignment="1" applyProtection="1">
      <alignment horizontal="right"/>
    </xf>
    <xf numFmtId="0" fontId="20" fillId="20" borderId="18" xfId="0" applyFont="1" applyFill="1" applyBorder="1" applyAlignment="1" applyProtection="1">
      <alignment horizontal="left"/>
    </xf>
    <xf numFmtId="0" fontId="20" fillId="20" borderId="26" xfId="0" applyFont="1" applyFill="1" applyBorder="1" applyAlignment="1" applyProtection="1">
      <alignment horizontal="left"/>
    </xf>
    <xf numFmtId="0" fontId="18" fillId="20" borderId="25" xfId="0" applyFont="1" applyFill="1" applyBorder="1" applyAlignment="1" applyProtection="1">
      <alignment horizontal="right"/>
    </xf>
    <xf numFmtId="0" fontId="22" fillId="14" borderId="18" xfId="0" applyFont="1" applyFill="1" applyBorder="1" applyAlignment="1" applyProtection="1">
      <alignment horizontal="right"/>
    </xf>
    <xf numFmtId="0" fontId="19" fillId="5" borderId="3" xfId="0" applyFont="1" applyFill="1" applyBorder="1" applyProtection="1"/>
    <xf numFmtId="0" fontId="19" fillId="5" borderId="6" xfId="0" applyFont="1" applyFill="1" applyBorder="1" applyProtection="1"/>
    <xf numFmtId="0" fontId="19" fillId="0" borderId="0" xfId="0" applyFont="1" applyAlignment="1" applyProtection="1">
      <alignment horizontal="right"/>
    </xf>
    <xf numFmtId="0" fontId="19" fillId="0" borderId="0" xfId="0" applyFont="1" applyAlignment="1" applyProtection="1">
      <alignment horizontal="center"/>
    </xf>
    <xf numFmtId="0" fontId="13" fillId="6" borderId="21" xfId="0" applyFont="1" applyFill="1" applyBorder="1" applyAlignment="1" applyProtection="1">
      <alignment vertical="center" wrapText="1"/>
    </xf>
    <xf numFmtId="0" fontId="13" fillId="6" borderId="22" xfId="0" applyFont="1" applyFill="1" applyBorder="1" applyAlignment="1" applyProtection="1">
      <alignment vertical="center" wrapText="1"/>
    </xf>
    <xf numFmtId="0" fontId="19" fillId="6" borderId="82" xfId="0" applyFont="1" applyFill="1" applyBorder="1" applyAlignment="1" applyProtection="1">
      <alignment horizontal="right"/>
    </xf>
    <xf numFmtId="0" fontId="12" fillId="6" borderId="9" xfId="0" applyFont="1" applyFill="1" applyBorder="1" applyAlignment="1" applyProtection="1">
      <alignment horizontal="center" vertical="center" wrapText="1"/>
    </xf>
    <xf numFmtId="0" fontId="13" fillId="6" borderId="29" xfId="0" applyFont="1" applyFill="1" applyBorder="1" applyAlignment="1" applyProtection="1">
      <alignment vertical="center" wrapText="1"/>
    </xf>
    <xf numFmtId="0" fontId="12" fillId="6" borderId="6" xfId="0" applyFont="1" applyFill="1" applyBorder="1" applyAlignment="1" applyProtection="1">
      <alignment horizontal="center" vertical="center" wrapText="1"/>
    </xf>
    <xf numFmtId="0" fontId="19" fillId="6" borderId="13" xfId="0" applyFont="1" applyFill="1" applyBorder="1" applyAlignment="1" applyProtection="1"/>
    <xf numFmtId="0" fontId="19" fillId="6" borderId="9" xfId="0" applyFont="1" applyFill="1" applyBorder="1" applyAlignment="1" applyProtection="1"/>
    <xf numFmtId="0" fontId="19" fillId="10" borderId="87" xfId="0" applyFont="1" applyFill="1" applyBorder="1" applyAlignment="1" applyProtection="1">
      <alignment horizontal="center" vertical="center"/>
    </xf>
    <xf numFmtId="0" fontId="19" fillId="6" borderId="17" xfId="0" applyFont="1" applyFill="1" applyBorder="1" applyAlignment="1" applyProtection="1">
      <alignment horizontal="center" vertical="center"/>
    </xf>
    <xf numFmtId="0" fontId="19" fillId="6" borderId="17" xfId="0" applyFont="1" applyFill="1" applyBorder="1" applyAlignment="1" applyProtection="1">
      <alignment horizontal="center"/>
    </xf>
    <xf numFmtId="0" fontId="19" fillId="6" borderId="2" xfId="0" applyFont="1" applyFill="1" applyBorder="1" applyAlignment="1" applyProtection="1"/>
    <xf numFmtId="0" fontId="19" fillId="6" borderId="0" xfId="0" applyFont="1" applyFill="1" applyBorder="1" applyAlignment="1" applyProtection="1"/>
    <xf numFmtId="2" fontId="19" fillId="10" borderId="1" xfId="0" applyNumberFormat="1" applyFont="1" applyFill="1" applyBorder="1" applyAlignment="1" applyProtection="1">
      <alignment horizontal="center" vertical="center"/>
    </xf>
    <xf numFmtId="0" fontId="12" fillId="6" borderId="79" xfId="0" applyFont="1" applyFill="1" applyBorder="1" applyAlignment="1" applyProtection="1">
      <alignment horizontal="center" vertical="center"/>
    </xf>
    <xf numFmtId="0" fontId="19" fillId="6" borderId="0" xfId="0" applyFont="1" applyFill="1" applyBorder="1" applyAlignment="1" applyProtection="1">
      <alignment horizontal="center" vertical="center"/>
    </xf>
    <xf numFmtId="0" fontId="19" fillId="6" borderId="14" xfId="0" applyFont="1" applyFill="1" applyBorder="1" applyAlignment="1" applyProtection="1"/>
    <xf numFmtId="0" fontId="19" fillId="6" borderId="14" xfId="0" applyFont="1" applyFill="1" applyBorder="1" applyAlignment="1" applyProtection="1">
      <alignment horizontal="left"/>
    </xf>
    <xf numFmtId="0" fontId="19" fillId="10" borderId="1" xfId="0" applyFont="1" applyFill="1" applyBorder="1" applyAlignment="1" applyProtection="1">
      <alignment horizontal="center" vertical="center"/>
    </xf>
    <xf numFmtId="0" fontId="12" fillId="6" borderId="84" xfId="0" applyFont="1" applyFill="1" applyBorder="1" applyAlignment="1" applyProtection="1">
      <alignment horizontal="center" vertical="center"/>
    </xf>
    <xf numFmtId="0" fontId="19" fillId="6" borderId="6" xfId="0" applyFont="1" applyFill="1" applyBorder="1" applyAlignment="1" applyProtection="1">
      <alignment horizontal="left"/>
    </xf>
    <xf numFmtId="164" fontId="19" fillId="10" borderId="11" xfId="0" applyNumberFormat="1" applyFont="1" applyFill="1" applyBorder="1" applyAlignment="1" applyProtection="1">
      <alignment horizontal="center" vertical="center"/>
    </xf>
    <xf numFmtId="2" fontId="19" fillId="6" borderId="4" xfId="0" applyNumberFormat="1" applyFont="1" applyFill="1" applyBorder="1" applyAlignment="1" applyProtection="1">
      <alignment horizontal="right" vertical="top"/>
    </xf>
    <xf numFmtId="2" fontId="19" fillId="6" borderId="4" xfId="0" applyNumberFormat="1" applyFont="1" applyFill="1" applyBorder="1" applyAlignment="1" applyProtection="1">
      <alignment horizontal="left" vertical="top"/>
    </xf>
    <xf numFmtId="0" fontId="19" fillId="6" borderId="6" xfId="0" applyFont="1" applyFill="1" applyBorder="1" applyAlignment="1" applyProtection="1">
      <alignment vertical="top"/>
    </xf>
    <xf numFmtId="0" fontId="22" fillId="28" borderId="25" xfId="0" applyFont="1" applyFill="1" applyBorder="1" applyAlignment="1" applyProtection="1">
      <alignment horizontal="right" vertical="center" wrapText="1"/>
    </xf>
    <xf numFmtId="0" fontId="22" fillId="28" borderId="18" xfId="0" applyFont="1" applyFill="1" applyBorder="1" applyAlignment="1" applyProtection="1">
      <alignment horizontal="right" vertical="center" wrapText="1"/>
    </xf>
    <xf numFmtId="2" fontId="22" fillId="28" borderId="18" xfId="0" applyNumberFormat="1" applyFont="1" applyFill="1" applyBorder="1" applyAlignment="1" applyProtection="1">
      <alignment vertical="center" wrapText="1"/>
    </xf>
    <xf numFmtId="0" fontId="22" fillId="28" borderId="18" xfId="0" applyFont="1" applyFill="1" applyBorder="1" applyAlignment="1" applyProtection="1">
      <alignment vertical="center" wrapText="1"/>
    </xf>
    <xf numFmtId="0" fontId="0" fillId="4" borderId="13" xfId="0" applyFill="1" applyBorder="1" applyProtection="1"/>
    <xf numFmtId="0" fontId="0" fillId="4" borderId="17" xfId="0" applyFill="1" applyBorder="1" applyProtection="1"/>
    <xf numFmtId="0" fontId="19" fillId="0" borderId="14" xfId="0" applyFont="1" applyBorder="1" applyProtection="1"/>
    <xf numFmtId="0" fontId="0" fillId="4" borderId="18" xfId="0" applyFill="1" applyBorder="1" applyProtection="1"/>
    <xf numFmtId="0" fontId="19" fillId="6" borderId="0" xfId="0" applyFont="1" applyFill="1" applyBorder="1" applyAlignment="1" applyProtection="1">
      <alignment horizontal="center" vertical="center" wrapText="1"/>
    </xf>
    <xf numFmtId="0" fontId="13" fillId="4" borderId="0" xfId="0" applyFont="1" applyFill="1" applyBorder="1" applyAlignment="1" applyProtection="1">
      <alignment horizontal="center"/>
    </xf>
    <xf numFmtId="0" fontId="20" fillId="6" borderId="21" xfId="0" applyFont="1" applyFill="1" applyBorder="1" applyAlignment="1" applyProtection="1">
      <alignment horizontal="center"/>
    </xf>
    <xf numFmtId="0" fontId="20" fillId="6" borderId="29" xfId="0" applyFont="1" applyFill="1" applyBorder="1" applyAlignment="1" applyProtection="1">
      <alignment horizontal="center"/>
    </xf>
    <xf numFmtId="0" fontId="20" fillId="6" borderId="22" xfId="0" applyFont="1" applyFill="1" applyBorder="1" applyAlignment="1" applyProtection="1">
      <alignment horizontal="center"/>
    </xf>
    <xf numFmtId="0" fontId="19" fillId="27" borderId="13" xfId="0" applyFont="1" applyFill="1" applyBorder="1" applyAlignment="1" applyProtection="1">
      <alignment horizontal="right"/>
    </xf>
    <xf numFmtId="1" fontId="19" fillId="7" borderId="17" xfId="0" applyNumberFormat="1" applyFont="1" applyFill="1" applyBorder="1" applyAlignment="1" applyProtection="1">
      <alignment horizontal="right"/>
    </xf>
    <xf numFmtId="0" fontId="20" fillId="27" borderId="17" xfId="0" applyFont="1" applyFill="1" applyBorder="1" applyAlignment="1" applyProtection="1">
      <alignment horizontal="left"/>
    </xf>
    <xf numFmtId="0" fontId="19" fillId="27" borderId="17" xfId="0" applyFont="1" applyFill="1" applyBorder="1" applyAlignment="1" applyProtection="1">
      <alignment horizontal="center"/>
    </xf>
    <xf numFmtId="1" fontId="19" fillId="7" borderId="17" xfId="0" applyNumberFormat="1" applyFont="1" applyFill="1" applyBorder="1" applyProtection="1"/>
    <xf numFmtId="0" fontId="20" fillId="27" borderId="27" xfId="0" applyFont="1" applyFill="1" applyBorder="1" applyAlignment="1" applyProtection="1">
      <alignment horizontal="left"/>
    </xf>
    <xf numFmtId="0" fontId="20" fillId="27" borderId="23" xfId="0" applyFont="1" applyFill="1" applyBorder="1" applyProtection="1"/>
    <xf numFmtId="0" fontId="40" fillId="27" borderId="15" xfId="0" applyFont="1" applyFill="1" applyBorder="1" applyAlignment="1" applyProtection="1">
      <alignment horizontal="right"/>
    </xf>
    <xf numFmtId="0" fontId="18" fillId="7" borderId="20" xfId="0" applyFont="1" applyFill="1" applyBorder="1" applyAlignment="1" applyProtection="1">
      <alignment horizontal="right"/>
    </xf>
    <xf numFmtId="0" fontId="42" fillId="27" borderId="20" xfId="0" applyFont="1" applyFill="1" applyBorder="1" applyAlignment="1" applyProtection="1">
      <alignment horizontal="left"/>
    </xf>
    <xf numFmtId="0" fontId="18" fillId="27" borderId="20" xfId="0" applyFont="1" applyFill="1" applyBorder="1" applyAlignment="1" applyProtection="1">
      <alignment horizontal="center"/>
    </xf>
    <xf numFmtId="0" fontId="18" fillId="7" borderId="20" xfId="0" applyFont="1" applyFill="1" applyBorder="1" applyProtection="1"/>
    <xf numFmtId="0" fontId="20" fillId="27" borderId="20" xfId="0" applyFont="1" applyFill="1" applyBorder="1" applyAlignment="1" applyProtection="1">
      <alignment horizontal="left"/>
    </xf>
    <xf numFmtId="0" fontId="20" fillId="27" borderId="10" xfId="0" applyFont="1" applyFill="1" applyBorder="1" applyProtection="1"/>
    <xf numFmtId="0" fontId="19" fillId="27" borderId="15" xfId="0" applyFont="1" applyFill="1" applyBorder="1" applyAlignment="1" applyProtection="1">
      <alignment horizontal="right"/>
    </xf>
    <xf numFmtId="0" fontId="20" fillId="27" borderId="0" xfId="0" applyFont="1" applyFill="1" applyBorder="1" applyAlignment="1" applyProtection="1">
      <alignment horizontal="left"/>
    </xf>
    <xf numFmtId="0" fontId="19" fillId="27" borderId="0" xfId="0" applyFont="1" applyFill="1" applyBorder="1" applyAlignment="1" applyProtection="1">
      <alignment horizontal="center"/>
    </xf>
    <xf numFmtId="1" fontId="19" fillId="7" borderId="20" xfId="0" applyNumberFormat="1" applyFont="1" applyFill="1" applyBorder="1" applyAlignment="1" applyProtection="1">
      <alignment horizontal="right"/>
    </xf>
    <xf numFmtId="0" fontId="19" fillId="27" borderId="20" xfId="0" applyFont="1" applyFill="1" applyBorder="1" applyAlignment="1" applyProtection="1">
      <alignment horizontal="center"/>
    </xf>
    <xf numFmtId="1" fontId="19" fillId="7" borderId="20" xfId="0" applyNumberFormat="1" applyFont="1" applyFill="1" applyBorder="1" applyProtection="1"/>
    <xf numFmtId="0" fontId="19" fillId="27" borderId="3" xfId="0" applyFont="1" applyFill="1" applyBorder="1" applyAlignment="1" applyProtection="1">
      <alignment horizontal="right"/>
    </xf>
    <xf numFmtId="0" fontId="20" fillId="27" borderId="4" xfId="0" applyFont="1" applyFill="1" applyBorder="1" applyAlignment="1" applyProtection="1">
      <alignment horizontal="left"/>
    </xf>
    <xf numFmtId="0" fontId="19" fillId="27" borderId="4" xfId="0" applyFont="1" applyFill="1" applyBorder="1" applyAlignment="1" applyProtection="1">
      <alignment horizontal="center"/>
    </xf>
    <xf numFmtId="2" fontId="8" fillId="0" borderId="89" xfId="6" applyNumberFormat="1" applyFill="1" applyBorder="1" applyAlignment="1" applyProtection="1">
      <alignment horizontal="center" vertical="center"/>
      <protection locked="0"/>
    </xf>
    <xf numFmtId="2" fontId="8" fillId="0" borderId="1" xfId="6" applyNumberFormat="1" applyFill="1" applyBorder="1" applyAlignment="1" applyProtection="1">
      <alignment horizontal="center" vertical="center"/>
      <protection locked="0"/>
    </xf>
    <xf numFmtId="2" fontId="8" fillId="0" borderId="79" xfId="6" applyNumberFormat="1" applyFill="1" applyBorder="1" applyAlignment="1" applyProtection="1">
      <alignment horizontal="center" vertical="center"/>
      <protection locked="0"/>
    </xf>
    <xf numFmtId="2" fontId="8" fillId="0" borderId="83" xfId="6" applyNumberFormat="1" applyFill="1" applyBorder="1" applyAlignment="1" applyProtection="1">
      <alignment horizontal="center" vertical="center"/>
      <protection locked="0"/>
    </xf>
    <xf numFmtId="2" fontId="8" fillId="0" borderId="90" xfId="6" applyNumberFormat="1" applyFill="1" applyBorder="1" applyAlignment="1" applyProtection="1">
      <alignment horizontal="center" vertical="center"/>
      <protection locked="0"/>
    </xf>
    <xf numFmtId="2" fontId="8" fillId="0" borderId="29" xfId="6" applyNumberFormat="1" applyFill="1" applyBorder="1" applyAlignment="1" applyProtection="1">
      <alignment horizontal="center" vertical="center"/>
      <protection locked="0"/>
    </xf>
    <xf numFmtId="2" fontId="8" fillId="0" borderId="11" xfId="6" applyNumberFormat="1" applyFill="1" applyBorder="1" applyAlignment="1" applyProtection="1">
      <alignment horizontal="center" vertical="center"/>
      <protection locked="0"/>
    </xf>
    <xf numFmtId="2" fontId="8" fillId="0" borderId="22" xfId="6" applyNumberFormat="1" applyFill="1" applyBorder="1" applyAlignment="1" applyProtection="1">
      <alignment horizontal="center" vertical="center"/>
      <protection locked="0"/>
    </xf>
    <xf numFmtId="2" fontId="8" fillId="0" borderId="92" xfId="6" applyNumberFormat="1" applyFill="1" applyBorder="1" applyAlignment="1" applyProtection="1">
      <alignment horizontal="center" vertical="center"/>
      <protection locked="0"/>
    </xf>
    <xf numFmtId="0" fontId="8" fillId="0" borderId="0" xfId="6" applyProtection="1"/>
    <xf numFmtId="0" fontId="8" fillId="0" borderId="0" xfId="6" applyAlignment="1" applyProtection="1">
      <alignment horizontal="center"/>
    </xf>
    <xf numFmtId="0" fontId="8" fillId="30" borderId="2" xfId="6" applyFill="1" applyBorder="1" applyProtection="1"/>
    <xf numFmtId="0" fontId="8" fillId="30" borderId="0" xfId="6" applyFill="1" applyBorder="1" applyProtection="1"/>
    <xf numFmtId="0" fontId="8" fillId="30" borderId="14" xfId="6" applyFill="1" applyBorder="1" applyProtection="1"/>
    <xf numFmtId="0" fontId="8" fillId="30" borderId="0" xfId="6" applyFill="1" applyProtection="1"/>
    <xf numFmtId="0" fontId="64" fillId="30" borderId="0" xfId="6" applyFont="1" applyFill="1" applyBorder="1" applyAlignment="1" applyProtection="1"/>
    <xf numFmtId="0" fontId="44" fillId="30" borderId="0" xfId="6" applyFont="1" applyFill="1" applyBorder="1" applyProtection="1"/>
    <xf numFmtId="0" fontId="44" fillId="30" borderId="0" xfId="6" applyFont="1" applyFill="1" applyBorder="1" applyAlignment="1" applyProtection="1">
      <alignment horizontal="center" vertical="center"/>
    </xf>
    <xf numFmtId="0" fontId="6" fillId="30" borderId="0" xfId="6" applyFont="1" applyFill="1" applyBorder="1" applyAlignment="1" applyProtection="1">
      <alignment horizontal="left" vertical="center"/>
    </xf>
    <xf numFmtId="0" fontId="6" fillId="30" borderId="0" xfId="6" applyFont="1" applyFill="1" applyAlignment="1" applyProtection="1">
      <alignment vertical="center"/>
    </xf>
    <xf numFmtId="0" fontId="8" fillId="30" borderId="0" xfId="6" applyFill="1" applyBorder="1" applyAlignment="1" applyProtection="1">
      <alignment horizontal="center" vertical="center"/>
    </xf>
    <xf numFmtId="0" fontId="8" fillId="30" borderId="3" xfId="6" applyFill="1" applyBorder="1" applyProtection="1"/>
    <xf numFmtId="0" fontId="8" fillId="30" borderId="4" xfId="6" applyFill="1" applyBorder="1" applyProtection="1"/>
    <xf numFmtId="0" fontId="8" fillId="30" borderId="4" xfId="6" applyFill="1" applyBorder="1" applyAlignment="1" applyProtection="1">
      <alignment horizontal="center"/>
    </xf>
    <xf numFmtId="0" fontId="8" fillId="30" borderId="6" xfId="6" applyFill="1" applyBorder="1" applyProtection="1"/>
    <xf numFmtId="0" fontId="8" fillId="0" borderId="2" xfId="6" applyFill="1" applyBorder="1" applyProtection="1"/>
    <xf numFmtId="0" fontId="44" fillId="24" borderId="34" xfId="6" applyFont="1" applyFill="1" applyBorder="1" applyAlignment="1" applyProtection="1">
      <alignment horizontal="center" vertical="center"/>
    </xf>
    <xf numFmtId="0" fontId="44" fillId="24" borderId="35" xfId="6" applyFont="1" applyFill="1" applyBorder="1" applyAlignment="1" applyProtection="1">
      <alignment horizontal="center" vertical="center"/>
    </xf>
    <xf numFmtId="0" fontId="8" fillId="13" borderId="26" xfId="6" applyFill="1" applyBorder="1" applyAlignment="1" applyProtection="1">
      <alignment horizontal="center" vertical="center"/>
    </xf>
    <xf numFmtId="0" fontId="8" fillId="13" borderId="35" xfId="6" applyFill="1" applyBorder="1" applyAlignment="1" applyProtection="1">
      <alignment horizontal="center" vertical="center"/>
    </xf>
    <xf numFmtId="0" fontId="65" fillId="30" borderId="2" xfId="6" applyFont="1" applyFill="1" applyBorder="1" applyAlignment="1" applyProtection="1">
      <alignment horizontal="right" vertical="center"/>
    </xf>
    <xf numFmtId="0" fontId="65" fillId="30" borderId="14" xfId="6" applyFont="1" applyFill="1" applyBorder="1" applyAlignment="1" applyProtection="1">
      <alignment horizontal="right" vertical="center"/>
    </xf>
    <xf numFmtId="2" fontId="8" fillId="13" borderId="77" xfId="6" applyNumberFormat="1" applyFill="1" applyBorder="1" applyAlignment="1" applyProtection="1">
      <alignment horizontal="center" vertical="center"/>
    </xf>
    <xf numFmtId="0" fontId="68" fillId="30" borderId="0" xfId="6" applyFont="1" applyFill="1" applyBorder="1" applyProtection="1"/>
    <xf numFmtId="2" fontId="8" fillId="13" borderId="90" xfId="6" applyNumberFormat="1" applyFill="1" applyBorder="1" applyAlignment="1" applyProtection="1">
      <alignment horizontal="center" vertical="center"/>
    </xf>
    <xf numFmtId="2" fontId="8" fillId="13" borderId="10" xfId="6" applyNumberFormat="1" applyFill="1" applyBorder="1" applyAlignment="1" applyProtection="1">
      <alignment horizontal="center" vertical="center"/>
    </xf>
    <xf numFmtId="2" fontId="8" fillId="13" borderId="29" xfId="6" applyNumberFormat="1" applyFill="1" applyBorder="1" applyAlignment="1" applyProtection="1">
      <alignment horizontal="center" vertical="center"/>
    </xf>
    <xf numFmtId="0" fontId="8" fillId="13" borderId="23" xfId="6" applyFill="1" applyBorder="1" applyAlignment="1" applyProtection="1">
      <alignment horizontal="center" vertical="center"/>
    </xf>
    <xf numFmtId="0" fontId="8" fillId="13" borderId="21" xfId="6" applyFill="1" applyBorder="1" applyAlignment="1" applyProtection="1">
      <alignment horizontal="center" vertical="center"/>
    </xf>
    <xf numFmtId="0" fontId="60" fillId="30" borderId="0" xfId="6" applyFont="1" applyFill="1" applyBorder="1" applyProtection="1"/>
    <xf numFmtId="2" fontId="8" fillId="24" borderId="79" xfId="6" applyNumberFormat="1" applyFill="1" applyBorder="1" applyAlignment="1" applyProtection="1">
      <alignment horizontal="center" vertical="center"/>
    </xf>
    <xf numFmtId="2" fontId="8" fillId="13" borderId="31" xfId="6" applyNumberFormat="1" applyFill="1" applyBorder="1" applyAlignment="1" applyProtection="1">
      <alignment horizontal="center" vertical="center"/>
    </xf>
    <xf numFmtId="0" fontId="65" fillId="30" borderId="0" xfId="6" applyFont="1" applyFill="1" applyBorder="1" applyAlignment="1" applyProtection="1">
      <alignment horizontal="right" vertical="center"/>
    </xf>
    <xf numFmtId="0" fontId="8" fillId="0" borderId="26" xfId="6" applyFill="1" applyBorder="1" applyAlignment="1" applyProtection="1">
      <alignment horizontal="center" vertical="center"/>
    </xf>
    <xf numFmtId="2" fontId="8" fillId="30" borderId="0" xfId="6" applyNumberFormat="1" applyFill="1" applyBorder="1" applyAlignment="1" applyProtection="1">
      <alignment horizontal="center" vertical="center"/>
    </xf>
    <xf numFmtId="0" fontId="8" fillId="0" borderId="10" xfId="6" applyFill="1" applyBorder="1" applyAlignment="1" applyProtection="1">
      <alignment horizontal="center" vertical="center"/>
    </xf>
    <xf numFmtId="0" fontId="8" fillId="13" borderId="77" xfId="6" applyFill="1" applyBorder="1" applyAlignment="1" applyProtection="1">
      <alignment horizontal="center" vertical="center"/>
    </xf>
    <xf numFmtId="0" fontId="8" fillId="13" borderId="10" xfId="6" applyFill="1" applyBorder="1" applyAlignment="1" applyProtection="1">
      <alignment horizontal="center" vertical="center"/>
    </xf>
    <xf numFmtId="2" fontId="8" fillId="13" borderId="24" xfId="6" applyNumberFormat="1" applyFill="1" applyBorder="1" applyAlignment="1" applyProtection="1">
      <alignment horizontal="center" vertical="center"/>
    </xf>
    <xf numFmtId="0" fontId="8" fillId="0" borderId="0" xfId="6" applyFill="1" applyProtection="1"/>
    <xf numFmtId="0" fontId="8" fillId="30" borderId="35" xfId="6" applyFill="1" applyBorder="1" applyAlignment="1" applyProtection="1">
      <alignment horizontal="center" vertical="center"/>
    </xf>
    <xf numFmtId="2" fontId="8" fillId="13" borderId="92" xfId="6" applyNumberFormat="1" applyFill="1" applyBorder="1" applyAlignment="1" applyProtection="1">
      <alignment horizontal="center" vertical="center"/>
    </xf>
    <xf numFmtId="2" fontId="8" fillId="30" borderId="17" xfId="6" applyNumberFormat="1" applyFill="1" applyBorder="1" applyAlignment="1" applyProtection="1">
      <alignment horizontal="center" vertical="center"/>
    </xf>
    <xf numFmtId="0" fontId="8" fillId="0" borderId="0" xfId="6" applyBorder="1" applyProtection="1"/>
    <xf numFmtId="0" fontId="8" fillId="0" borderId="0" xfId="6" applyFill="1" applyBorder="1" applyProtection="1"/>
    <xf numFmtId="0" fontId="8" fillId="0" borderId="0" xfId="6" applyAlignment="1" applyProtection="1">
      <alignment horizontal="center" vertical="center" wrapText="1"/>
    </xf>
    <xf numFmtId="0" fontId="8" fillId="30" borderId="13" xfId="6" applyFill="1" applyBorder="1" applyProtection="1"/>
    <xf numFmtId="0" fontId="8" fillId="30" borderId="17" xfId="6" applyFill="1" applyBorder="1" applyProtection="1"/>
    <xf numFmtId="0" fontId="8" fillId="30" borderId="9" xfId="6" applyFill="1" applyBorder="1" applyProtection="1"/>
    <xf numFmtId="0" fontId="45" fillId="30" borderId="14" xfId="6" applyFont="1" applyFill="1" applyBorder="1" applyAlignment="1" applyProtection="1"/>
    <xf numFmtId="0" fontId="45" fillId="30" borderId="2" xfId="6" applyFont="1" applyFill="1" applyBorder="1" applyAlignment="1" applyProtection="1"/>
    <xf numFmtId="0" fontId="44" fillId="24" borderId="88" xfId="6" applyFont="1" applyFill="1" applyBorder="1" applyAlignment="1" applyProtection="1">
      <alignment horizontal="center" vertical="center"/>
    </xf>
    <xf numFmtId="2" fontId="8" fillId="13" borderId="89" xfId="6" applyNumberFormat="1" applyFill="1" applyBorder="1" applyAlignment="1" applyProtection="1">
      <alignment horizontal="center" vertical="center"/>
    </xf>
    <xf numFmtId="2" fontId="8" fillId="13" borderId="48" xfId="6" applyNumberFormat="1" applyFill="1" applyBorder="1" applyAlignment="1" applyProtection="1">
      <alignment horizontal="center" vertical="center"/>
    </xf>
    <xf numFmtId="2" fontId="8" fillId="13" borderId="7" xfId="6" applyNumberFormat="1" applyFill="1" applyBorder="1" applyAlignment="1" applyProtection="1">
      <alignment horizontal="center" vertical="center"/>
    </xf>
    <xf numFmtId="2" fontId="8" fillId="13" borderId="16" xfId="6" applyNumberFormat="1" applyFill="1" applyBorder="1" applyAlignment="1" applyProtection="1">
      <alignment horizontal="center" vertical="center"/>
    </xf>
    <xf numFmtId="2" fontId="8" fillId="13" borderId="95" xfId="6" applyNumberFormat="1" applyFill="1" applyBorder="1" applyAlignment="1" applyProtection="1">
      <alignment horizontal="center" vertical="center"/>
    </xf>
    <xf numFmtId="2" fontId="8" fillId="13" borderId="96" xfId="6" applyNumberFormat="1" applyFill="1" applyBorder="1" applyAlignment="1" applyProtection="1">
      <alignment horizontal="center" vertical="center"/>
    </xf>
    <xf numFmtId="0" fontId="8" fillId="13" borderId="7" xfId="6" applyFill="1" applyBorder="1" applyProtection="1"/>
    <xf numFmtId="1" fontId="69" fillId="13" borderId="8" xfId="6" applyNumberFormat="1" applyFont="1" applyFill="1" applyBorder="1" applyAlignment="1" applyProtection="1">
      <alignment horizontal="center"/>
    </xf>
    <xf numFmtId="1" fontId="69" fillId="13" borderId="21" xfId="6" applyNumberFormat="1" applyFont="1" applyFill="1" applyBorder="1" applyAlignment="1" applyProtection="1">
      <alignment horizontal="center"/>
    </xf>
    <xf numFmtId="2" fontId="8" fillId="13" borderId="1" xfId="6" applyNumberFormat="1" applyFill="1" applyBorder="1" applyProtection="1"/>
    <xf numFmtId="1" fontId="69" fillId="13" borderId="5" xfId="6" applyNumberFormat="1" applyFont="1" applyFill="1" applyBorder="1" applyAlignment="1" applyProtection="1">
      <alignment horizontal="center"/>
    </xf>
    <xf numFmtId="2" fontId="8" fillId="13" borderId="1" xfId="6" applyNumberFormat="1" applyFill="1" applyBorder="1" applyAlignment="1" applyProtection="1">
      <alignment horizontal="center" vertical="center"/>
    </xf>
    <xf numFmtId="1" fontId="69" fillId="13" borderId="29" xfId="6" applyNumberFormat="1" applyFont="1" applyFill="1" applyBorder="1" applyAlignment="1" applyProtection="1">
      <alignment horizontal="center"/>
    </xf>
    <xf numFmtId="0" fontId="8" fillId="13" borderId="1" xfId="6" applyFill="1" applyBorder="1" applyProtection="1"/>
    <xf numFmtId="0" fontId="8" fillId="13" borderId="5" xfId="6" applyFill="1" applyBorder="1" applyAlignment="1" applyProtection="1">
      <alignment horizontal="center" vertical="center"/>
    </xf>
    <xf numFmtId="0" fontId="8" fillId="13" borderId="29" xfId="6" applyFill="1" applyBorder="1" applyAlignment="1" applyProtection="1">
      <alignment horizontal="center" vertical="center"/>
    </xf>
    <xf numFmtId="0" fontId="8" fillId="13" borderId="11" xfId="6" applyFill="1" applyBorder="1" applyProtection="1"/>
    <xf numFmtId="1" fontId="69" fillId="13" borderId="12" xfId="6" applyNumberFormat="1" applyFont="1" applyFill="1" applyBorder="1" applyAlignment="1" applyProtection="1">
      <alignment horizontal="center"/>
    </xf>
    <xf numFmtId="0" fontId="8" fillId="13" borderId="11" xfId="6" applyFill="1" applyBorder="1" applyAlignment="1" applyProtection="1">
      <alignment horizontal="center" vertical="center"/>
    </xf>
    <xf numFmtId="0" fontId="8" fillId="13" borderId="80" xfId="6" applyFill="1" applyBorder="1" applyAlignment="1" applyProtection="1">
      <alignment horizontal="center" vertical="center"/>
    </xf>
    <xf numFmtId="2" fontId="8" fillId="13" borderId="22" xfId="6" applyNumberFormat="1" applyFill="1" applyBorder="1" applyAlignment="1" applyProtection="1">
      <alignment horizontal="center" vertical="center"/>
    </xf>
    <xf numFmtId="1" fontId="69" fillId="13" borderId="22" xfId="6" applyNumberFormat="1" applyFont="1" applyFill="1" applyBorder="1" applyAlignment="1" applyProtection="1">
      <alignment horizontal="center"/>
    </xf>
    <xf numFmtId="49" fontId="8" fillId="30" borderId="0" xfId="6" applyNumberFormat="1" applyFill="1" applyBorder="1" applyAlignment="1" applyProtection="1">
      <alignment horizontal="center"/>
    </xf>
    <xf numFmtId="0" fontId="8" fillId="30" borderId="51" xfId="6" applyFill="1" applyBorder="1" applyAlignment="1" applyProtection="1">
      <alignment horizontal="center" vertical="center"/>
    </xf>
    <xf numFmtId="0" fontId="8" fillId="30" borderId="0" xfId="6" applyFill="1" applyBorder="1" applyAlignment="1" applyProtection="1"/>
    <xf numFmtId="2" fontId="8" fillId="30" borderId="51" xfId="6" applyNumberFormat="1" applyFill="1" applyBorder="1" applyAlignment="1" applyProtection="1">
      <alignment horizontal="center"/>
    </xf>
    <xf numFmtId="0" fontId="8" fillId="30" borderId="2" xfId="6" applyFill="1" applyBorder="1" applyAlignment="1" applyProtection="1">
      <alignment horizontal="left"/>
    </xf>
    <xf numFmtId="0" fontId="8" fillId="30" borderId="51" xfId="6" applyFill="1" applyBorder="1" applyAlignment="1" applyProtection="1">
      <alignment horizontal="left"/>
    </xf>
    <xf numFmtId="0" fontId="8" fillId="30" borderId="51" xfId="6" applyFill="1" applyBorder="1" applyProtection="1"/>
    <xf numFmtId="0" fontId="8" fillId="30" borderId="51" xfId="6" applyFill="1" applyBorder="1" applyAlignment="1" applyProtection="1">
      <alignment horizontal="center"/>
    </xf>
    <xf numFmtId="0" fontId="8" fillId="30" borderId="2" xfId="6" applyFill="1" applyBorder="1" applyAlignment="1" applyProtection="1">
      <alignment horizontal="center"/>
    </xf>
    <xf numFmtId="0" fontId="70" fillId="14" borderId="78" xfId="6" applyFont="1" applyFill="1" applyBorder="1" applyAlignment="1" applyProtection="1">
      <alignment horizontal="center" vertical="center"/>
    </xf>
    <xf numFmtId="2" fontId="8" fillId="13" borderId="21" xfId="6" applyNumberFormat="1" applyFill="1" applyBorder="1" applyAlignment="1" applyProtection="1">
      <alignment horizontal="center" vertical="center"/>
    </xf>
    <xf numFmtId="2" fontId="8" fillId="13" borderId="97" xfId="6" applyNumberFormat="1" applyFill="1" applyBorder="1" applyAlignment="1" applyProtection="1">
      <alignment horizontal="center" vertical="center"/>
    </xf>
    <xf numFmtId="0" fontId="7" fillId="30" borderId="0" xfId="6" applyFont="1" applyFill="1" applyBorder="1" applyProtection="1"/>
    <xf numFmtId="0" fontId="72" fillId="30" borderId="19" xfId="6" applyFont="1" applyFill="1" applyBorder="1" applyAlignment="1" applyProtection="1"/>
    <xf numFmtId="0" fontId="44" fillId="30" borderId="19" xfId="6" applyFont="1" applyFill="1" applyBorder="1" applyAlignment="1" applyProtection="1">
      <alignment horizontal="center"/>
    </xf>
    <xf numFmtId="0" fontId="72" fillId="30" borderId="0" xfId="6" applyFont="1" applyFill="1" applyBorder="1" applyAlignment="1" applyProtection="1"/>
    <xf numFmtId="0" fontId="8" fillId="24" borderId="28" xfId="6" applyFill="1" applyBorder="1" applyAlignment="1" applyProtection="1">
      <alignment horizontal="left" vertical="center"/>
    </xf>
    <xf numFmtId="0" fontId="8" fillId="24" borderId="27" xfId="6" applyFill="1" applyBorder="1" applyAlignment="1" applyProtection="1">
      <alignment horizontal="left" vertical="center"/>
    </xf>
    <xf numFmtId="0" fontId="8" fillId="24" borderId="94" xfId="6" applyFill="1" applyBorder="1" applyAlignment="1" applyProtection="1">
      <alignment horizontal="left" vertical="center"/>
    </xf>
    <xf numFmtId="164" fontId="8" fillId="24" borderId="21" xfId="6" applyNumberFormat="1" applyFill="1" applyBorder="1" applyAlignment="1" applyProtection="1">
      <alignment horizontal="center" vertical="center"/>
    </xf>
    <xf numFmtId="164" fontId="8" fillId="24" borderId="29" xfId="6" applyNumberFormat="1" applyFill="1" applyBorder="1" applyAlignment="1" applyProtection="1">
      <alignment horizontal="center" vertical="center"/>
    </xf>
    <xf numFmtId="0" fontId="8" fillId="24" borderId="32" xfId="6" applyFill="1" applyBorder="1" applyAlignment="1" applyProtection="1">
      <alignment horizontal="left" vertical="center"/>
    </xf>
    <xf numFmtId="0" fontId="8" fillId="24" borderId="33" xfId="6" applyFill="1" applyBorder="1" applyAlignment="1" applyProtection="1">
      <alignment horizontal="left" vertical="center"/>
    </xf>
    <xf numFmtId="0" fontId="8" fillId="24" borderId="85" xfId="6" applyFill="1" applyBorder="1" applyAlignment="1" applyProtection="1">
      <alignment horizontal="left" vertical="center"/>
    </xf>
    <xf numFmtId="164" fontId="8" fillId="24" borderId="22" xfId="6" applyNumberFormat="1" applyFill="1" applyBorder="1" applyAlignment="1" applyProtection="1">
      <alignment horizontal="center" vertical="center"/>
    </xf>
    <xf numFmtId="0" fontId="8" fillId="30" borderId="0" xfId="6" applyFill="1" applyBorder="1" applyAlignment="1" applyProtection="1">
      <alignment horizontal="center"/>
    </xf>
    <xf numFmtId="0" fontId="51" fillId="34" borderId="91" xfId="6" applyFont="1" applyFill="1" applyBorder="1" applyAlignment="1" applyProtection="1">
      <alignment vertical="center" wrapText="1"/>
    </xf>
    <xf numFmtId="0" fontId="51" fillId="34" borderId="9" xfId="6" applyFont="1" applyFill="1" applyBorder="1" applyAlignment="1" applyProtection="1">
      <alignment vertical="center" wrapText="1"/>
    </xf>
    <xf numFmtId="0" fontId="8" fillId="34" borderId="2" xfId="6" applyFill="1" applyBorder="1" applyProtection="1"/>
    <xf numFmtId="0" fontId="8" fillId="34" borderId="2" xfId="6" applyFill="1" applyBorder="1" applyAlignment="1" applyProtection="1">
      <alignment horizontal="center"/>
    </xf>
    <xf numFmtId="0" fontId="8" fillId="35" borderId="23" xfId="6" applyFill="1" applyBorder="1" applyAlignment="1" applyProtection="1">
      <alignment horizontal="center"/>
    </xf>
    <xf numFmtId="0" fontId="8" fillId="34" borderId="0" xfId="6" applyFill="1" applyBorder="1" applyProtection="1"/>
    <xf numFmtId="0" fontId="8" fillId="34" borderId="14" xfId="6" applyFill="1" applyBorder="1" applyProtection="1"/>
    <xf numFmtId="0" fontId="8" fillId="35" borderId="6" xfId="6" applyFill="1" applyBorder="1" applyAlignment="1" applyProtection="1">
      <alignment horizontal="center"/>
    </xf>
    <xf numFmtId="0" fontId="8" fillId="34" borderId="0" xfId="6" applyFill="1" applyBorder="1" applyAlignment="1" applyProtection="1">
      <alignment horizontal="center"/>
    </xf>
    <xf numFmtId="0" fontId="44" fillId="36" borderId="7" xfId="6" applyFont="1" applyFill="1" applyBorder="1" applyAlignment="1" applyProtection="1">
      <alignment horizontal="center" vertical="center"/>
    </xf>
    <xf numFmtId="0" fontId="8" fillId="36" borderId="16" xfId="6" applyFill="1" applyBorder="1" applyAlignment="1" applyProtection="1">
      <alignment horizontal="center" vertical="center"/>
    </xf>
    <xf numFmtId="0" fontId="75" fillId="36" borderId="21" xfId="6" applyFont="1" applyFill="1" applyBorder="1" applyAlignment="1" applyProtection="1">
      <alignment horizontal="center" vertical="center"/>
    </xf>
    <xf numFmtId="0" fontId="44" fillId="36" borderId="1" xfId="6" applyFont="1" applyFill="1" applyBorder="1" applyAlignment="1" applyProtection="1">
      <alignment horizontal="center" vertical="center"/>
    </xf>
    <xf numFmtId="2" fontId="8" fillId="13" borderId="79" xfId="6" applyNumberFormat="1" applyFill="1" applyBorder="1" applyAlignment="1" applyProtection="1">
      <alignment horizontal="center" vertical="center"/>
    </xf>
    <xf numFmtId="0" fontId="75" fillId="36" borderId="29" xfId="6" applyFont="1" applyFill="1" applyBorder="1" applyAlignment="1" applyProtection="1">
      <alignment horizontal="center" vertical="center"/>
    </xf>
    <xf numFmtId="0" fontId="44" fillId="36" borderId="83" xfId="6" applyFont="1" applyFill="1" applyBorder="1" applyAlignment="1" applyProtection="1">
      <alignment horizontal="center" vertical="center"/>
    </xf>
    <xf numFmtId="0" fontId="8" fillId="13" borderId="84" xfId="6" applyFill="1" applyBorder="1" applyAlignment="1" applyProtection="1">
      <alignment horizontal="center" vertical="center"/>
    </xf>
    <xf numFmtId="0" fontId="49" fillId="36" borderId="92" xfId="6" applyFont="1" applyFill="1" applyBorder="1" applyAlignment="1" applyProtection="1">
      <alignment horizontal="center" vertical="center"/>
    </xf>
    <xf numFmtId="0" fontId="44" fillId="36" borderId="34" xfId="6" applyFont="1" applyFill="1" applyBorder="1" applyAlignment="1" applyProtection="1">
      <alignment horizontal="center" vertical="center" wrapText="1"/>
    </xf>
    <xf numFmtId="2" fontId="44" fillId="14" borderId="88" xfId="6" applyNumberFormat="1" applyFont="1" applyFill="1" applyBorder="1" applyAlignment="1" applyProtection="1">
      <alignment horizontal="center" vertical="center"/>
    </xf>
    <xf numFmtId="0" fontId="61" fillId="36" borderId="35" xfId="6" applyFont="1" applyFill="1" applyBorder="1" applyAlignment="1" applyProtection="1">
      <alignment horizontal="center" vertical="center"/>
    </xf>
    <xf numFmtId="2" fontId="44" fillId="13" borderId="88" xfId="6" applyNumberFormat="1" applyFont="1" applyFill="1" applyBorder="1" applyAlignment="1" applyProtection="1">
      <alignment horizontal="center" vertical="center"/>
    </xf>
    <xf numFmtId="0" fontId="8" fillId="34" borderId="3" xfId="6" applyFill="1" applyBorder="1" applyProtection="1"/>
    <xf numFmtId="0" fontId="8" fillId="34" borderId="4" xfId="6" applyFill="1" applyBorder="1" applyAlignment="1" applyProtection="1">
      <alignment horizontal="center"/>
    </xf>
    <xf numFmtId="0" fontId="8" fillId="34" borderId="4" xfId="6" applyFill="1" applyBorder="1" applyProtection="1"/>
    <xf numFmtId="0" fontId="8" fillId="34" borderId="6" xfId="6" applyFill="1" applyBorder="1" applyProtection="1"/>
    <xf numFmtId="164" fontId="25" fillId="7" borderId="27" xfId="0" applyNumberFormat="1" applyFont="1" applyFill="1" applyBorder="1" applyProtection="1"/>
    <xf numFmtId="164" fontId="25" fillId="7" borderId="20" xfId="0" applyNumberFormat="1" applyFont="1" applyFill="1" applyBorder="1" applyProtection="1"/>
    <xf numFmtId="164" fontId="25" fillId="7" borderId="4" xfId="0" applyNumberFormat="1" applyFont="1" applyFill="1" applyBorder="1" applyProtection="1"/>
    <xf numFmtId="0" fontId="12" fillId="0" borderId="0" xfId="0" applyFont="1" applyBorder="1" applyProtection="1"/>
    <xf numFmtId="164" fontId="0" fillId="0" borderId="0" xfId="0" applyNumberFormat="1" applyBorder="1" applyAlignment="1" applyProtection="1">
      <alignment horizontal="center" vertical="center"/>
    </xf>
    <xf numFmtId="164" fontId="13" fillId="5" borderId="0" xfId="0" applyNumberFormat="1" applyFont="1" applyFill="1" applyBorder="1" applyAlignment="1" applyProtection="1">
      <alignment vertical="center" wrapText="1"/>
    </xf>
    <xf numFmtId="0" fontId="20" fillId="10" borderId="6" xfId="5" applyFont="1" applyFill="1" applyBorder="1" applyProtection="1"/>
    <xf numFmtId="0" fontId="12" fillId="6" borderId="0" xfId="5" applyFont="1" applyFill="1" applyBorder="1" applyAlignment="1" applyProtection="1">
      <alignment vertical="center" wrapText="1"/>
    </xf>
    <xf numFmtId="0" fontId="12" fillId="6" borderId="0" xfId="5" applyFont="1" applyFill="1" applyBorder="1" applyAlignment="1" applyProtection="1">
      <alignment horizontal="center" vertical="center" wrapText="1"/>
    </xf>
    <xf numFmtId="0" fontId="79" fillId="4" borderId="14" xfId="0" applyFont="1" applyFill="1" applyBorder="1" applyAlignment="1" applyProtection="1">
      <alignment horizontal="center" vertical="center"/>
    </xf>
    <xf numFmtId="1" fontId="14" fillId="4" borderId="3" xfId="0" applyNumberFormat="1" applyFont="1" applyFill="1" applyBorder="1" applyProtection="1"/>
    <xf numFmtId="1" fontId="14" fillId="4" borderId="4" xfId="0" applyNumberFormat="1" applyFont="1" applyFill="1" applyBorder="1" applyProtection="1"/>
    <xf numFmtId="1" fontId="14" fillId="0" borderId="4" xfId="0" applyNumberFormat="1" applyFont="1" applyFill="1" applyBorder="1" applyAlignment="1" applyProtection="1"/>
    <xf numFmtId="0" fontId="0" fillId="0" borderId="4" xfId="0" applyFill="1" applyBorder="1" applyAlignment="1" applyProtection="1"/>
    <xf numFmtId="0" fontId="0" fillId="2" borderId="23" xfId="0" applyFill="1" applyBorder="1" applyProtection="1"/>
    <xf numFmtId="0" fontId="0" fillId="11" borderId="100" xfId="0" applyFill="1" applyBorder="1" applyProtection="1"/>
    <xf numFmtId="0" fontId="0" fillId="11" borderId="101" xfId="0" applyFill="1" applyBorder="1" applyProtection="1"/>
    <xf numFmtId="0" fontId="0" fillId="0" borderId="0" xfId="0" applyFill="1" applyBorder="1" applyProtection="1"/>
    <xf numFmtId="0" fontId="41" fillId="0" borderId="0" xfId="0" applyFont="1" applyFill="1" applyBorder="1" applyAlignment="1" applyProtection="1">
      <alignment horizontal="center"/>
    </xf>
    <xf numFmtId="0" fontId="13" fillId="10" borderId="25" xfId="5" applyFont="1" applyFill="1" applyBorder="1" applyProtection="1"/>
    <xf numFmtId="0" fontId="81" fillId="6" borderId="26" xfId="5" applyFont="1" applyFill="1" applyBorder="1" applyAlignment="1" applyProtection="1">
      <alignment horizontal="center"/>
    </xf>
    <xf numFmtId="164" fontId="81" fillId="10" borderId="25" xfId="5" applyNumberFormat="1" applyFont="1" applyFill="1" applyBorder="1" applyAlignment="1" applyProtection="1">
      <alignment horizontal="center"/>
    </xf>
    <xf numFmtId="0" fontId="19" fillId="10" borderId="28" xfId="5" applyFont="1" applyFill="1" applyBorder="1" applyProtection="1"/>
    <xf numFmtId="0" fontId="20" fillId="6" borderId="9" xfId="5" applyFont="1" applyFill="1" applyBorder="1" applyAlignment="1" applyProtection="1">
      <alignment horizontal="center"/>
    </xf>
    <xf numFmtId="0" fontId="19" fillId="10" borderId="30" xfId="5" applyFont="1" applyFill="1" applyBorder="1" applyProtection="1"/>
    <xf numFmtId="0" fontId="20" fillId="6" borderId="31" xfId="5" applyFont="1" applyFill="1" applyBorder="1" applyAlignment="1" applyProtection="1">
      <alignment horizontal="center"/>
    </xf>
    <xf numFmtId="0" fontId="19" fillId="10" borderId="3" xfId="5" applyFont="1" applyFill="1" applyBorder="1" applyProtection="1"/>
    <xf numFmtId="0" fontId="20" fillId="6" borderId="6" xfId="5" applyFont="1" applyFill="1" applyBorder="1" applyAlignment="1" applyProtection="1">
      <alignment horizontal="center"/>
    </xf>
    <xf numFmtId="164" fontId="20" fillId="10" borderId="28" xfId="5" applyNumberFormat="1" applyFont="1" applyFill="1" applyBorder="1" applyAlignment="1" applyProtection="1">
      <alignment horizontal="center"/>
    </xf>
    <xf numFmtId="0" fontId="20" fillId="6" borderId="23" xfId="5" applyFont="1" applyFill="1" applyBorder="1" applyAlignment="1" applyProtection="1">
      <alignment horizontal="center"/>
    </xf>
    <xf numFmtId="164" fontId="20" fillId="10" borderId="30" xfId="5" applyNumberFormat="1" applyFont="1" applyFill="1" applyBorder="1" applyAlignment="1" applyProtection="1">
      <alignment horizontal="center"/>
    </xf>
    <xf numFmtId="164" fontId="20" fillId="10" borderId="3" xfId="5" applyNumberFormat="1" applyFont="1" applyFill="1" applyBorder="1" applyAlignment="1" applyProtection="1">
      <alignment horizontal="center"/>
    </xf>
    <xf numFmtId="0" fontId="80" fillId="27" borderId="27" xfId="5" applyFont="1" applyFill="1" applyBorder="1" applyAlignment="1" applyProtection="1">
      <alignment horizontal="left"/>
    </xf>
    <xf numFmtId="0" fontId="80" fillId="27" borderId="20" xfId="5" applyFont="1" applyFill="1" applyBorder="1" applyAlignment="1" applyProtection="1">
      <alignment horizontal="left"/>
    </xf>
    <xf numFmtId="0" fontId="34" fillId="13" borderId="3" xfId="0" applyFont="1" applyFill="1" applyBorder="1" applyAlignment="1" applyProtection="1">
      <alignment horizontal="center" vertical="center" wrapText="1"/>
    </xf>
    <xf numFmtId="0" fontId="12" fillId="2" borderId="4" xfId="0" applyFont="1" applyFill="1" applyBorder="1" applyAlignment="1" applyProtection="1">
      <alignment horizontal="center" vertical="center"/>
    </xf>
    <xf numFmtId="0" fontId="12" fillId="2" borderId="12" xfId="0" applyFont="1" applyFill="1" applyBorder="1" applyAlignment="1" applyProtection="1">
      <alignment horizontal="center" vertical="center"/>
    </xf>
    <xf numFmtId="0" fontId="0" fillId="2" borderId="33" xfId="0" applyFill="1" applyBorder="1" applyAlignment="1" applyProtection="1">
      <alignment horizontal="center" vertical="center"/>
    </xf>
    <xf numFmtId="0" fontId="12" fillId="2" borderId="24" xfId="0" applyFont="1" applyFill="1" applyBorder="1" applyAlignment="1" applyProtection="1">
      <alignment horizontal="center" vertical="center"/>
    </xf>
    <xf numFmtId="0" fontId="13" fillId="4" borderId="14" xfId="0" applyFont="1" applyFill="1" applyBorder="1" applyAlignment="1" applyProtection="1">
      <alignment horizontal="right"/>
    </xf>
    <xf numFmtId="2" fontId="12" fillId="2" borderId="28" xfId="0" applyNumberFormat="1" applyFont="1" applyFill="1" applyBorder="1" applyAlignment="1" applyProtection="1">
      <alignment horizontal="center" vertical="center"/>
    </xf>
    <xf numFmtId="2" fontId="0" fillId="0" borderId="8" xfId="0" applyNumberFormat="1" applyFill="1" applyBorder="1" applyAlignment="1" applyProtection="1">
      <alignment horizontal="center" vertical="center"/>
      <protection locked="0"/>
    </xf>
    <xf numFmtId="0" fontId="12" fillId="2" borderId="7" xfId="0" applyFont="1" applyFill="1" applyBorder="1" applyAlignment="1" applyProtection="1">
      <alignment vertical="center"/>
    </xf>
    <xf numFmtId="0" fontId="12" fillId="2" borderId="3" xfId="0" applyFont="1" applyFill="1" applyBorder="1" applyAlignment="1" applyProtection="1">
      <alignment vertical="center"/>
    </xf>
    <xf numFmtId="1" fontId="0" fillId="2" borderId="27" xfId="0" applyNumberFormat="1" applyFill="1" applyBorder="1" applyAlignment="1" applyProtection="1">
      <alignment horizontal="center" vertical="center"/>
    </xf>
    <xf numFmtId="0" fontId="14" fillId="7" borderId="17" xfId="0" applyFont="1" applyFill="1" applyBorder="1" applyAlignment="1" applyProtection="1">
      <alignment vertical="center"/>
    </xf>
    <xf numFmtId="0" fontId="14" fillId="9" borderId="27" xfId="0" applyFont="1" applyFill="1" applyBorder="1" applyAlignment="1" applyProtection="1">
      <alignment vertical="center"/>
    </xf>
    <xf numFmtId="0" fontId="14" fillId="9" borderId="4" xfId="0" applyFont="1" applyFill="1" applyBorder="1" applyAlignment="1" applyProtection="1">
      <alignment vertical="center"/>
    </xf>
    <xf numFmtId="0" fontId="14" fillId="11" borderId="33" xfId="0" applyFont="1" applyFill="1" applyBorder="1" applyProtection="1"/>
    <xf numFmtId="0" fontId="14" fillId="16" borderId="27" xfId="0" applyFont="1" applyFill="1" applyBorder="1" applyProtection="1"/>
    <xf numFmtId="1" fontId="0" fillId="2" borderId="27" xfId="0" applyNumberFormat="1" applyFill="1" applyBorder="1" applyAlignment="1" applyProtection="1">
      <alignment horizontal="right"/>
    </xf>
    <xf numFmtId="1" fontId="0" fillId="2" borderId="20" xfId="0" applyNumberFormat="1" applyFill="1" applyBorder="1" applyAlignment="1" applyProtection="1">
      <alignment horizontal="right"/>
    </xf>
    <xf numFmtId="1" fontId="0" fillId="2" borderId="4" xfId="0" applyNumberFormat="1" applyFill="1" applyBorder="1" applyAlignment="1" applyProtection="1">
      <alignment horizontal="right"/>
    </xf>
    <xf numFmtId="0" fontId="12" fillId="18" borderId="25" xfId="0" applyFont="1" applyFill="1" applyBorder="1" applyAlignment="1" applyProtection="1">
      <alignment horizontal="center" vertical="center" wrapText="1"/>
    </xf>
    <xf numFmtId="1" fontId="12" fillId="18" borderId="18" xfId="0" applyNumberFormat="1" applyFont="1" applyFill="1" applyBorder="1" applyAlignment="1" applyProtection="1">
      <alignment horizontal="right" vertical="center" wrapText="1"/>
    </xf>
    <xf numFmtId="0" fontId="12" fillId="10" borderId="25" xfId="0" applyFont="1" applyFill="1" applyBorder="1" applyAlignment="1" applyProtection="1">
      <alignment horizontal="center" vertical="center" wrapText="1"/>
    </xf>
    <xf numFmtId="1" fontId="12" fillId="10" borderId="18" xfId="0" applyNumberFormat="1" applyFont="1" applyFill="1" applyBorder="1" applyAlignment="1" applyProtection="1">
      <alignment horizontal="right" vertical="center" wrapText="1"/>
    </xf>
    <xf numFmtId="1" fontId="14" fillId="7" borderId="18" xfId="0" applyNumberFormat="1" applyFont="1" applyFill="1" applyBorder="1" applyAlignment="1" applyProtection="1">
      <alignment horizontal="center" vertical="center"/>
    </xf>
    <xf numFmtId="0" fontId="14" fillId="7" borderId="18" xfId="0" applyFont="1" applyFill="1" applyBorder="1" applyAlignment="1" applyProtection="1">
      <alignment vertical="center"/>
    </xf>
    <xf numFmtId="0" fontId="14" fillId="16" borderId="33" xfId="0" applyFont="1" applyFill="1" applyBorder="1" applyProtection="1"/>
    <xf numFmtId="0" fontId="0" fillId="6" borderId="2" xfId="0" applyFill="1" applyBorder="1" applyAlignment="1">
      <alignment horizontal="center"/>
    </xf>
    <xf numFmtId="0" fontId="0" fillId="6" borderId="0" xfId="0" applyFill="1" applyBorder="1" applyAlignment="1">
      <alignment horizontal="center"/>
    </xf>
    <xf numFmtId="0" fontId="0" fillId="6" borderId="14" xfId="0" applyFill="1" applyBorder="1" applyAlignment="1">
      <alignment horizontal="center"/>
    </xf>
    <xf numFmtId="0" fontId="0" fillId="2" borderId="4" xfId="0" applyFill="1" applyBorder="1" applyAlignment="1" applyProtection="1">
      <alignment horizontal="center" vertical="center"/>
    </xf>
    <xf numFmtId="0" fontId="12" fillId="2" borderId="6" xfId="0" applyFont="1" applyFill="1" applyBorder="1" applyAlignment="1" applyProtection="1">
      <alignment horizontal="center" vertical="center"/>
    </xf>
    <xf numFmtId="0" fontId="12" fillId="2" borderId="3" xfId="0" applyFont="1" applyFill="1" applyBorder="1" applyAlignment="1" applyProtection="1">
      <alignment horizontal="right" vertical="center"/>
    </xf>
    <xf numFmtId="0" fontId="14" fillId="12" borderId="2" xfId="0" applyFont="1" applyFill="1" applyBorder="1" applyAlignment="1" applyProtection="1">
      <alignment horizontal="center" vertical="center"/>
    </xf>
    <xf numFmtId="0" fontId="14" fillId="11" borderId="0" xfId="0" applyFont="1" applyFill="1" applyBorder="1" applyProtection="1"/>
    <xf numFmtId="0" fontId="14" fillId="11" borderId="14" xfId="0" applyFont="1" applyFill="1" applyBorder="1" applyProtection="1"/>
    <xf numFmtId="0" fontId="12" fillId="10" borderId="34" xfId="0" applyFont="1" applyFill="1" applyBorder="1" applyAlignment="1" applyProtection="1">
      <alignment horizontal="left" vertical="center"/>
    </xf>
    <xf numFmtId="0" fontId="0" fillId="11" borderId="102" xfId="0" applyFill="1" applyBorder="1" applyProtection="1"/>
    <xf numFmtId="0" fontId="0" fillId="11" borderId="103" xfId="0" applyFill="1" applyBorder="1" applyAlignment="1" applyProtection="1"/>
    <xf numFmtId="0" fontId="41" fillId="11" borderId="104" xfId="0" applyFont="1" applyFill="1" applyBorder="1" applyAlignment="1" applyProtection="1">
      <alignment horizontal="center"/>
    </xf>
    <xf numFmtId="0" fontId="11" fillId="19" borderId="57" xfId="2" applyFill="1" applyBorder="1" applyAlignment="1" applyProtection="1">
      <alignment horizontal="center" vertical="center"/>
      <protection locked="0"/>
    </xf>
    <xf numFmtId="1" fontId="19" fillId="10" borderId="7" xfId="0" applyNumberFormat="1" applyFont="1" applyFill="1" applyBorder="1" applyProtection="1"/>
    <xf numFmtId="1" fontId="19" fillId="10" borderId="34" xfId="0" applyNumberFormat="1" applyFont="1" applyFill="1" applyBorder="1" applyProtection="1"/>
    <xf numFmtId="164" fontId="19" fillId="10" borderId="7" xfId="0" applyNumberFormat="1" applyFont="1" applyFill="1" applyBorder="1" applyAlignment="1" applyProtection="1">
      <alignment horizontal="center"/>
    </xf>
    <xf numFmtId="164" fontId="19" fillId="10" borderId="1" xfId="0" applyNumberFormat="1" applyFont="1" applyFill="1" applyBorder="1" applyAlignment="1" applyProtection="1">
      <alignment horizontal="center"/>
    </xf>
    <xf numFmtId="164" fontId="19" fillId="10" borderId="11" xfId="0" applyNumberFormat="1" applyFont="1" applyFill="1" applyBorder="1" applyAlignment="1" applyProtection="1">
      <alignment horizontal="center"/>
    </xf>
    <xf numFmtId="0" fontId="11" fillId="0" borderId="0" xfId="2" applyProtection="1"/>
    <xf numFmtId="0" fontId="11" fillId="30" borderId="13" xfId="2" applyFill="1" applyBorder="1" applyProtection="1"/>
    <xf numFmtId="0" fontId="11" fillId="30" borderId="17" xfId="2" applyFill="1" applyBorder="1" applyProtection="1"/>
    <xf numFmtId="0" fontId="11" fillId="30" borderId="9" xfId="2" applyFill="1" applyBorder="1" applyProtection="1"/>
    <xf numFmtId="0" fontId="11" fillId="30" borderId="2" xfId="2" applyFill="1" applyBorder="1" applyProtection="1"/>
    <xf numFmtId="0" fontId="11" fillId="30" borderId="14" xfId="2" applyFill="1" applyBorder="1" applyProtection="1"/>
    <xf numFmtId="0" fontId="11" fillId="30" borderId="0" xfId="2" applyFill="1" applyBorder="1" applyProtection="1"/>
    <xf numFmtId="0" fontId="44" fillId="13" borderId="13" xfId="2" applyFont="1" applyFill="1" applyBorder="1" applyAlignment="1" applyProtection="1"/>
    <xf numFmtId="0" fontId="11" fillId="13" borderId="17" xfId="2" applyFill="1" applyBorder="1" applyProtection="1"/>
    <xf numFmtId="0" fontId="12" fillId="13" borderId="17" xfId="2" applyFont="1" applyFill="1" applyBorder="1" applyProtection="1"/>
    <xf numFmtId="0" fontId="11" fillId="13" borderId="9" xfId="2" applyFill="1" applyBorder="1" applyProtection="1"/>
    <xf numFmtId="0" fontId="11" fillId="13" borderId="2" xfId="2" applyFill="1" applyBorder="1" applyProtection="1"/>
    <xf numFmtId="0" fontId="11" fillId="13" borderId="0" xfId="2" applyFill="1" applyBorder="1" applyProtection="1"/>
    <xf numFmtId="0" fontId="12" fillId="13" borderId="0" xfId="2" applyFont="1" applyFill="1" applyBorder="1" applyProtection="1"/>
    <xf numFmtId="0" fontId="11" fillId="13" borderId="14" xfId="2" applyFill="1" applyBorder="1" applyProtection="1"/>
    <xf numFmtId="0" fontId="47" fillId="13" borderId="2" xfId="2" applyFont="1" applyFill="1" applyBorder="1" applyProtection="1"/>
    <xf numFmtId="0" fontId="11" fillId="13" borderId="0" xfId="2" applyFont="1" applyFill="1" applyBorder="1" applyProtection="1"/>
    <xf numFmtId="0" fontId="55" fillId="13" borderId="2" xfId="2" applyFont="1" applyFill="1" applyBorder="1" applyProtection="1"/>
    <xf numFmtId="0" fontId="11" fillId="13" borderId="14" xfId="2" applyFont="1" applyFill="1" applyBorder="1" applyProtection="1"/>
    <xf numFmtId="0" fontId="48" fillId="13" borderId="0" xfId="2" applyFont="1" applyFill="1" applyBorder="1" applyProtection="1"/>
    <xf numFmtId="0" fontId="11" fillId="13" borderId="2" xfId="2" applyFont="1" applyFill="1" applyBorder="1" applyProtection="1"/>
    <xf numFmtId="0" fontId="47" fillId="13" borderId="0" xfId="2" applyFont="1" applyFill="1" applyBorder="1" applyProtection="1"/>
    <xf numFmtId="0" fontId="48" fillId="13" borderId="2" xfId="2" applyFont="1" applyFill="1" applyBorder="1" applyProtection="1"/>
    <xf numFmtId="0" fontId="83" fillId="13" borderId="0" xfId="2" applyFont="1" applyFill="1" applyBorder="1" applyProtection="1"/>
    <xf numFmtId="164" fontId="11" fillId="13" borderId="0" xfId="2" applyNumberFormat="1" applyFont="1" applyFill="1" applyBorder="1" applyAlignment="1" applyProtection="1">
      <alignment horizontal="center" vertical="center"/>
    </xf>
    <xf numFmtId="164" fontId="11" fillId="13" borderId="0" xfId="2" applyNumberFormat="1" applyFont="1" applyFill="1" applyBorder="1" applyProtection="1"/>
    <xf numFmtId="0" fontId="48" fillId="13" borderId="3" xfId="2" applyFont="1" applyFill="1" applyBorder="1" applyProtection="1"/>
    <xf numFmtId="0" fontId="11" fillId="13" borderId="4" xfId="2" applyFont="1" applyFill="1" applyBorder="1" applyProtection="1"/>
    <xf numFmtId="0" fontId="11" fillId="13" borderId="6" xfId="2" applyFill="1" applyBorder="1" applyProtection="1"/>
    <xf numFmtId="0" fontId="11" fillId="0" borderId="0" xfId="2" applyBorder="1" applyProtection="1"/>
    <xf numFmtId="0" fontId="11" fillId="30" borderId="2" xfId="2" applyFill="1" applyBorder="1" applyAlignment="1" applyProtection="1">
      <alignment vertical="center"/>
    </xf>
    <xf numFmtId="0" fontId="49" fillId="30" borderId="0" xfId="2" applyFont="1" applyFill="1" applyBorder="1" applyAlignment="1" applyProtection="1">
      <alignment vertical="center"/>
    </xf>
    <xf numFmtId="0" fontId="11" fillId="30" borderId="0" xfId="2" applyFill="1" applyBorder="1" applyAlignment="1" applyProtection="1">
      <alignment vertical="center"/>
    </xf>
    <xf numFmtId="0" fontId="50" fillId="30" borderId="0" xfId="2" applyFont="1" applyFill="1" applyBorder="1" applyAlignment="1" applyProtection="1">
      <alignment horizontal="center" vertical="center"/>
    </xf>
    <xf numFmtId="0" fontId="44" fillId="30" borderId="0" xfId="2" applyFont="1" applyFill="1" applyBorder="1" applyAlignment="1" applyProtection="1">
      <alignment horizontal="center" vertical="center"/>
    </xf>
    <xf numFmtId="0" fontId="11" fillId="30" borderId="14" xfId="2" applyFill="1" applyBorder="1" applyAlignment="1" applyProtection="1">
      <alignment vertical="center"/>
    </xf>
    <xf numFmtId="0" fontId="11" fillId="0" borderId="0" xfId="2" applyAlignment="1" applyProtection="1">
      <alignment vertical="center"/>
    </xf>
    <xf numFmtId="0" fontId="51" fillId="13" borderId="13" xfId="2" applyFont="1" applyFill="1" applyBorder="1" applyAlignment="1" applyProtection="1"/>
    <xf numFmtId="0" fontId="44" fillId="13" borderId="17" xfId="2" applyFont="1" applyFill="1" applyBorder="1" applyAlignment="1" applyProtection="1"/>
    <xf numFmtId="0" fontId="44" fillId="13" borderId="2" xfId="2" applyFont="1" applyFill="1" applyBorder="1" applyAlignment="1" applyProtection="1"/>
    <xf numFmtId="0" fontId="44" fillId="13" borderId="0" xfId="2" applyFont="1" applyFill="1" applyBorder="1" applyAlignment="1" applyProtection="1"/>
    <xf numFmtId="0" fontId="61" fillId="13" borderId="0" xfId="2" applyFont="1" applyFill="1" applyBorder="1" applyProtection="1"/>
    <xf numFmtId="0" fontId="2" fillId="13" borderId="2" xfId="2" applyFont="1" applyFill="1" applyBorder="1" applyProtection="1"/>
    <xf numFmtId="0" fontId="11" fillId="33" borderId="57" xfId="2" applyFill="1" applyBorder="1" applyAlignment="1" applyProtection="1">
      <alignment horizontal="center" vertical="center"/>
    </xf>
    <xf numFmtId="0" fontId="11" fillId="33" borderId="59" xfId="2" applyFill="1" applyBorder="1" applyAlignment="1" applyProtection="1">
      <alignment horizontal="center" vertical="center"/>
    </xf>
    <xf numFmtId="0" fontId="63" fillId="13" borderId="0" xfId="2" applyFont="1" applyFill="1" applyBorder="1" applyAlignment="1" applyProtection="1">
      <alignment vertical="center"/>
    </xf>
    <xf numFmtId="0" fontId="64" fillId="13" borderId="0" xfId="2" applyFont="1" applyFill="1" applyBorder="1" applyProtection="1"/>
    <xf numFmtId="0" fontId="64" fillId="13" borderId="0" xfId="2" applyFont="1" applyFill="1" applyBorder="1" applyAlignment="1" applyProtection="1">
      <alignment vertical="center"/>
    </xf>
    <xf numFmtId="0" fontId="64" fillId="13" borderId="14" xfId="2" applyFont="1" applyFill="1" applyBorder="1" applyAlignment="1" applyProtection="1">
      <alignment vertical="center"/>
    </xf>
    <xf numFmtId="0" fontId="64" fillId="30" borderId="14" xfId="2" applyFont="1" applyFill="1" applyBorder="1" applyAlignment="1" applyProtection="1">
      <alignment vertical="center"/>
    </xf>
    <xf numFmtId="0" fontId="5" fillId="0" borderId="0" xfId="2" applyFont="1" applyAlignment="1" applyProtection="1">
      <alignment vertical="center"/>
    </xf>
    <xf numFmtId="0" fontId="3" fillId="13" borderId="2" xfId="2" applyFont="1" applyFill="1" applyBorder="1" applyProtection="1"/>
    <xf numFmtId="0" fontId="3" fillId="33" borderId="59" xfId="2" applyFont="1" applyFill="1" applyBorder="1" applyAlignment="1" applyProtection="1">
      <alignment horizontal="center" vertical="center"/>
    </xf>
    <xf numFmtId="0" fontId="64" fillId="13" borderId="14" xfId="2" applyFont="1" applyFill="1" applyBorder="1" applyProtection="1"/>
    <xf numFmtId="0" fontId="11" fillId="13" borderId="3" xfId="2" applyFill="1" applyBorder="1" applyProtection="1"/>
    <xf numFmtId="0" fontId="11" fillId="13" borderId="4" xfId="2" applyFill="1" applyBorder="1" applyProtection="1"/>
    <xf numFmtId="0" fontId="11" fillId="0" borderId="13" xfId="2" applyFill="1" applyBorder="1" applyProtection="1"/>
    <xf numFmtId="0" fontId="11" fillId="0" borderId="17" xfId="2" applyBorder="1" applyProtection="1"/>
    <xf numFmtId="0" fontId="11" fillId="0" borderId="9" xfId="2" applyBorder="1" applyProtection="1"/>
    <xf numFmtId="0" fontId="11" fillId="0" borderId="0" xfId="2" applyAlignment="1" applyProtection="1"/>
    <xf numFmtId="0" fontId="11" fillId="0" borderId="2" xfId="2" applyFill="1" applyBorder="1" applyProtection="1"/>
    <xf numFmtId="0" fontId="11" fillId="0" borderId="14" xfId="2" applyBorder="1" applyProtection="1"/>
    <xf numFmtId="0" fontId="11" fillId="21" borderId="0" xfId="2" applyFill="1" applyBorder="1" applyProtection="1"/>
    <xf numFmtId="0" fontId="11" fillId="22" borderId="0" xfId="2" applyFill="1" applyBorder="1" applyProtection="1"/>
    <xf numFmtId="0" fontId="11" fillId="0" borderId="0" xfId="2" applyFill="1" applyBorder="1" applyProtection="1"/>
    <xf numFmtId="0" fontId="11" fillId="0" borderId="0" xfId="2" applyBorder="1" applyAlignment="1" applyProtection="1"/>
    <xf numFmtId="0" fontId="11" fillId="0" borderId="0" xfId="2" applyFill="1" applyBorder="1" applyAlignment="1" applyProtection="1">
      <alignment horizontal="left" vertical="center"/>
    </xf>
    <xf numFmtId="0" fontId="11" fillId="0" borderId="14" xfId="2" applyBorder="1" applyAlignment="1" applyProtection="1">
      <alignment horizontal="center" vertical="center"/>
    </xf>
    <xf numFmtId="0" fontId="84" fillId="0" borderId="0" xfId="2" applyFont="1" applyFill="1" applyBorder="1" applyProtection="1"/>
    <xf numFmtId="0" fontId="84" fillId="23" borderId="0" xfId="2" applyFont="1" applyFill="1" applyBorder="1" applyProtection="1"/>
    <xf numFmtId="0" fontId="11" fillId="0" borderId="0" xfId="2" applyFill="1" applyBorder="1" applyAlignment="1" applyProtection="1">
      <alignment horizontal="right" vertical="center"/>
    </xf>
    <xf numFmtId="0" fontId="11" fillId="0" borderId="0" xfId="2" applyBorder="1" applyAlignment="1" applyProtection="1">
      <alignment horizontal="right" vertical="center"/>
    </xf>
    <xf numFmtId="0" fontId="11" fillId="0" borderId="3" xfId="2" applyFill="1" applyBorder="1" applyProtection="1"/>
    <xf numFmtId="0" fontId="11" fillId="0" borderId="4" xfId="2" applyBorder="1" applyAlignment="1" applyProtection="1">
      <alignment horizontal="center" vertical="center"/>
    </xf>
    <xf numFmtId="0" fontId="11" fillId="30" borderId="0" xfId="2" applyFill="1" applyProtection="1"/>
    <xf numFmtId="0" fontId="11" fillId="30" borderId="2" xfId="2" applyFont="1" applyFill="1" applyBorder="1" applyProtection="1"/>
    <xf numFmtId="0" fontId="11" fillId="30" borderId="0" xfId="2" applyFont="1" applyFill="1" applyBorder="1" applyProtection="1"/>
    <xf numFmtId="0" fontId="11" fillId="30" borderId="14" xfId="2" applyFont="1" applyFill="1" applyBorder="1" applyProtection="1"/>
    <xf numFmtId="0" fontId="11" fillId="0" borderId="0" xfId="2" applyFont="1" applyProtection="1"/>
    <xf numFmtId="2" fontId="55" fillId="33" borderId="20" xfId="2" applyNumberFormat="1" applyFont="1" applyFill="1" applyBorder="1" applyAlignment="1" applyProtection="1">
      <alignment horizontal="center" vertical="center"/>
    </xf>
    <xf numFmtId="0" fontId="55" fillId="33" borderId="10" xfId="2" applyFont="1" applyFill="1" applyBorder="1" applyAlignment="1" applyProtection="1">
      <alignment horizontal="center" vertical="center"/>
    </xf>
    <xf numFmtId="0" fontId="55" fillId="0" borderId="0" xfId="2" applyFont="1" applyProtection="1"/>
    <xf numFmtId="0" fontId="55" fillId="30" borderId="0" xfId="2" applyFont="1" applyFill="1" applyBorder="1" applyAlignment="1" applyProtection="1">
      <alignment horizontal="center" vertical="center"/>
    </xf>
    <xf numFmtId="0" fontId="55" fillId="30" borderId="14" xfId="2" applyFont="1" applyFill="1" applyBorder="1" applyProtection="1"/>
    <xf numFmtId="0" fontId="54" fillId="33" borderId="20" xfId="2" applyFont="1" applyFill="1" applyBorder="1" applyAlignment="1" applyProtection="1">
      <alignment vertical="center"/>
    </xf>
    <xf numFmtId="0" fontId="55" fillId="30" borderId="0" xfId="2" applyFont="1" applyFill="1" applyBorder="1" applyAlignment="1" applyProtection="1">
      <alignment horizontal="right" vertical="center"/>
    </xf>
    <xf numFmtId="0" fontId="11" fillId="33" borderId="20" xfId="2" applyFont="1" applyFill="1" applyBorder="1" applyProtection="1"/>
    <xf numFmtId="0" fontId="11" fillId="33" borderId="20" xfId="2" applyFont="1" applyFill="1" applyBorder="1" applyAlignment="1" applyProtection="1">
      <alignment horizontal="left" vertical="center"/>
    </xf>
    <xf numFmtId="0" fontId="11" fillId="33" borderId="15" xfId="2" applyFont="1" applyFill="1" applyBorder="1" applyProtection="1"/>
    <xf numFmtId="0" fontId="55" fillId="33" borderId="20" xfId="2" applyFont="1" applyFill="1" applyBorder="1" applyProtection="1"/>
    <xf numFmtId="0" fontId="55" fillId="30" borderId="0" xfId="2" applyFont="1" applyFill="1" applyBorder="1" applyProtection="1"/>
    <xf numFmtId="2" fontId="56" fillId="33" borderId="20" xfId="2" applyNumberFormat="1" applyFont="1" applyFill="1" applyBorder="1" applyAlignment="1" applyProtection="1">
      <alignment horizontal="center" vertical="center"/>
    </xf>
    <xf numFmtId="0" fontId="56" fillId="33" borderId="10" xfId="2" applyFont="1" applyFill="1" applyBorder="1" applyAlignment="1" applyProtection="1">
      <alignment horizontal="center" vertical="center"/>
    </xf>
    <xf numFmtId="2" fontId="56" fillId="33" borderId="19" xfId="2" applyNumberFormat="1" applyFont="1" applyFill="1" applyBorder="1" applyAlignment="1" applyProtection="1">
      <alignment horizontal="center" vertical="center"/>
    </xf>
    <xf numFmtId="0" fontId="56" fillId="33" borderId="31" xfId="2" applyFont="1" applyFill="1" applyBorder="1" applyAlignment="1" applyProtection="1">
      <alignment horizontal="center" vertical="center"/>
    </xf>
    <xf numFmtId="2" fontId="56" fillId="25" borderId="60" xfId="2" applyNumberFormat="1" applyFont="1" applyFill="1" applyBorder="1" applyAlignment="1" applyProtection="1">
      <alignment horizontal="center" vertical="center"/>
    </xf>
    <xf numFmtId="0" fontId="56" fillId="25" borderId="75" xfId="2" applyFont="1" applyFill="1" applyBorder="1" applyAlignment="1" applyProtection="1">
      <alignment horizontal="center" vertical="center"/>
    </xf>
    <xf numFmtId="2" fontId="56" fillId="26" borderId="20" xfId="2" applyNumberFormat="1" applyFont="1" applyFill="1" applyBorder="1" applyAlignment="1" applyProtection="1">
      <alignment horizontal="center" vertical="center"/>
    </xf>
    <xf numFmtId="0" fontId="56" fillId="26" borderId="10" xfId="2" applyFont="1" applyFill="1" applyBorder="1" applyAlignment="1" applyProtection="1">
      <alignment horizontal="center" vertical="center"/>
    </xf>
    <xf numFmtId="2" fontId="56" fillId="33" borderId="33" xfId="2" applyNumberFormat="1" applyFont="1" applyFill="1" applyBorder="1" applyAlignment="1" applyProtection="1">
      <alignment horizontal="center" vertical="center"/>
    </xf>
    <xf numFmtId="0" fontId="55" fillId="33" borderId="24" xfId="2" applyFont="1" applyFill="1" applyBorder="1" applyProtection="1"/>
    <xf numFmtId="0" fontId="11" fillId="30" borderId="3" xfId="2" applyFill="1" applyBorder="1" applyProtection="1"/>
    <xf numFmtId="0" fontId="11" fillId="30" borderId="4" xfId="2" applyFill="1" applyBorder="1" applyProtection="1"/>
    <xf numFmtId="0" fontId="55" fillId="30" borderId="4" xfId="2" applyFont="1" applyFill="1" applyBorder="1" applyProtection="1"/>
    <xf numFmtId="0" fontId="11" fillId="30" borderId="6" xfId="2" applyFill="1" applyBorder="1" applyProtection="1"/>
    <xf numFmtId="0" fontId="19" fillId="4" borderId="2" xfId="0" applyFont="1" applyFill="1" applyBorder="1" applyProtection="1"/>
    <xf numFmtId="0" fontId="19" fillId="0" borderId="0" xfId="0" applyFont="1" applyBorder="1" applyProtection="1"/>
    <xf numFmtId="0" fontId="11" fillId="13" borderId="0" xfId="2" applyFill="1" applyAlignment="1" applyProtection="1">
      <alignment vertical="center"/>
    </xf>
    <xf numFmtId="0" fontId="24" fillId="6" borderId="2" xfId="0" applyFont="1" applyFill="1" applyBorder="1" applyAlignment="1" applyProtection="1">
      <alignment horizontal="justify" vertical="top" wrapText="1"/>
    </xf>
    <xf numFmtId="0" fontId="0" fillId="6" borderId="0" xfId="0" applyFill="1" applyBorder="1" applyAlignment="1" applyProtection="1">
      <alignment horizontal="justify" vertical="top" wrapText="1"/>
    </xf>
    <xf numFmtId="0" fontId="0" fillId="6" borderId="14" xfId="0" applyFill="1" applyBorder="1" applyAlignment="1" applyProtection="1">
      <alignment horizontal="justify" vertical="top" wrapText="1"/>
    </xf>
    <xf numFmtId="0" fontId="0" fillId="6" borderId="2" xfId="0" applyFill="1" applyBorder="1" applyAlignment="1" applyProtection="1">
      <alignment horizontal="justify" vertical="top" wrapText="1"/>
    </xf>
    <xf numFmtId="0" fontId="0" fillId="6" borderId="3" xfId="0" applyFill="1" applyBorder="1" applyAlignment="1" applyProtection="1">
      <alignment horizontal="justify" vertical="top" wrapText="1"/>
    </xf>
    <xf numFmtId="0" fontId="0" fillId="6" borderId="4" xfId="0" applyFill="1" applyBorder="1" applyAlignment="1" applyProtection="1">
      <alignment horizontal="justify" vertical="top" wrapText="1"/>
    </xf>
    <xf numFmtId="0" fontId="0" fillId="6" borderId="6" xfId="0" applyFill="1" applyBorder="1" applyAlignment="1" applyProtection="1">
      <alignment horizontal="justify" vertical="top" wrapText="1"/>
    </xf>
    <xf numFmtId="0" fontId="0" fillId="6" borderId="0" xfId="0" applyFill="1" applyBorder="1" applyAlignment="1" applyProtection="1">
      <alignment horizontal="justify" vertical="top"/>
    </xf>
    <xf numFmtId="0" fontId="0" fillId="6" borderId="14" xfId="0" applyFill="1" applyBorder="1" applyAlignment="1" applyProtection="1">
      <alignment horizontal="justify" vertical="top"/>
    </xf>
    <xf numFmtId="0" fontId="0" fillId="6" borderId="0" xfId="0" applyFill="1" applyBorder="1" applyAlignment="1" applyProtection="1">
      <alignment horizontal="justify" vertical="center" wrapText="1"/>
    </xf>
    <xf numFmtId="0" fontId="0" fillId="6" borderId="14" xfId="0" applyFill="1" applyBorder="1" applyAlignment="1" applyProtection="1">
      <alignment horizontal="justify" vertical="center" wrapText="1"/>
    </xf>
    <xf numFmtId="0" fontId="0" fillId="6" borderId="2" xfId="0" applyFill="1" applyBorder="1" applyAlignment="1" applyProtection="1">
      <alignment horizontal="justify" vertical="center" wrapText="1"/>
    </xf>
    <xf numFmtId="0" fontId="12" fillId="6" borderId="2" xfId="0" applyFont="1" applyFill="1" applyBorder="1" applyAlignment="1" applyProtection="1">
      <alignment horizontal="justify" vertical="top" wrapText="1"/>
    </xf>
    <xf numFmtId="0" fontId="11" fillId="34" borderId="0" xfId="2" applyFill="1" applyAlignment="1" applyProtection="1">
      <alignment vertical="center"/>
    </xf>
    <xf numFmtId="0" fontId="0" fillId="4" borderId="0" xfId="0" applyFill="1" applyAlignment="1" applyProtection="1"/>
    <xf numFmtId="0" fontId="0" fillId="0" borderId="0" xfId="0" applyAlignment="1" applyProtection="1"/>
    <xf numFmtId="0" fontId="86" fillId="6" borderId="13" xfId="0" applyFont="1" applyFill="1" applyBorder="1" applyAlignment="1" applyProtection="1"/>
    <xf numFmtId="0" fontId="22" fillId="2" borderId="17" xfId="0" applyFont="1" applyFill="1" applyBorder="1" applyAlignment="1" applyProtection="1">
      <alignment horizontal="center" vertical="center" wrapText="1"/>
    </xf>
    <xf numFmtId="0" fontId="22" fillId="2" borderId="0" xfId="0" applyFont="1" applyFill="1" applyBorder="1" applyAlignment="1" applyProtection="1">
      <alignment horizontal="center" vertical="center" wrapText="1"/>
    </xf>
    <xf numFmtId="0" fontId="22" fillId="2" borderId="4" xfId="0" applyFont="1" applyFill="1" applyBorder="1" applyAlignment="1" applyProtection="1">
      <alignment horizontal="center" vertical="center" wrapText="1"/>
    </xf>
    <xf numFmtId="0" fontId="0" fillId="5" borderId="2" xfId="0" applyFill="1" applyBorder="1" applyAlignment="1" applyProtection="1">
      <alignment horizontal="center"/>
    </xf>
    <xf numFmtId="0" fontId="0" fillId="5" borderId="14" xfId="0" applyFill="1" applyBorder="1" applyAlignment="1" applyProtection="1">
      <alignment horizontal="center"/>
    </xf>
    <xf numFmtId="0" fontId="0" fillId="4" borderId="0" xfId="0" applyFill="1" applyBorder="1" applyAlignment="1" applyProtection="1">
      <alignment horizontal="center"/>
    </xf>
    <xf numFmtId="0" fontId="0" fillId="0" borderId="0" xfId="0" applyFill="1" applyBorder="1" applyAlignment="1" applyProtection="1">
      <alignment horizontal="center"/>
    </xf>
    <xf numFmtId="0" fontId="11" fillId="0" borderId="0" xfId="2" applyFill="1" applyBorder="1" applyAlignment="1" applyProtection="1">
      <alignment horizontal="center" vertical="center"/>
    </xf>
    <xf numFmtId="0" fontId="11" fillId="0" borderId="0" xfId="2" applyBorder="1" applyAlignment="1" applyProtection="1">
      <alignment horizontal="center" vertical="center"/>
    </xf>
    <xf numFmtId="0" fontId="11" fillId="0" borderId="17" xfId="2" applyBorder="1" applyAlignment="1" applyProtection="1">
      <alignment horizontal="center"/>
    </xf>
    <xf numFmtId="0" fontId="11" fillId="0" borderId="4" xfId="2" applyBorder="1" applyAlignment="1" applyProtection="1">
      <alignment horizontal="left"/>
    </xf>
    <xf numFmtId="0" fontId="54" fillId="33" borderId="20" xfId="2" applyFont="1" applyFill="1" applyBorder="1" applyAlignment="1" applyProtection="1">
      <alignment horizontal="left" vertical="center" readingOrder="1"/>
    </xf>
    <xf numFmtId="0" fontId="54" fillId="33" borderId="15" xfId="2" applyFont="1" applyFill="1" applyBorder="1" applyAlignment="1" applyProtection="1">
      <alignment horizontal="left" vertical="center"/>
    </xf>
    <xf numFmtId="0" fontId="54" fillId="33" borderId="20" xfId="2" applyFont="1" applyFill="1" applyBorder="1" applyAlignment="1" applyProtection="1">
      <alignment horizontal="left" vertical="center"/>
    </xf>
    <xf numFmtId="0" fontId="56" fillId="33" borderId="20" xfId="2" applyFont="1" applyFill="1" applyBorder="1" applyAlignment="1" applyProtection="1">
      <alignment horizontal="center" vertical="center"/>
    </xf>
    <xf numFmtId="0" fontId="54" fillId="33" borderId="20" xfId="2" applyFont="1" applyFill="1" applyBorder="1" applyAlignment="1" applyProtection="1">
      <alignment horizontal="left" vertical="center" wrapText="1"/>
    </xf>
    <xf numFmtId="0" fontId="53" fillId="33" borderId="20" xfId="2" applyFont="1" applyFill="1" applyBorder="1" applyAlignment="1" applyProtection="1">
      <alignment horizontal="right" vertical="center" readingOrder="1"/>
    </xf>
    <xf numFmtId="0" fontId="53" fillId="33" borderId="20" xfId="2" applyFont="1" applyFill="1" applyBorder="1" applyAlignment="1" applyProtection="1">
      <alignment horizontal="left" vertical="center" readingOrder="1"/>
    </xf>
    <xf numFmtId="0" fontId="53" fillId="26" borderId="20" xfId="2" applyFont="1" applyFill="1" applyBorder="1" applyAlignment="1" applyProtection="1">
      <alignment horizontal="right" vertical="center" readingOrder="1"/>
    </xf>
    <xf numFmtId="0" fontId="53" fillId="33" borderId="33" xfId="2" applyFont="1" applyFill="1" applyBorder="1" applyAlignment="1" applyProtection="1">
      <alignment horizontal="left" vertical="center" readingOrder="1"/>
    </xf>
    <xf numFmtId="0" fontId="53" fillId="33" borderId="19" xfId="2" applyFont="1" applyFill="1" applyBorder="1" applyAlignment="1" applyProtection="1">
      <alignment horizontal="right" vertical="center" readingOrder="1"/>
    </xf>
    <xf numFmtId="0" fontId="53" fillId="25" borderId="60" xfId="2" applyFont="1" applyFill="1" applyBorder="1" applyAlignment="1" applyProtection="1">
      <alignment horizontal="right" vertical="center" readingOrder="1"/>
    </xf>
    <xf numFmtId="0" fontId="0" fillId="5" borderId="0" xfId="0" applyFill="1" applyBorder="1" applyAlignment="1" applyProtection="1">
      <alignment horizontal="center"/>
    </xf>
    <xf numFmtId="0" fontId="0" fillId="4" borderId="17" xfId="0" applyFill="1" applyBorder="1" applyAlignment="1" applyProtection="1">
      <alignment horizontal="center"/>
    </xf>
    <xf numFmtId="0" fontId="0" fillId="4" borderId="4" xfId="0" applyFill="1" applyBorder="1" applyAlignment="1" applyProtection="1">
      <alignment horizontal="center"/>
    </xf>
    <xf numFmtId="0" fontId="13" fillId="0" borderId="0" xfId="0" applyFont="1" applyBorder="1" applyAlignment="1" applyProtection="1">
      <alignment horizontal="center"/>
    </xf>
    <xf numFmtId="0" fontId="19" fillId="5" borderId="0" xfId="0" applyFont="1" applyFill="1" applyBorder="1" applyAlignment="1" applyProtection="1">
      <alignment horizontal="justify" vertical="top" wrapText="1"/>
    </xf>
    <xf numFmtId="0" fontId="19" fillId="6" borderId="3" xfId="0" applyFont="1" applyFill="1" applyBorder="1" applyAlignment="1" applyProtection="1">
      <alignment horizontal="left"/>
    </xf>
    <xf numFmtId="0" fontId="19" fillId="6" borderId="2" xfId="0" applyFont="1" applyFill="1" applyBorder="1" applyAlignment="1" applyProtection="1">
      <alignment horizontal="left"/>
    </xf>
    <xf numFmtId="0" fontId="19" fillId="6" borderId="0" xfId="0" applyFont="1" applyFill="1" applyBorder="1" applyAlignment="1" applyProtection="1">
      <alignment horizontal="left"/>
    </xf>
    <xf numFmtId="0" fontId="12" fillId="6" borderId="3" xfId="0" applyFont="1" applyFill="1" applyBorder="1" applyAlignment="1" applyProtection="1">
      <alignment horizontal="left" vertical="center"/>
    </xf>
    <xf numFmtId="0" fontId="12" fillId="6" borderId="4" xfId="0" applyFont="1" applyFill="1" applyBorder="1" applyAlignment="1" applyProtection="1">
      <alignment horizontal="left" vertical="center"/>
    </xf>
    <xf numFmtId="0" fontId="12" fillId="6" borderId="4" xfId="0" applyFont="1" applyFill="1" applyBorder="1" applyAlignment="1" applyProtection="1">
      <alignment horizontal="center" vertical="center" wrapText="1"/>
    </xf>
    <xf numFmtId="0" fontId="12" fillId="6" borderId="17" xfId="0" applyFont="1" applyFill="1" applyBorder="1" applyAlignment="1" applyProtection="1">
      <alignment horizontal="center" vertical="center" wrapText="1"/>
    </xf>
    <xf numFmtId="0" fontId="8" fillId="13" borderId="16" xfId="6" applyFill="1" applyBorder="1" applyAlignment="1" applyProtection="1">
      <alignment horizontal="center" vertical="center"/>
    </xf>
    <xf numFmtId="0" fontId="8" fillId="13" borderId="1" xfId="6" applyFill="1" applyBorder="1" applyAlignment="1" applyProtection="1">
      <alignment horizontal="center" vertical="center"/>
    </xf>
    <xf numFmtId="0" fontId="8" fillId="13" borderId="79" xfId="6" applyFill="1" applyBorder="1" applyAlignment="1" applyProtection="1">
      <alignment horizontal="center" vertical="center"/>
    </xf>
    <xf numFmtId="0" fontId="68" fillId="30" borderId="0" xfId="6" applyFont="1" applyFill="1" applyBorder="1" applyAlignment="1" applyProtection="1">
      <alignment horizontal="left" vertical="top" wrapText="1"/>
    </xf>
    <xf numFmtId="0" fontId="68" fillId="30" borderId="14" xfId="6" applyFont="1" applyFill="1" applyBorder="1" applyAlignment="1" applyProtection="1">
      <alignment horizontal="left" vertical="top" wrapText="1"/>
    </xf>
    <xf numFmtId="0" fontId="44" fillId="30" borderId="0" xfId="6" applyFont="1" applyFill="1" applyBorder="1" applyAlignment="1" applyProtection="1">
      <alignment horizontal="center"/>
    </xf>
    <xf numFmtId="0" fontId="12" fillId="2" borderId="7" xfId="0" applyFont="1" applyFill="1" applyBorder="1" applyProtection="1"/>
    <xf numFmtId="0" fontId="12" fillId="2" borderId="1" xfId="0" applyFont="1" applyFill="1" applyBorder="1" applyProtection="1"/>
    <xf numFmtId="0" fontId="12" fillId="2" borderId="11" xfId="0" applyFont="1" applyFill="1" applyBorder="1" applyProtection="1"/>
    <xf numFmtId="0" fontId="0" fillId="2" borderId="13" xfId="0" applyFill="1" applyBorder="1" applyProtection="1"/>
    <xf numFmtId="0" fontId="0" fillId="2" borderId="2" xfId="0" applyFill="1" applyBorder="1" applyProtection="1"/>
    <xf numFmtId="0" fontId="0" fillId="6" borderId="2" xfId="0" applyFill="1" applyBorder="1" applyProtection="1"/>
    <xf numFmtId="0" fontId="34" fillId="6" borderId="0" xfId="0" applyFont="1" applyFill="1" applyBorder="1" applyProtection="1"/>
    <xf numFmtId="0" fontId="0" fillId="6" borderId="6" xfId="0" applyFill="1" applyBorder="1" applyProtection="1"/>
    <xf numFmtId="0" fontId="0" fillId="6" borderId="2" xfId="0" applyFill="1" applyBorder="1" applyAlignment="1" applyProtection="1">
      <alignment horizontal="center"/>
    </xf>
    <xf numFmtId="0" fontId="0" fillId="6" borderId="0" xfId="0" applyFill="1" applyBorder="1" applyAlignment="1" applyProtection="1">
      <alignment horizontal="center"/>
    </xf>
    <xf numFmtId="0" fontId="0" fillId="6" borderId="14" xfId="0" applyFill="1" applyBorder="1" applyAlignment="1" applyProtection="1">
      <alignment horizontal="center"/>
    </xf>
    <xf numFmtId="0" fontId="0" fillId="2" borderId="3" xfId="0" applyFill="1" applyBorder="1" applyProtection="1"/>
    <xf numFmtId="0" fontId="32" fillId="6" borderId="2" xfId="1" applyFont="1" applyFill="1" applyBorder="1" applyAlignment="1" applyProtection="1">
      <alignment horizontal="left" vertical="center"/>
    </xf>
    <xf numFmtId="0" fontId="32" fillId="6" borderId="0" xfId="1" applyFont="1" applyFill="1" applyBorder="1" applyAlignment="1" applyProtection="1">
      <alignment horizontal="left" vertical="center"/>
    </xf>
    <xf numFmtId="0" fontId="44" fillId="30" borderId="0" xfId="6" applyFont="1" applyFill="1" applyBorder="1" applyAlignment="1" applyProtection="1">
      <alignment horizontal="center"/>
    </xf>
    <xf numFmtId="0" fontId="34" fillId="0" borderId="78" xfId="0" applyFont="1" applyFill="1" applyBorder="1" applyAlignment="1" applyProtection="1">
      <alignment horizontal="center" vertical="center" wrapText="1"/>
      <protection locked="0"/>
    </xf>
    <xf numFmtId="0" fontId="44" fillId="33" borderId="13" xfId="2" applyFont="1" applyFill="1" applyBorder="1" applyAlignment="1" applyProtection="1"/>
    <xf numFmtId="0" fontId="11" fillId="33" borderId="17" xfId="2" applyFill="1" applyBorder="1" applyProtection="1"/>
    <xf numFmtId="0" fontId="12" fillId="33" borderId="17" xfId="2" applyFont="1" applyFill="1" applyBorder="1" applyProtection="1"/>
    <xf numFmtId="0" fontId="11" fillId="33" borderId="9" xfId="2" applyFill="1" applyBorder="1" applyProtection="1"/>
    <xf numFmtId="0" fontId="11" fillId="33" borderId="2" xfId="2" applyFill="1" applyBorder="1" applyProtection="1"/>
    <xf numFmtId="0" fontId="11" fillId="33" borderId="0" xfId="2" applyFill="1" applyBorder="1" applyProtection="1"/>
    <xf numFmtId="0" fontId="12" fillId="33" borderId="0" xfId="2" applyFont="1" applyFill="1" applyBorder="1" applyProtection="1"/>
    <xf numFmtId="0" fontId="11" fillId="33" borderId="14" xfId="2" applyFill="1" applyBorder="1" applyProtection="1"/>
    <xf numFmtId="0" fontId="47" fillId="33" borderId="2" xfId="2" applyFont="1" applyFill="1" applyBorder="1" applyProtection="1"/>
    <xf numFmtId="0" fontId="11" fillId="33" borderId="0" xfId="2" applyFont="1" applyFill="1" applyBorder="1" applyProtection="1"/>
    <xf numFmtId="0" fontId="47" fillId="33" borderId="0" xfId="2" applyFont="1" applyFill="1" applyBorder="1" applyProtection="1"/>
    <xf numFmtId="0" fontId="9" fillId="33" borderId="2" xfId="2" applyFont="1" applyFill="1" applyBorder="1" applyProtection="1"/>
    <xf numFmtId="0" fontId="11" fillId="33" borderId="14" xfId="2" applyFont="1" applyFill="1" applyBorder="1" applyProtection="1"/>
    <xf numFmtId="0" fontId="11" fillId="33" borderId="2" xfId="2" applyFont="1" applyFill="1" applyBorder="1" applyProtection="1"/>
    <xf numFmtId="0" fontId="11" fillId="33" borderId="81" xfId="2" applyFont="1" applyFill="1" applyBorder="1" applyAlignment="1" applyProtection="1">
      <alignment vertical="center"/>
    </xf>
    <xf numFmtId="0" fontId="48" fillId="33" borderId="2" xfId="2" applyFont="1" applyFill="1" applyBorder="1" applyProtection="1"/>
    <xf numFmtId="0" fontId="48" fillId="33" borderId="0" xfId="2" applyFont="1" applyFill="1" applyBorder="1" applyProtection="1"/>
    <xf numFmtId="0" fontId="11" fillId="33" borderId="14" xfId="2" applyFont="1" applyFill="1" applyBorder="1" applyAlignment="1" applyProtection="1"/>
    <xf numFmtId="164" fontId="11" fillId="33" borderId="0" xfId="2" applyNumberFormat="1" applyFont="1" applyFill="1" applyBorder="1" applyAlignment="1" applyProtection="1">
      <alignment horizontal="center" vertical="center"/>
    </xf>
    <xf numFmtId="164" fontId="11" fillId="33" borderId="0" xfId="2" applyNumberFormat="1" applyFont="1" applyFill="1" applyBorder="1" applyProtection="1"/>
    <xf numFmtId="0" fontId="48" fillId="33" borderId="3" xfId="2" applyFont="1" applyFill="1" applyBorder="1" applyProtection="1"/>
    <xf numFmtId="0" fontId="11" fillId="33" borderId="4" xfId="2" applyFont="1" applyFill="1" applyBorder="1" applyProtection="1"/>
    <xf numFmtId="0" fontId="11" fillId="33" borderId="6" xfId="2" applyFill="1" applyBorder="1" applyProtection="1"/>
    <xf numFmtId="0" fontId="51" fillId="0" borderId="13" xfId="2" applyFont="1" applyBorder="1" applyAlignment="1" applyProtection="1"/>
    <xf numFmtId="0" fontId="44" fillId="0" borderId="17" xfId="2" applyFont="1" applyBorder="1" applyAlignment="1" applyProtection="1"/>
    <xf numFmtId="0" fontId="44" fillId="0" borderId="2" xfId="2" applyFont="1" applyBorder="1" applyAlignment="1" applyProtection="1"/>
    <xf numFmtId="0" fontId="44" fillId="0" borderId="0" xfId="2" applyFont="1" applyBorder="1" applyAlignment="1" applyProtection="1"/>
    <xf numFmtId="0" fontId="61" fillId="0" borderId="0" xfId="2" applyFont="1" applyBorder="1" applyProtection="1"/>
    <xf numFmtId="0" fontId="11" fillId="0" borderId="2" xfId="2" applyBorder="1" applyProtection="1"/>
    <xf numFmtId="0" fontId="11" fillId="20" borderId="57" xfId="2" applyFill="1" applyBorder="1" applyAlignment="1" applyProtection="1">
      <alignment horizontal="right"/>
    </xf>
    <xf numFmtId="0" fontId="11" fillId="20" borderId="59" xfId="2" applyFill="1" applyBorder="1" applyAlignment="1" applyProtection="1">
      <alignment horizontal="center"/>
    </xf>
    <xf numFmtId="0" fontId="63" fillId="0" borderId="0" xfId="2" applyFont="1" applyBorder="1" applyAlignment="1" applyProtection="1">
      <alignment vertical="center"/>
    </xf>
    <xf numFmtId="0" fontId="64" fillId="0" borderId="0" xfId="2" applyFont="1" applyBorder="1" applyProtection="1"/>
    <xf numFmtId="0" fontId="64" fillId="0" borderId="0" xfId="2" applyFont="1" applyBorder="1" applyAlignment="1" applyProtection="1">
      <alignment vertical="center"/>
    </xf>
    <xf numFmtId="0" fontId="64" fillId="0" borderId="14" xfId="2" applyFont="1" applyBorder="1" applyAlignment="1" applyProtection="1">
      <alignment vertical="center"/>
    </xf>
    <xf numFmtId="0" fontId="64" fillId="0" borderId="14" xfId="2" applyFont="1" applyBorder="1" applyProtection="1"/>
    <xf numFmtId="0" fontId="11" fillId="0" borderId="3" xfId="2" applyBorder="1" applyProtection="1"/>
    <xf numFmtId="0" fontId="11" fillId="0" borderId="4" xfId="2" applyBorder="1" applyProtection="1"/>
    <xf numFmtId="0" fontId="11" fillId="0" borderId="6" xfId="2" applyBorder="1" applyProtection="1"/>
    <xf numFmtId="0" fontId="11" fillId="0" borderId="0" xfId="2" applyBorder="1" applyAlignment="1" applyProtection="1">
      <alignment horizontal="center"/>
    </xf>
    <xf numFmtId="0" fontId="65" fillId="0" borderId="0" xfId="2" applyFont="1" applyBorder="1" applyAlignment="1" applyProtection="1">
      <alignment horizontal="center" vertical="center"/>
    </xf>
    <xf numFmtId="0" fontId="11" fillId="32" borderId="0" xfId="2" applyFill="1" applyBorder="1" applyAlignment="1" applyProtection="1">
      <alignment horizontal="center"/>
    </xf>
    <xf numFmtId="0" fontId="65" fillId="0" borderId="0" xfId="2" applyFont="1" applyFill="1" applyBorder="1" applyAlignment="1" applyProtection="1">
      <alignment horizontal="center" vertical="center"/>
    </xf>
    <xf numFmtId="0" fontId="0" fillId="19" borderId="14" xfId="0" applyFill="1" applyBorder="1" applyAlignment="1" applyProtection="1"/>
    <xf numFmtId="0" fontId="0" fillId="8" borderId="25" xfId="0" applyFill="1" applyBorder="1" applyAlignment="1" applyProtection="1"/>
    <xf numFmtId="0" fontId="52" fillId="22" borderId="0" xfId="2" applyFont="1" applyFill="1" applyBorder="1" applyProtection="1"/>
    <xf numFmtId="0" fontId="52" fillId="23" borderId="0" xfId="2" applyFont="1" applyFill="1" applyBorder="1" applyProtection="1"/>
    <xf numFmtId="0" fontId="1" fillId="0" borderId="0" xfId="6" applyFont="1" applyProtection="1"/>
    <xf numFmtId="9" fontId="61" fillId="13" borderId="35" xfId="7" applyFont="1" applyFill="1" applyBorder="1" applyAlignment="1" applyProtection="1">
      <alignment horizontal="center" vertical="center"/>
    </xf>
    <xf numFmtId="2" fontId="44" fillId="36" borderId="88" xfId="6" applyNumberFormat="1" applyFont="1" applyFill="1" applyBorder="1" applyAlignment="1" applyProtection="1">
      <alignment horizontal="center" vertical="center"/>
    </xf>
    <xf numFmtId="0" fontId="87" fillId="30" borderId="14" xfId="6" applyFont="1" applyFill="1" applyBorder="1" applyAlignment="1" applyProtection="1">
      <alignment horizontal="left" vertical="center"/>
    </xf>
    <xf numFmtId="2" fontId="8" fillId="24" borderId="1" xfId="6" applyNumberFormat="1" applyFill="1" applyBorder="1" applyAlignment="1" applyProtection="1">
      <alignment horizontal="center" vertical="center"/>
    </xf>
    <xf numFmtId="0" fontId="44" fillId="30" borderId="2" xfId="6" applyFont="1" applyFill="1" applyBorder="1" applyAlignment="1" applyProtection="1">
      <alignment horizontal="center" vertical="center"/>
    </xf>
    <xf numFmtId="0" fontId="0" fillId="4" borderId="0" xfId="0" applyFill="1" applyProtection="1">
      <protection hidden="1"/>
    </xf>
    <xf numFmtId="0" fontId="13" fillId="6" borderId="0" xfId="0" applyFont="1" applyFill="1" applyBorder="1" applyAlignment="1" applyProtection="1">
      <alignment horizontal="center"/>
    </xf>
    <xf numFmtId="0" fontId="0" fillId="6" borderId="2" xfId="0" applyFill="1" applyBorder="1" applyAlignment="1" applyProtection="1">
      <alignment horizontal="center"/>
    </xf>
    <xf numFmtId="0" fontId="0" fillId="6" borderId="0" xfId="0" applyFill="1" applyBorder="1" applyAlignment="1" applyProtection="1">
      <alignment horizontal="center"/>
    </xf>
    <xf numFmtId="0" fontId="0" fillId="6" borderId="14" xfId="0" applyFill="1" applyBorder="1" applyAlignment="1" applyProtection="1">
      <alignment horizontal="center"/>
    </xf>
    <xf numFmtId="0" fontId="28" fillId="6" borderId="3" xfId="1" applyFill="1" applyBorder="1" applyAlignment="1" applyProtection="1">
      <alignment horizontal="center" vertical="top"/>
    </xf>
    <xf numFmtId="0" fontId="28" fillId="6" borderId="4" xfId="1" applyFill="1" applyBorder="1" applyAlignment="1" applyProtection="1">
      <alignment horizontal="center" vertical="top"/>
    </xf>
    <xf numFmtId="0" fontId="28" fillId="6" borderId="6" xfId="1" applyFill="1" applyBorder="1" applyAlignment="1" applyProtection="1">
      <alignment horizontal="center" vertical="top"/>
    </xf>
    <xf numFmtId="0" fontId="35" fillId="6" borderId="0" xfId="1" applyFont="1" applyFill="1" applyBorder="1" applyAlignment="1" applyProtection="1">
      <alignment horizontal="left"/>
    </xf>
    <xf numFmtId="0" fontId="36" fillId="2" borderId="4" xfId="0" applyFont="1" applyFill="1" applyBorder="1" applyAlignment="1" applyProtection="1">
      <alignment horizontal="center" vertical="top" wrapText="1"/>
    </xf>
    <xf numFmtId="0" fontId="14" fillId="6" borderId="13" xfId="0" applyFont="1" applyFill="1" applyBorder="1" applyAlignment="1" applyProtection="1">
      <alignment horizontal="center" vertical="center"/>
    </xf>
    <xf numFmtId="0" fontId="14" fillId="6" borderId="17" xfId="0" applyFont="1" applyFill="1" applyBorder="1" applyAlignment="1" applyProtection="1">
      <alignment horizontal="center" vertical="center"/>
    </xf>
    <xf numFmtId="0" fontId="14" fillId="6" borderId="9" xfId="0" applyFont="1" applyFill="1" applyBorder="1" applyAlignment="1" applyProtection="1">
      <alignment horizontal="center" vertical="center"/>
    </xf>
    <xf numFmtId="0" fontId="19" fillId="6" borderId="2" xfId="0" applyFont="1" applyFill="1" applyBorder="1" applyAlignment="1" applyProtection="1">
      <alignment horizontal="center" vertical="top"/>
    </xf>
    <xf numFmtId="0" fontId="19" fillId="6" borderId="0" xfId="0" applyFont="1" applyFill="1" applyBorder="1" applyAlignment="1" applyProtection="1">
      <alignment horizontal="center" vertical="top"/>
    </xf>
    <xf numFmtId="0" fontId="19" fillId="6" borderId="14" xfId="0" applyFont="1" applyFill="1" applyBorder="1" applyAlignment="1" applyProtection="1">
      <alignment horizontal="center" vertical="top"/>
    </xf>
    <xf numFmtId="0" fontId="13" fillId="6" borderId="2" xfId="0" applyFont="1" applyFill="1" applyBorder="1" applyAlignment="1" applyProtection="1">
      <alignment horizontal="center"/>
    </xf>
    <xf numFmtId="0" fontId="13" fillId="6" borderId="14" xfId="0" applyFont="1" applyFill="1" applyBorder="1" applyAlignment="1" applyProtection="1">
      <alignment horizontal="center"/>
    </xf>
    <xf numFmtId="0" fontId="22" fillId="9" borderId="13" xfId="0" applyFont="1" applyFill="1" applyBorder="1" applyAlignment="1" applyProtection="1">
      <alignment horizontal="center" vertical="center"/>
    </xf>
    <xf numFmtId="0" fontId="22" fillId="9" borderId="17" xfId="0" applyFont="1" applyFill="1" applyBorder="1" applyAlignment="1" applyProtection="1">
      <alignment horizontal="center" vertical="center"/>
    </xf>
    <xf numFmtId="0" fontId="22" fillId="9" borderId="9" xfId="0" applyFont="1" applyFill="1" applyBorder="1" applyAlignment="1" applyProtection="1">
      <alignment horizontal="center" vertical="center"/>
    </xf>
    <xf numFmtId="0" fontId="22" fillId="9" borderId="3" xfId="0" applyFont="1" applyFill="1" applyBorder="1" applyAlignment="1" applyProtection="1">
      <alignment horizontal="center" vertical="center"/>
    </xf>
    <xf numFmtId="0" fontId="22" fillId="9" borderId="4" xfId="0" applyFont="1" applyFill="1" applyBorder="1" applyAlignment="1" applyProtection="1">
      <alignment horizontal="center" vertical="center"/>
    </xf>
    <xf numFmtId="0" fontId="22" fillId="9" borderId="6" xfId="0" applyFont="1" applyFill="1" applyBorder="1" applyAlignment="1" applyProtection="1">
      <alignment horizontal="center" vertical="center"/>
    </xf>
    <xf numFmtId="0" fontId="39" fillId="2" borderId="17" xfId="0" applyFont="1" applyFill="1" applyBorder="1" applyAlignment="1" applyProtection="1">
      <alignment horizontal="center" vertical="center"/>
    </xf>
    <xf numFmtId="0" fontId="39" fillId="2" borderId="4" xfId="0" applyFont="1" applyFill="1" applyBorder="1" applyAlignment="1" applyProtection="1">
      <alignment horizontal="center" vertical="center"/>
    </xf>
    <xf numFmtId="0" fontId="22" fillId="6" borderId="13" xfId="0" applyFont="1" applyFill="1" applyBorder="1" applyAlignment="1" applyProtection="1">
      <alignment horizontal="center"/>
    </xf>
    <xf numFmtId="0" fontId="22" fillId="6" borderId="17" xfId="0" applyFont="1" applyFill="1" applyBorder="1" applyAlignment="1" applyProtection="1">
      <alignment horizontal="center"/>
    </xf>
    <xf numFmtId="0" fontId="22" fillId="6" borderId="9" xfId="0" applyFont="1" applyFill="1" applyBorder="1" applyAlignment="1" applyProtection="1">
      <alignment horizontal="center"/>
    </xf>
    <xf numFmtId="0" fontId="22" fillId="3" borderId="13" xfId="0" applyFont="1" applyFill="1" applyBorder="1" applyAlignment="1" applyProtection="1">
      <alignment horizontal="center" vertical="center"/>
    </xf>
    <xf numFmtId="0" fontId="22" fillId="3" borderId="17" xfId="0" applyFont="1" applyFill="1" applyBorder="1" applyAlignment="1" applyProtection="1">
      <alignment horizontal="center" vertical="center"/>
    </xf>
    <xf numFmtId="0" fontId="22" fillId="3" borderId="9" xfId="0" applyFont="1" applyFill="1" applyBorder="1" applyAlignment="1" applyProtection="1">
      <alignment horizontal="center" vertical="center"/>
    </xf>
    <xf numFmtId="0" fontId="22" fillId="3" borderId="3" xfId="0" applyFont="1" applyFill="1" applyBorder="1" applyAlignment="1" applyProtection="1">
      <alignment horizontal="center" vertical="center"/>
    </xf>
    <xf numFmtId="0" fontId="22" fillId="3" borderId="4" xfId="0" applyFont="1" applyFill="1" applyBorder="1" applyAlignment="1" applyProtection="1">
      <alignment horizontal="center" vertical="center"/>
    </xf>
    <xf numFmtId="0" fontId="22" fillId="3" borderId="6" xfId="0" applyFont="1" applyFill="1" applyBorder="1" applyAlignment="1" applyProtection="1">
      <alignment horizontal="center" vertical="center"/>
    </xf>
    <xf numFmtId="0" fontId="32" fillId="6" borderId="13" xfId="1" applyFont="1" applyFill="1" applyBorder="1" applyAlignment="1" applyProtection="1">
      <alignment horizontal="left" vertical="center"/>
    </xf>
    <xf numFmtId="0" fontId="32" fillId="6" borderId="17" xfId="1" applyFont="1" applyFill="1" applyBorder="1" applyAlignment="1" applyProtection="1">
      <alignment horizontal="left" vertical="center"/>
    </xf>
    <xf numFmtId="0" fontId="12" fillId="6" borderId="2" xfId="0" applyFont="1" applyFill="1" applyBorder="1" applyAlignment="1" applyProtection="1">
      <alignment horizontal="justify" vertical="center" wrapText="1"/>
    </xf>
    <xf numFmtId="0" fontId="0" fillId="0" borderId="0" xfId="0" applyAlignment="1" applyProtection="1">
      <alignment horizontal="justify" vertical="center" wrapText="1"/>
    </xf>
    <xf numFmtId="0" fontId="0" fillId="0" borderId="14" xfId="0" applyBorder="1" applyAlignment="1" applyProtection="1">
      <alignment horizontal="justify" vertical="center" wrapText="1"/>
    </xf>
    <xf numFmtId="0" fontId="0" fillId="0" borderId="2" xfId="0" applyBorder="1" applyAlignment="1" applyProtection="1">
      <alignment horizontal="justify" vertical="center" wrapText="1"/>
    </xf>
    <xf numFmtId="0" fontId="12" fillId="6" borderId="2" xfId="0" applyFont="1" applyFill="1" applyBorder="1" applyAlignment="1" applyProtection="1">
      <alignment horizontal="justify" vertical="top" wrapText="1"/>
    </xf>
    <xf numFmtId="0" fontId="12" fillId="6" borderId="0" xfId="0" applyFont="1" applyFill="1" applyBorder="1" applyAlignment="1" applyProtection="1">
      <alignment horizontal="justify" vertical="top" wrapText="1"/>
    </xf>
    <xf numFmtId="0" fontId="12" fillId="6" borderId="14" xfId="0" applyFont="1" applyFill="1" applyBorder="1" applyAlignment="1" applyProtection="1">
      <alignment horizontal="justify" vertical="top" wrapText="1"/>
    </xf>
    <xf numFmtId="0" fontId="12" fillId="6" borderId="0" xfId="0" applyFont="1" applyFill="1" applyBorder="1" applyAlignment="1" applyProtection="1">
      <alignment horizontal="justify" vertical="center" wrapText="1"/>
    </xf>
    <xf numFmtId="0" fontId="12" fillId="6" borderId="14" xfId="0" applyFont="1" applyFill="1" applyBorder="1" applyAlignment="1" applyProtection="1">
      <alignment horizontal="justify" vertical="center" wrapText="1"/>
    </xf>
    <xf numFmtId="0" fontId="0" fillId="6" borderId="0" xfId="0" applyFill="1" applyBorder="1" applyAlignment="1" applyProtection="1">
      <alignment horizontal="justify" vertical="top" wrapText="1"/>
    </xf>
    <xf numFmtId="0" fontId="0" fillId="6" borderId="14" xfId="0" applyFill="1" applyBorder="1" applyAlignment="1" applyProtection="1">
      <alignment horizontal="justify" vertical="top" wrapText="1"/>
    </xf>
    <xf numFmtId="0" fontId="0" fillId="6" borderId="0" xfId="0" applyFill="1" applyBorder="1" applyAlignment="1" applyProtection="1">
      <alignment horizontal="justify" vertical="center" wrapText="1"/>
    </xf>
    <xf numFmtId="0" fontId="0" fillId="6" borderId="14" xfId="0" applyFill="1" applyBorder="1" applyAlignment="1" applyProtection="1">
      <alignment horizontal="justify" vertical="center" wrapText="1"/>
    </xf>
    <xf numFmtId="0" fontId="12" fillId="6" borderId="3" xfId="0" applyFont="1" applyFill="1" applyBorder="1" applyAlignment="1" applyProtection="1">
      <alignment horizontal="justify" vertical="center" wrapText="1"/>
    </xf>
    <xf numFmtId="0" fontId="12" fillId="6" borderId="4" xfId="0" applyFont="1" applyFill="1" applyBorder="1" applyAlignment="1" applyProtection="1">
      <alignment horizontal="justify" vertical="center" wrapText="1"/>
    </xf>
    <xf numFmtId="0" fontId="12" fillId="6" borderId="6" xfId="0" applyFont="1" applyFill="1" applyBorder="1" applyAlignment="1" applyProtection="1">
      <alignment horizontal="justify" vertical="center" wrapText="1"/>
    </xf>
    <xf numFmtId="0" fontId="0" fillId="6" borderId="3" xfId="0" applyFill="1" applyBorder="1" applyAlignment="1" applyProtection="1">
      <alignment horizontal="justify" vertical="top" wrapText="1"/>
    </xf>
    <xf numFmtId="0" fontId="0" fillId="6" borderId="4" xfId="0" applyFill="1" applyBorder="1" applyAlignment="1" applyProtection="1">
      <alignment horizontal="justify" vertical="top" wrapText="1"/>
    </xf>
    <xf numFmtId="0" fontId="0" fillId="6" borderId="6" xfId="0" applyFill="1" applyBorder="1" applyAlignment="1" applyProtection="1">
      <alignment horizontal="justify" vertical="top" wrapText="1"/>
    </xf>
    <xf numFmtId="0" fontId="12" fillId="6" borderId="2" xfId="0" applyFont="1" applyFill="1" applyBorder="1" applyAlignment="1" applyProtection="1">
      <alignment horizontal="justify" vertical="top"/>
    </xf>
    <xf numFmtId="0" fontId="0" fillId="6" borderId="0" xfId="0" applyFill="1" applyBorder="1" applyAlignment="1" applyProtection="1">
      <alignment horizontal="justify" vertical="top"/>
    </xf>
    <xf numFmtId="0" fontId="0" fillId="6" borderId="14" xfId="0" applyFill="1" applyBorder="1" applyAlignment="1" applyProtection="1">
      <alignment horizontal="justify" vertical="top"/>
    </xf>
    <xf numFmtId="0" fontId="0" fillId="6" borderId="3" xfId="0" applyFill="1" applyBorder="1" applyAlignment="1" applyProtection="1">
      <alignment horizontal="justify" vertical="top"/>
    </xf>
    <xf numFmtId="0" fontId="0" fillId="6" borderId="4" xfId="0" applyFill="1" applyBorder="1" applyAlignment="1" applyProtection="1">
      <alignment horizontal="justify" vertical="top"/>
    </xf>
    <xf numFmtId="0" fontId="0" fillId="6" borderId="6" xfId="0" applyFill="1" applyBorder="1" applyAlignment="1" applyProtection="1">
      <alignment horizontal="justify" vertical="top"/>
    </xf>
    <xf numFmtId="0" fontId="13" fillId="6" borderId="2" xfId="0" applyFont="1" applyFill="1" applyBorder="1" applyAlignment="1" applyProtection="1">
      <alignment horizontal="justify" vertical="center" wrapText="1"/>
    </xf>
    <xf numFmtId="0" fontId="13" fillId="6" borderId="0" xfId="0" applyFont="1" applyFill="1" applyBorder="1" applyAlignment="1" applyProtection="1">
      <alignment horizontal="justify" vertical="center" wrapText="1"/>
    </xf>
    <xf numFmtId="0" fontId="13" fillId="6" borderId="14" xfId="0" applyFont="1" applyFill="1" applyBorder="1" applyAlignment="1" applyProtection="1">
      <alignment horizontal="justify" vertical="center" wrapText="1"/>
    </xf>
    <xf numFmtId="0" fontId="13" fillId="6" borderId="0" xfId="0" applyFont="1" applyFill="1" applyBorder="1" applyAlignment="1">
      <alignment horizontal="center"/>
    </xf>
    <xf numFmtId="0" fontId="0" fillId="6" borderId="2" xfId="0" applyFill="1" applyBorder="1" applyAlignment="1">
      <alignment horizontal="center"/>
    </xf>
    <xf numFmtId="0" fontId="0" fillId="6" borderId="0" xfId="0" applyFill="1" applyBorder="1" applyAlignment="1">
      <alignment horizontal="center"/>
    </xf>
    <xf numFmtId="0" fontId="0" fillId="6" borderId="14" xfId="0" applyFill="1" applyBorder="1" applyAlignment="1">
      <alignment horizontal="center"/>
    </xf>
    <xf numFmtId="0" fontId="35" fillId="6" borderId="0" xfId="1" applyFont="1" applyFill="1" applyBorder="1" applyAlignment="1" applyProtection="1">
      <alignment horizontal="left"/>
      <protection locked="0"/>
    </xf>
    <xf numFmtId="0" fontId="36" fillId="2" borderId="4" xfId="0" applyFont="1" applyFill="1" applyBorder="1" applyAlignment="1">
      <alignment horizontal="center" vertical="top" wrapText="1"/>
    </xf>
    <xf numFmtId="0" fontId="14" fillId="6" borderId="13" xfId="0" applyFont="1" applyFill="1" applyBorder="1" applyAlignment="1">
      <alignment horizontal="center" vertical="center"/>
    </xf>
    <xf numFmtId="0" fontId="14" fillId="6" borderId="17" xfId="0" applyFont="1" applyFill="1" applyBorder="1" applyAlignment="1">
      <alignment horizontal="center" vertical="center"/>
    </xf>
    <xf numFmtId="0" fontId="14" fillId="6" borderId="9" xfId="0" applyFont="1" applyFill="1" applyBorder="1" applyAlignment="1">
      <alignment horizontal="center" vertical="center"/>
    </xf>
    <xf numFmtId="0" fontId="19" fillId="6" borderId="2" xfId="0" applyFont="1" applyFill="1" applyBorder="1" applyAlignment="1">
      <alignment horizontal="center" vertical="top"/>
    </xf>
    <xf numFmtId="0" fontId="19" fillId="6" borderId="0" xfId="0" applyFont="1" applyFill="1" applyBorder="1" applyAlignment="1">
      <alignment horizontal="center" vertical="top"/>
    </xf>
    <xf numFmtId="0" fontId="19" fillId="6" borderId="14" xfId="0" applyFont="1" applyFill="1" applyBorder="1" applyAlignment="1">
      <alignment horizontal="center" vertical="top"/>
    </xf>
    <xf numFmtId="0" fontId="13" fillId="6" borderId="2" xfId="0" applyFont="1" applyFill="1" applyBorder="1" applyAlignment="1">
      <alignment horizontal="center"/>
    </xf>
    <xf numFmtId="0" fontId="13" fillId="6" borderId="14" xfId="0" applyFont="1" applyFill="1" applyBorder="1" applyAlignment="1">
      <alignment horizontal="center"/>
    </xf>
    <xf numFmtId="0" fontId="16" fillId="9" borderId="13" xfId="0" applyFont="1" applyFill="1" applyBorder="1" applyAlignment="1">
      <alignment horizontal="center" vertical="center"/>
    </xf>
    <xf numFmtId="0" fontId="16" fillId="9" borderId="17" xfId="0" applyFont="1" applyFill="1" applyBorder="1" applyAlignment="1">
      <alignment horizontal="center" vertical="center"/>
    </xf>
    <xf numFmtId="0" fontId="16" fillId="9" borderId="9" xfId="0" applyFont="1" applyFill="1" applyBorder="1" applyAlignment="1">
      <alignment horizontal="center" vertical="center"/>
    </xf>
    <xf numFmtId="0" fontId="16" fillId="9" borderId="3" xfId="0" applyFont="1" applyFill="1" applyBorder="1" applyAlignment="1">
      <alignment horizontal="center" vertical="center"/>
    </xf>
    <xf numFmtId="0" fontId="16" fillId="9" borderId="4" xfId="0" applyFont="1" applyFill="1" applyBorder="1" applyAlignment="1">
      <alignment horizontal="center" vertical="center"/>
    </xf>
    <xf numFmtId="0" fontId="16" fillId="9" borderId="6" xfId="0" applyFont="1" applyFill="1" applyBorder="1" applyAlignment="1">
      <alignment horizontal="center" vertical="center"/>
    </xf>
    <xf numFmtId="0" fontId="22" fillId="9" borderId="13" xfId="0" applyFont="1" applyFill="1" applyBorder="1" applyAlignment="1">
      <alignment horizontal="center" vertical="center"/>
    </xf>
    <xf numFmtId="0" fontId="22" fillId="9" borderId="17" xfId="0" applyFont="1" applyFill="1" applyBorder="1" applyAlignment="1">
      <alignment horizontal="center" vertical="center"/>
    </xf>
    <xf numFmtId="0" fontId="22" fillId="9" borderId="9" xfId="0" applyFont="1" applyFill="1" applyBorder="1" applyAlignment="1">
      <alignment horizontal="center" vertical="center"/>
    </xf>
    <xf numFmtId="0" fontId="22" fillId="9" borderId="3" xfId="0" applyFont="1" applyFill="1" applyBorder="1" applyAlignment="1">
      <alignment horizontal="center" vertical="center"/>
    </xf>
    <xf numFmtId="0" fontId="22" fillId="9" borderId="4" xfId="0" applyFont="1" applyFill="1" applyBorder="1" applyAlignment="1">
      <alignment horizontal="center" vertical="center"/>
    </xf>
    <xf numFmtId="0" fontId="22" fillId="9" borderId="6" xfId="0" applyFont="1" applyFill="1" applyBorder="1" applyAlignment="1">
      <alignment horizontal="center" vertical="center"/>
    </xf>
    <xf numFmtId="0" fontId="39" fillId="2" borderId="17" xfId="0" applyFont="1" applyFill="1" applyBorder="1" applyAlignment="1">
      <alignment horizontal="center" vertical="center"/>
    </xf>
    <xf numFmtId="0" fontId="39" fillId="2" borderId="4" xfId="0" applyFont="1" applyFill="1" applyBorder="1" applyAlignment="1">
      <alignment horizontal="center" vertical="center"/>
    </xf>
    <xf numFmtId="0" fontId="0" fillId="6" borderId="2" xfId="0" applyFill="1" applyBorder="1" applyAlignment="1" applyProtection="1">
      <alignment horizontal="justify" vertical="top"/>
    </xf>
    <xf numFmtId="0" fontId="0" fillId="6" borderId="2" xfId="0" applyFill="1" applyBorder="1" applyAlignment="1" applyProtection="1">
      <alignment horizontal="justify" vertical="center" wrapText="1"/>
    </xf>
    <xf numFmtId="0" fontId="12" fillId="6" borderId="2" xfId="0" applyFont="1" applyFill="1" applyBorder="1" applyAlignment="1" applyProtection="1">
      <alignment horizontal="justify" wrapText="1"/>
    </xf>
    <xf numFmtId="0" fontId="0" fillId="6" borderId="0" xfId="0" applyFill="1" applyBorder="1" applyAlignment="1" applyProtection="1">
      <alignment horizontal="justify" wrapText="1"/>
    </xf>
    <xf numFmtId="0" fontId="0" fillId="6" borderId="14" xfId="0" applyFill="1" applyBorder="1" applyAlignment="1" applyProtection="1">
      <alignment horizontal="justify" wrapText="1"/>
    </xf>
    <xf numFmtId="0" fontId="0" fillId="6" borderId="2" xfId="0" applyFill="1" applyBorder="1" applyAlignment="1" applyProtection="1">
      <alignment horizontal="justify" wrapText="1"/>
    </xf>
    <xf numFmtId="0" fontId="32" fillId="6" borderId="2" xfId="1" applyFont="1" applyFill="1" applyBorder="1" applyAlignment="1" applyProtection="1">
      <alignment horizontal="left" vertical="center"/>
    </xf>
    <xf numFmtId="0" fontId="32" fillId="6" borderId="0" xfId="1" applyFont="1" applyFill="1" applyBorder="1" applyAlignment="1" applyProtection="1">
      <alignment horizontal="left" vertical="center"/>
    </xf>
    <xf numFmtId="0" fontId="0" fillId="6" borderId="2" xfId="0" applyFill="1" applyBorder="1" applyAlignment="1" applyProtection="1">
      <alignment horizontal="justify" vertical="top" wrapText="1"/>
    </xf>
    <xf numFmtId="0" fontId="14" fillId="4" borderId="0" xfId="0" applyFont="1" applyFill="1" applyBorder="1" applyAlignment="1" applyProtection="1">
      <alignment horizontal="center"/>
    </xf>
    <xf numFmtId="0" fontId="0" fillId="4" borderId="0" xfId="0" applyFill="1" applyBorder="1" applyAlignment="1" applyProtection="1">
      <alignment horizontal="center"/>
    </xf>
    <xf numFmtId="0" fontId="12" fillId="6" borderId="13" xfId="0" applyFont="1" applyFill="1" applyBorder="1" applyAlignment="1" applyProtection="1">
      <alignment horizontal="justify" vertical="center" wrapText="1"/>
    </xf>
    <xf numFmtId="0" fontId="0" fillId="6" borderId="17" xfId="0" applyFill="1" applyBorder="1" applyAlignment="1" applyProtection="1">
      <alignment horizontal="justify" vertical="center" wrapText="1"/>
    </xf>
    <xf numFmtId="0" fontId="0" fillId="6" borderId="9" xfId="0" applyFill="1" applyBorder="1" applyAlignment="1" applyProtection="1">
      <alignment horizontal="justify" vertical="center" wrapText="1"/>
    </xf>
    <xf numFmtId="0" fontId="0" fillId="6" borderId="3" xfId="0" applyFill="1" applyBorder="1" applyAlignment="1" applyProtection="1">
      <alignment horizontal="justify" vertical="center" wrapText="1"/>
    </xf>
    <xf numFmtId="0" fontId="0" fillId="6" borderId="4" xfId="0" applyFill="1" applyBorder="1" applyAlignment="1" applyProtection="1">
      <alignment horizontal="justify" vertical="center" wrapText="1"/>
    </xf>
    <xf numFmtId="0" fontId="0" fillId="6" borderId="6" xfId="0" applyFill="1" applyBorder="1" applyAlignment="1" applyProtection="1">
      <alignment horizontal="justify" vertical="center" wrapText="1"/>
    </xf>
    <xf numFmtId="0" fontId="0" fillId="0" borderId="0" xfId="0" applyFill="1" applyBorder="1" applyAlignment="1" applyProtection="1">
      <alignment horizontal="center"/>
    </xf>
    <xf numFmtId="0" fontId="0" fillId="19" borderId="0" xfId="0" applyFill="1" applyBorder="1" applyAlignment="1" applyProtection="1">
      <alignment horizontal="center"/>
    </xf>
    <xf numFmtId="0" fontId="13" fillId="0" borderId="0" xfId="0" applyFont="1" applyFill="1" applyBorder="1" applyAlignment="1" applyProtection="1">
      <alignment horizontal="center"/>
    </xf>
    <xf numFmtId="0" fontId="13" fillId="6" borderId="28" xfId="0" applyFont="1" applyFill="1" applyBorder="1" applyAlignment="1" applyProtection="1">
      <alignment horizontal="center" wrapText="1"/>
    </xf>
    <xf numFmtId="0" fontId="13" fillId="6" borderId="23" xfId="0" applyFont="1" applyFill="1" applyBorder="1" applyAlignment="1" applyProtection="1">
      <alignment horizontal="center" wrapText="1"/>
    </xf>
    <xf numFmtId="0" fontId="12" fillId="6" borderId="25" xfId="0" applyFont="1" applyFill="1" applyBorder="1" applyAlignment="1" applyProtection="1">
      <alignment horizontal="center" vertical="center" wrapText="1"/>
    </xf>
    <xf numFmtId="0" fontId="12" fillId="6" borderId="18" xfId="0" applyFont="1" applyFill="1" applyBorder="1" applyAlignment="1" applyProtection="1">
      <alignment horizontal="center" vertical="center" wrapText="1"/>
    </xf>
    <xf numFmtId="0" fontId="12" fillId="6" borderId="26" xfId="0" applyFont="1" applyFill="1" applyBorder="1" applyAlignment="1" applyProtection="1">
      <alignment horizontal="center" vertical="center" wrapText="1"/>
    </xf>
    <xf numFmtId="0" fontId="40" fillId="6" borderId="25" xfId="0" applyFont="1" applyFill="1" applyBorder="1" applyAlignment="1" applyProtection="1">
      <alignment horizontal="center" vertical="center" wrapText="1"/>
    </xf>
    <xf numFmtId="0" fontId="40" fillId="6" borderId="18" xfId="0" applyFont="1" applyFill="1" applyBorder="1" applyAlignment="1" applyProtection="1">
      <alignment horizontal="center" vertical="center" wrapText="1"/>
    </xf>
    <xf numFmtId="0" fontId="40" fillId="6" borderId="26"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17"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4" borderId="13" xfId="0" applyFont="1" applyFill="1" applyBorder="1" applyAlignment="1" applyProtection="1">
      <alignment horizontal="center" vertical="center" wrapText="1"/>
    </xf>
    <xf numFmtId="0" fontId="13" fillId="4" borderId="17" xfId="0" applyFont="1" applyFill="1" applyBorder="1" applyAlignment="1" applyProtection="1">
      <alignment horizontal="center" vertical="center" wrapText="1"/>
    </xf>
    <xf numFmtId="0" fontId="13" fillId="4" borderId="9" xfId="0" applyFont="1" applyFill="1" applyBorder="1" applyAlignment="1" applyProtection="1">
      <alignment horizontal="center" vertical="center" wrapText="1"/>
    </xf>
    <xf numFmtId="0" fontId="22" fillId="26" borderId="25" xfId="0" applyFont="1" applyFill="1" applyBorder="1" applyAlignment="1" applyProtection="1">
      <alignment horizontal="center" vertical="center" wrapText="1"/>
    </xf>
    <xf numFmtId="0" fontId="22" fillId="26" borderId="18" xfId="0" applyFont="1" applyFill="1" applyBorder="1" applyAlignment="1" applyProtection="1">
      <alignment horizontal="center" vertical="center" wrapText="1"/>
    </xf>
    <xf numFmtId="0" fontId="22" fillId="26" borderId="26" xfId="0" applyFont="1" applyFill="1" applyBorder="1" applyAlignment="1" applyProtection="1">
      <alignment horizontal="center" vertical="center" wrapText="1"/>
    </xf>
    <xf numFmtId="0" fontId="41" fillId="13" borderId="25" xfId="0" applyFont="1" applyFill="1" applyBorder="1" applyAlignment="1" applyProtection="1">
      <alignment horizontal="center" vertical="center" wrapText="1"/>
    </xf>
    <xf numFmtId="0" fontId="41" fillId="13" borderId="18" xfId="0" applyFont="1" applyFill="1" applyBorder="1" applyAlignment="1" applyProtection="1">
      <alignment horizontal="center" vertical="center" wrapText="1"/>
    </xf>
    <xf numFmtId="0" fontId="41" fillId="13" borderId="26" xfId="0" applyFont="1" applyFill="1" applyBorder="1" applyAlignment="1" applyProtection="1">
      <alignment horizontal="center" vertical="center" wrapText="1"/>
    </xf>
    <xf numFmtId="0" fontId="13" fillId="4" borderId="25" xfId="0" applyFont="1" applyFill="1" applyBorder="1" applyAlignment="1" applyProtection="1">
      <alignment horizontal="center" vertical="center"/>
      <protection locked="0"/>
    </xf>
    <xf numFmtId="0" fontId="13" fillId="4" borderId="18" xfId="0" applyFont="1" applyFill="1" applyBorder="1" applyAlignment="1" applyProtection="1">
      <alignment horizontal="center" vertical="center"/>
      <protection locked="0"/>
    </xf>
    <xf numFmtId="0" fontId="13" fillId="4" borderId="26" xfId="0" applyFont="1" applyFill="1" applyBorder="1" applyAlignment="1" applyProtection="1">
      <alignment horizontal="center" vertical="center"/>
      <protection locked="0"/>
    </xf>
    <xf numFmtId="0" fontId="22" fillId="2" borderId="13" xfId="0" applyFont="1" applyFill="1" applyBorder="1" applyAlignment="1" applyProtection="1">
      <alignment horizontal="center" vertical="center" wrapText="1"/>
    </xf>
    <xf numFmtId="0" fontId="22" fillId="2" borderId="17" xfId="0" applyFont="1" applyFill="1" applyBorder="1" applyAlignment="1" applyProtection="1">
      <alignment horizontal="center" vertical="center" wrapText="1"/>
    </xf>
    <xf numFmtId="0" fontId="22" fillId="2" borderId="2" xfId="0" applyFont="1" applyFill="1" applyBorder="1" applyAlignment="1" applyProtection="1">
      <alignment horizontal="center" vertical="center" wrapText="1"/>
    </xf>
    <xf numFmtId="0" fontId="22" fillId="2" borderId="0" xfId="0" applyFont="1" applyFill="1" applyBorder="1" applyAlignment="1" applyProtection="1">
      <alignment horizontal="center" vertical="center" wrapText="1"/>
    </xf>
    <xf numFmtId="0" fontId="22" fillId="2" borderId="3" xfId="0" applyFont="1" applyFill="1" applyBorder="1" applyAlignment="1" applyProtection="1">
      <alignment horizontal="center" vertical="center" wrapText="1"/>
    </xf>
    <xf numFmtId="0" fontId="22" fillId="2" borderId="4" xfId="0" applyFont="1" applyFill="1" applyBorder="1" applyAlignment="1" applyProtection="1">
      <alignment horizontal="center" vertical="center" wrapText="1"/>
    </xf>
    <xf numFmtId="0" fontId="22" fillId="9" borderId="25" xfId="0" applyFont="1" applyFill="1" applyBorder="1" applyAlignment="1" applyProtection="1">
      <alignment horizontal="center"/>
    </xf>
    <xf numFmtId="0" fontId="22" fillId="9" borderId="18" xfId="0" applyFont="1" applyFill="1" applyBorder="1" applyAlignment="1" applyProtection="1">
      <alignment horizontal="center"/>
    </xf>
    <xf numFmtId="0" fontId="22" fillId="9" borderId="26" xfId="0" applyFont="1" applyFill="1" applyBorder="1" applyAlignment="1" applyProtection="1">
      <alignment horizontal="center"/>
    </xf>
    <xf numFmtId="0" fontId="0" fillId="5" borderId="2" xfId="0" applyFill="1" applyBorder="1" applyAlignment="1" applyProtection="1">
      <alignment horizontal="center"/>
    </xf>
    <xf numFmtId="0" fontId="0" fillId="5" borderId="3" xfId="0" applyFill="1" applyBorder="1" applyAlignment="1" applyProtection="1">
      <alignment horizontal="center"/>
    </xf>
    <xf numFmtId="0" fontId="0" fillId="5" borderId="14" xfId="0" applyFill="1" applyBorder="1" applyAlignment="1" applyProtection="1">
      <alignment horizontal="center"/>
    </xf>
    <xf numFmtId="0" fontId="0" fillId="5" borderId="6" xfId="0" applyFill="1" applyBorder="1" applyAlignment="1" applyProtection="1">
      <alignment horizontal="center"/>
    </xf>
    <xf numFmtId="0" fontId="0" fillId="19" borderId="17" xfId="0" applyFill="1" applyBorder="1" applyAlignment="1" applyProtection="1">
      <alignment horizontal="center"/>
    </xf>
    <xf numFmtId="0" fontId="14" fillId="3" borderId="25" xfId="0" applyFont="1" applyFill="1" applyBorder="1" applyAlignment="1" applyProtection="1">
      <alignment horizontal="center" vertical="center" wrapText="1"/>
    </xf>
    <xf numFmtId="0" fontId="14" fillId="3" borderId="18" xfId="0" applyFont="1" applyFill="1" applyBorder="1" applyAlignment="1" applyProtection="1">
      <alignment horizontal="center" vertical="center" wrapText="1"/>
    </xf>
    <xf numFmtId="0" fontId="14" fillId="3" borderId="26" xfId="0" applyFont="1" applyFill="1" applyBorder="1" applyAlignment="1" applyProtection="1">
      <alignment horizontal="center" vertical="center" wrapText="1"/>
    </xf>
    <xf numFmtId="0" fontId="85" fillId="9" borderId="25" xfId="0" applyFont="1" applyFill="1" applyBorder="1" applyAlignment="1" applyProtection="1">
      <alignment horizontal="center" vertical="center" wrapText="1"/>
    </xf>
    <xf numFmtId="0" fontId="85" fillId="9" borderId="18" xfId="0" applyFont="1" applyFill="1" applyBorder="1" applyAlignment="1" applyProtection="1">
      <alignment horizontal="center" vertical="center" wrapText="1"/>
    </xf>
    <xf numFmtId="0" fontId="85" fillId="9" borderId="26" xfId="0" applyFont="1" applyFill="1" applyBorder="1" applyAlignment="1" applyProtection="1">
      <alignment horizontal="center" vertical="center" wrapText="1"/>
    </xf>
    <xf numFmtId="0" fontId="53" fillId="33" borderId="15" xfId="2" applyFont="1" applyFill="1" applyBorder="1" applyAlignment="1" applyProtection="1">
      <alignment horizontal="left" vertical="center" readingOrder="1"/>
    </xf>
    <xf numFmtId="0" fontId="53" fillId="33" borderId="20" xfId="2" applyFont="1" applyFill="1" applyBorder="1" applyAlignment="1" applyProtection="1">
      <alignment horizontal="left" vertical="center" readingOrder="1"/>
    </xf>
    <xf numFmtId="0" fontId="53" fillId="26" borderId="15" xfId="2" applyFont="1" applyFill="1" applyBorder="1" applyAlignment="1" applyProtection="1">
      <alignment horizontal="right" vertical="center" readingOrder="1"/>
    </xf>
    <xf numFmtId="0" fontId="53" fillId="26" borderId="20" xfId="2" applyFont="1" applyFill="1" applyBorder="1" applyAlignment="1" applyProtection="1">
      <alignment horizontal="right" vertical="center" readingOrder="1"/>
    </xf>
    <xf numFmtId="0" fontId="53" fillId="33" borderId="32" xfId="2" applyFont="1" applyFill="1" applyBorder="1" applyAlignment="1" applyProtection="1">
      <alignment horizontal="left" vertical="center" readingOrder="1"/>
    </xf>
    <xf numFmtId="0" fontId="53" fillId="33" borderId="33" xfId="2" applyFont="1" applyFill="1" applyBorder="1" applyAlignment="1" applyProtection="1">
      <alignment horizontal="left" vertical="center" readingOrder="1"/>
    </xf>
    <xf numFmtId="0" fontId="54" fillId="33" borderId="15" xfId="2" applyFont="1" applyFill="1" applyBorder="1" applyAlignment="1" applyProtection="1">
      <alignment horizontal="left" vertical="center" wrapText="1"/>
    </xf>
    <xf numFmtId="0" fontId="54" fillId="33" borderId="20" xfId="2" applyFont="1" applyFill="1" applyBorder="1" applyAlignment="1" applyProtection="1">
      <alignment horizontal="left" vertical="center" wrapText="1"/>
    </xf>
    <xf numFmtId="0" fontId="53" fillId="33" borderId="30" xfId="2" applyFont="1" applyFill="1" applyBorder="1" applyAlignment="1" applyProtection="1">
      <alignment horizontal="right" vertical="center" readingOrder="1"/>
    </xf>
    <xf numFmtId="0" fontId="53" fillId="33" borderId="19" xfId="2" applyFont="1" applyFill="1" applyBorder="1" applyAlignment="1" applyProtection="1">
      <alignment horizontal="right" vertical="center" readingOrder="1"/>
    </xf>
    <xf numFmtId="0" fontId="53" fillId="25" borderId="74" xfId="2" applyFont="1" applyFill="1" applyBorder="1" applyAlignment="1" applyProtection="1">
      <alignment horizontal="right" vertical="center" readingOrder="1"/>
    </xf>
    <xf numFmtId="0" fontId="53" fillId="25" borderId="60" xfId="2" applyFont="1" applyFill="1" applyBorder="1" applyAlignment="1" applyProtection="1">
      <alignment horizontal="right" vertical="center" readingOrder="1"/>
    </xf>
    <xf numFmtId="0" fontId="53" fillId="33" borderId="2" xfId="2" applyFont="1" applyFill="1" applyBorder="1" applyAlignment="1" applyProtection="1">
      <alignment horizontal="center" vertical="center" readingOrder="1"/>
    </xf>
    <xf numFmtId="0" fontId="53" fillId="33" borderId="0" xfId="2" applyFont="1" applyFill="1" applyBorder="1" applyAlignment="1" applyProtection="1">
      <alignment horizontal="center" vertical="center" readingOrder="1"/>
    </xf>
    <xf numFmtId="0" fontId="53" fillId="33" borderId="14" xfId="2" applyFont="1" applyFill="1" applyBorder="1" applyAlignment="1" applyProtection="1">
      <alignment horizontal="center" vertical="center" readingOrder="1"/>
    </xf>
    <xf numFmtId="0" fontId="53" fillId="26" borderId="76" xfId="2" applyFont="1" applyFill="1" applyBorder="1" applyAlignment="1" applyProtection="1">
      <alignment horizontal="center" vertical="center" readingOrder="1"/>
    </xf>
    <xf numFmtId="0" fontId="53" fillId="26" borderId="51" xfId="2" applyFont="1" applyFill="1" applyBorder="1" applyAlignment="1" applyProtection="1">
      <alignment horizontal="center" vertical="center" readingOrder="1"/>
    </xf>
    <xf numFmtId="0" fontId="53" fillId="26" borderId="77" xfId="2" applyFont="1" applyFill="1" applyBorder="1" applyAlignment="1" applyProtection="1">
      <alignment horizontal="center" vertical="center" readingOrder="1"/>
    </xf>
    <xf numFmtId="0" fontId="53" fillId="10" borderId="15" xfId="2" applyFont="1" applyFill="1" applyBorder="1" applyAlignment="1" applyProtection="1">
      <alignment horizontal="center" vertical="center" readingOrder="1"/>
    </xf>
    <xf numFmtId="0" fontId="53" fillId="10" borderId="20" xfId="2" applyFont="1" applyFill="1" applyBorder="1" applyAlignment="1" applyProtection="1">
      <alignment horizontal="center" vertical="center" readingOrder="1"/>
    </xf>
    <xf numFmtId="0" fontId="53" fillId="10" borderId="10" xfId="2" applyFont="1" applyFill="1" applyBorder="1" applyAlignment="1" applyProtection="1">
      <alignment horizontal="center" vertical="center" readingOrder="1"/>
    </xf>
    <xf numFmtId="0" fontId="54" fillId="33" borderId="15" xfId="2" applyFont="1" applyFill="1" applyBorder="1" applyAlignment="1" applyProtection="1">
      <alignment horizontal="left" vertical="center"/>
    </xf>
    <xf numFmtId="0" fontId="54" fillId="33" borderId="20" xfId="2" applyFont="1" applyFill="1" applyBorder="1" applyAlignment="1" applyProtection="1">
      <alignment horizontal="left" vertical="center"/>
    </xf>
    <xf numFmtId="0" fontId="56" fillId="33" borderId="15" xfId="2" applyFont="1" applyFill="1" applyBorder="1" applyAlignment="1" applyProtection="1">
      <alignment horizontal="center" vertical="center"/>
    </xf>
    <xf numFmtId="0" fontId="56" fillId="33" borderId="20" xfId="2" applyFont="1" applyFill="1" applyBorder="1" applyAlignment="1" applyProtection="1">
      <alignment horizontal="center" vertical="center"/>
    </xf>
    <xf numFmtId="0" fontId="54" fillId="33" borderId="15" xfId="2" applyFont="1" applyFill="1" applyBorder="1" applyAlignment="1" applyProtection="1">
      <alignment horizontal="left" vertical="center" readingOrder="1"/>
    </xf>
    <xf numFmtId="0" fontId="54" fillId="33" borderId="20" xfId="2" applyFont="1" applyFill="1" applyBorder="1" applyAlignment="1" applyProtection="1">
      <alignment horizontal="left" vertical="center" readingOrder="1"/>
    </xf>
    <xf numFmtId="0" fontId="54" fillId="33" borderId="10" xfId="2" applyFont="1" applyFill="1" applyBorder="1" applyAlignment="1" applyProtection="1">
      <alignment horizontal="left" vertical="center" readingOrder="1"/>
    </xf>
    <xf numFmtId="0" fontId="53" fillId="33" borderId="15" xfId="2" applyFont="1" applyFill="1" applyBorder="1" applyAlignment="1" applyProtection="1">
      <alignment horizontal="right" vertical="center" readingOrder="1"/>
    </xf>
    <xf numFmtId="0" fontId="53" fillId="33" borderId="20" xfId="2" applyFont="1" applyFill="1" applyBorder="1" applyAlignment="1" applyProtection="1">
      <alignment horizontal="right" vertical="center" readingOrder="1"/>
    </xf>
    <xf numFmtId="0" fontId="61" fillId="30" borderId="0" xfId="2" applyFont="1" applyFill="1" applyBorder="1" applyAlignment="1" applyProtection="1">
      <alignment horizontal="center"/>
    </xf>
    <xf numFmtId="0" fontId="61" fillId="30" borderId="14" xfId="2" applyFont="1" applyFill="1" applyBorder="1" applyAlignment="1" applyProtection="1">
      <alignment horizontal="center"/>
    </xf>
    <xf numFmtId="0" fontId="53" fillId="24" borderId="15" xfId="2" applyFont="1" applyFill="1" applyBorder="1" applyAlignment="1" applyProtection="1">
      <alignment horizontal="center" vertical="center" readingOrder="1"/>
    </xf>
    <xf numFmtId="0" fontId="53" fillId="24" borderId="20" xfId="2" applyFont="1" applyFill="1" applyBorder="1" applyAlignment="1" applyProtection="1">
      <alignment horizontal="center" vertical="center" readingOrder="1"/>
    </xf>
    <xf numFmtId="0" fontId="53" fillId="24" borderId="10" xfId="2" applyFont="1" applyFill="1" applyBorder="1" applyAlignment="1" applyProtection="1">
      <alignment horizontal="center" vertical="center" readingOrder="1"/>
    </xf>
    <xf numFmtId="0" fontId="11" fillId="0" borderId="17" xfId="2" applyBorder="1" applyAlignment="1" applyProtection="1">
      <alignment horizontal="center"/>
    </xf>
    <xf numFmtId="0" fontId="84" fillId="0" borderId="0" xfId="2" applyFont="1" applyBorder="1" applyAlignment="1" applyProtection="1">
      <alignment horizontal="center"/>
    </xf>
    <xf numFmtId="0" fontId="65" fillId="0" borderId="0" xfId="2" applyFont="1" applyBorder="1" applyAlignment="1" applyProtection="1">
      <alignment horizontal="left"/>
    </xf>
    <xf numFmtId="0" fontId="84" fillId="23" borderId="0" xfId="2" applyFont="1" applyFill="1" applyBorder="1" applyAlignment="1" applyProtection="1">
      <alignment horizontal="center"/>
    </xf>
    <xf numFmtId="0" fontId="52" fillId="21" borderId="0" xfId="2" applyFont="1" applyFill="1" applyBorder="1" applyAlignment="1" applyProtection="1">
      <alignment horizontal="center"/>
    </xf>
    <xf numFmtId="0" fontId="11" fillId="0" borderId="4" xfId="2" applyBorder="1" applyAlignment="1" applyProtection="1">
      <alignment horizontal="left"/>
    </xf>
    <xf numFmtId="0" fontId="11" fillId="0" borderId="6" xfId="2" applyBorder="1" applyAlignment="1" applyProtection="1">
      <alignment horizontal="left"/>
    </xf>
    <xf numFmtId="0" fontId="53" fillId="20" borderId="28" xfId="2" applyFont="1" applyFill="1" applyBorder="1" applyAlignment="1" applyProtection="1">
      <alignment horizontal="center" vertical="center" readingOrder="1"/>
    </xf>
    <xf numFmtId="0" fontId="53" fillId="20" borderId="27" xfId="2" applyFont="1" applyFill="1" applyBorder="1" applyAlignment="1" applyProtection="1">
      <alignment horizontal="center" vertical="center" readingOrder="1"/>
    </xf>
    <xf numFmtId="0" fontId="53" fillId="20" borderId="23" xfId="2" applyFont="1" applyFill="1" applyBorder="1" applyAlignment="1" applyProtection="1">
      <alignment horizontal="center" vertical="center" readingOrder="1"/>
    </xf>
    <xf numFmtId="0" fontId="84" fillId="22" borderId="0" xfId="2" applyFont="1" applyFill="1" applyBorder="1" applyAlignment="1" applyProtection="1">
      <alignment horizontal="center"/>
    </xf>
    <xf numFmtId="0" fontId="4" fillId="0" borderId="57" xfId="2" applyFont="1" applyFill="1" applyBorder="1" applyAlignment="1" applyProtection="1">
      <alignment horizontal="center"/>
      <protection locked="0"/>
    </xf>
    <xf numFmtId="0" fontId="4" fillId="0" borderId="58" xfId="2" applyFont="1" applyFill="1" applyBorder="1" applyAlignment="1" applyProtection="1">
      <alignment horizontal="center"/>
      <protection locked="0"/>
    </xf>
    <xf numFmtId="0" fontId="11" fillId="0" borderId="58" xfId="2" applyFont="1" applyFill="1" applyBorder="1" applyAlignment="1" applyProtection="1">
      <alignment horizontal="center"/>
      <protection locked="0"/>
    </xf>
    <xf numFmtId="0" fontId="11" fillId="0" borderId="59" xfId="2" applyFont="1" applyFill="1" applyBorder="1" applyAlignment="1" applyProtection="1">
      <alignment horizontal="center"/>
      <protection locked="0"/>
    </xf>
    <xf numFmtId="0" fontId="11" fillId="0" borderId="57" xfId="2" applyFont="1" applyFill="1" applyBorder="1" applyAlignment="1" applyProtection="1">
      <alignment horizontal="center"/>
      <protection locked="0"/>
    </xf>
    <xf numFmtId="0" fontId="45" fillId="9" borderId="25" xfId="2" applyFont="1" applyFill="1" applyBorder="1" applyAlignment="1" applyProtection="1">
      <alignment horizontal="center"/>
    </xf>
    <xf numFmtId="0" fontId="45" fillId="9" borderId="18" xfId="2" applyFont="1" applyFill="1" applyBorder="1" applyAlignment="1" applyProtection="1">
      <alignment horizontal="center"/>
    </xf>
    <xf numFmtId="0" fontId="45" fillId="9" borderId="26" xfId="2" applyFont="1" applyFill="1" applyBorder="1" applyAlignment="1" applyProtection="1">
      <alignment horizontal="center"/>
    </xf>
    <xf numFmtId="0" fontId="11" fillId="0" borderId="57" xfId="2" applyFont="1" applyFill="1" applyBorder="1" applyAlignment="1" applyProtection="1">
      <alignment horizontal="center" vertical="center"/>
      <protection locked="0"/>
    </xf>
    <xf numFmtId="0" fontId="11" fillId="0" borderId="58" xfId="2" applyFont="1" applyFill="1" applyBorder="1" applyAlignment="1" applyProtection="1">
      <alignment horizontal="center" vertical="center"/>
      <protection locked="0"/>
    </xf>
    <xf numFmtId="0" fontId="11" fillId="0" borderId="59" xfId="2" applyFont="1" applyFill="1" applyBorder="1" applyAlignment="1" applyProtection="1">
      <alignment horizontal="center" vertical="center"/>
      <protection locked="0"/>
    </xf>
    <xf numFmtId="0" fontId="47" fillId="13" borderId="98" xfId="2" applyFont="1" applyFill="1" applyBorder="1" applyAlignment="1" applyProtection="1">
      <alignment horizontal="center"/>
    </xf>
    <xf numFmtId="0" fontId="47" fillId="13" borderId="0" xfId="2" applyFont="1" applyFill="1" applyBorder="1" applyAlignment="1" applyProtection="1">
      <alignment horizontal="center"/>
    </xf>
    <xf numFmtId="0" fontId="47" fillId="13" borderId="99" xfId="2" applyFont="1" applyFill="1" applyBorder="1" applyAlignment="1" applyProtection="1">
      <alignment horizontal="center"/>
    </xf>
    <xf numFmtId="0" fontId="11" fillId="0" borderId="0" xfId="2" applyFill="1" applyBorder="1" applyAlignment="1" applyProtection="1">
      <alignment horizontal="center" vertical="center"/>
    </xf>
    <xf numFmtId="0" fontId="11" fillId="0" borderId="0" xfId="2" applyBorder="1" applyAlignment="1" applyProtection="1">
      <alignment horizontal="center" vertical="center"/>
    </xf>
    <xf numFmtId="164" fontId="13" fillId="4" borderId="17" xfId="5" applyNumberFormat="1" applyFont="1" applyFill="1" applyBorder="1" applyAlignment="1" applyProtection="1">
      <alignment horizontal="center" vertical="center"/>
    </xf>
    <xf numFmtId="164" fontId="13" fillId="4" borderId="25" xfId="5" applyNumberFormat="1" applyFont="1" applyFill="1" applyBorder="1" applyAlignment="1" applyProtection="1">
      <alignment horizontal="center" vertical="center"/>
      <protection locked="0"/>
    </xf>
    <xf numFmtId="164" fontId="13" fillId="4" borderId="18" xfId="5" applyNumberFormat="1" applyFont="1" applyFill="1" applyBorder="1" applyAlignment="1" applyProtection="1">
      <alignment horizontal="center" vertical="center"/>
      <protection locked="0"/>
    </xf>
    <xf numFmtId="164" fontId="13" fillId="4" borderId="26" xfId="5" applyNumberFormat="1" applyFont="1" applyFill="1" applyBorder="1" applyAlignment="1" applyProtection="1">
      <alignment horizontal="center" vertical="center"/>
      <protection locked="0"/>
    </xf>
    <xf numFmtId="0" fontId="19" fillId="5" borderId="18" xfId="5" applyFont="1" applyFill="1" applyBorder="1" applyAlignment="1" applyProtection="1">
      <alignment horizontal="center"/>
    </xf>
    <xf numFmtId="0" fontId="19" fillId="24" borderId="13" xfId="5" applyFont="1" applyFill="1" applyBorder="1" applyAlignment="1" applyProtection="1">
      <alignment horizontal="left"/>
    </xf>
    <xf numFmtId="0" fontId="19" fillId="24" borderId="17" xfId="5" applyFont="1" applyFill="1" applyBorder="1" applyAlignment="1" applyProtection="1">
      <alignment horizontal="left"/>
    </xf>
    <xf numFmtId="0" fontId="20" fillId="24" borderId="13" xfId="5" applyFont="1" applyFill="1" applyBorder="1" applyAlignment="1" applyProtection="1">
      <alignment horizontal="center"/>
    </xf>
    <xf numFmtId="0" fontId="20" fillId="24" borderId="17" xfId="5" applyFont="1" applyFill="1" applyBorder="1" applyAlignment="1" applyProtection="1">
      <alignment horizontal="center"/>
    </xf>
    <xf numFmtId="0" fontId="20" fillId="24" borderId="9" xfId="5" applyFont="1" applyFill="1" applyBorder="1" applyAlignment="1" applyProtection="1">
      <alignment horizontal="center"/>
    </xf>
    <xf numFmtId="0" fontId="20" fillId="24" borderId="3" xfId="5" applyFont="1" applyFill="1" applyBorder="1" applyAlignment="1" applyProtection="1">
      <alignment horizontal="center"/>
    </xf>
    <xf numFmtId="0" fontId="20" fillId="24" borderId="4" xfId="5" applyFont="1" applyFill="1" applyBorder="1" applyAlignment="1" applyProtection="1">
      <alignment horizontal="center"/>
    </xf>
    <xf numFmtId="0" fontId="20" fillId="24" borderId="6" xfId="5" applyFont="1" applyFill="1" applyBorder="1" applyAlignment="1" applyProtection="1">
      <alignment horizontal="center"/>
    </xf>
    <xf numFmtId="0" fontId="19" fillId="24" borderId="3" xfId="5" applyFont="1" applyFill="1" applyBorder="1" applyAlignment="1" applyProtection="1">
      <alignment horizontal="left"/>
    </xf>
    <xf numFmtId="0" fontId="19" fillId="24" borderId="4" xfId="5" applyFont="1" applyFill="1" applyBorder="1" applyAlignment="1" applyProtection="1">
      <alignment horizontal="left"/>
    </xf>
    <xf numFmtId="0" fontId="19" fillId="5" borderId="0" xfId="5" applyFont="1" applyFill="1" applyBorder="1" applyAlignment="1" applyProtection="1">
      <alignment horizontal="justify" vertical="top" wrapText="1"/>
    </xf>
    <xf numFmtId="0" fontId="16" fillId="24" borderId="13" xfId="5" applyFont="1" applyFill="1" applyBorder="1" applyAlignment="1" applyProtection="1">
      <alignment horizontal="center" vertical="center"/>
    </xf>
    <xf numFmtId="0" fontId="16" fillId="24" borderId="17" xfId="5" applyFont="1" applyFill="1" applyBorder="1" applyAlignment="1" applyProtection="1">
      <alignment horizontal="center" vertical="center"/>
    </xf>
    <xf numFmtId="0" fontId="16" fillId="24" borderId="9" xfId="5" applyFont="1" applyFill="1" applyBorder="1" applyAlignment="1" applyProtection="1">
      <alignment horizontal="center" vertical="center"/>
    </xf>
    <xf numFmtId="0" fontId="19" fillId="24" borderId="25" xfId="5" applyFont="1" applyFill="1" applyBorder="1" applyAlignment="1" applyProtection="1">
      <alignment horizontal="left"/>
    </xf>
    <xf numFmtId="0" fontId="19" fillId="24" borderId="18" xfId="5" applyFont="1" applyFill="1" applyBorder="1" applyAlignment="1" applyProtection="1">
      <alignment horizontal="left"/>
    </xf>
    <xf numFmtId="0" fontId="22" fillId="9" borderId="25" xfId="5" applyFont="1" applyFill="1" applyBorder="1" applyAlignment="1" applyProtection="1">
      <alignment horizontal="center" vertical="center" wrapText="1"/>
    </xf>
    <xf numFmtId="0" fontId="22" fillId="9" borderId="18" xfId="5" applyFont="1" applyFill="1" applyBorder="1" applyAlignment="1" applyProtection="1">
      <alignment horizontal="center" vertical="center" wrapText="1"/>
    </xf>
    <xf numFmtId="0" fontId="22" fillId="9" borderId="26" xfId="5" applyFont="1" applyFill="1" applyBorder="1" applyAlignment="1" applyProtection="1">
      <alignment horizontal="center" vertical="center" wrapText="1"/>
    </xf>
    <xf numFmtId="0" fontId="13" fillId="6" borderId="28" xfId="5" applyFont="1" applyFill="1" applyBorder="1" applyAlignment="1" applyProtection="1">
      <alignment horizontal="center"/>
    </xf>
    <xf numFmtId="0" fontId="13" fillId="6" borderId="27" xfId="5" applyFont="1" applyFill="1" applyBorder="1" applyAlignment="1" applyProtection="1">
      <alignment horizontal="center"/>
    </xf>
    <xf numFmtId="0" fontId="13" fillId="6" borderId="23" xfId="5" applyFont="1" applyFill="1" applyBorder="1" applyAlignment="1" applyProtection="1">
      <alignment horizontal="center"/>
    </xf>
    <xf numFmtId="0" fontId="19" fillId="3" borderId="30" xfId="5" applyFont="1" applyFill="1" applyBorder="1" applyAlignment="1" applyProtection="1">
      <alignment horizontal="left"/>
    </xf>
    <xf numFmtId="0" fontId="19" fillId="3" borderId="19" xfId="5" applyFont="1" applyFill="1" applyBorder="1" applyAlignment="1" applyProtection="1">
      <alignment horizontal="left"/>
    </xf>
    <xf numFmtId="0" fontId="19" fillId="3" borderId="31" xfId="5" applyFont="1" applyFill="1" applyBorder="1" applyAlignment="1" applyProtection="1">
      <alignment horizontal="left"/>
    </xf>
    <xf numFmtId="0" fontId="19" fillId="3" borderId="3" xfId="5" applyFont="1" applyFill="1" applyBorder="1" applyAlignment="1" applyProtection="1">
      <alignment horizontal="center" vertical="center" wrapText="1"/>
    </xf>
    <xf numFmtId="0" fontId="19" fillId="3" borderId="4" xfId="5" applyFont="1" applyFill="1" applyBorder="1" applyAlignment="1" applyProtection="1">
      <alignment horizontal="center" vertical="center" wrapText="1"/>
    </xf>
    <xf numFmtId="0" fontId="19" fillId="3" borderId="6" xfId="5" applyFont="1" applyFill="1" applyBorder="1" applyAlignment="1" applyProtection="1">
      <alignment horizontal="center" vertical="center" wrapText="1"/>
    </xf>
    <xf numFmtId="0" fontId="40" fillId="10" borderId="15" xfId="5" applyFont="1" applyFill="1" applyBorder="1" applyAlignment="1" applyProtection="1">
      <alignment horizontal="center"/>
    </xf>
    <xf numFmtId="0" fontId="40" fillId="10" borderId="20" xfId="5" applyFont="1" applyFill="1" applyBorder="1" applyAlignment="1" applyProtection="1">
      <alignment horizontal="center"/>
    </xf>
    <xf numFmtId="0" fontId="22" fillId="28" borderId="25" xfId="5" applyFont="1" applyFill="1" applyBorder="1" applyAlignment="1" applyProtection="1">
      <alignment horizontal="center" vertical="center" wrapText="1"/>
    </xf>
    <xf numFmtId="0" fontId="22" fillId="28" borderId="18" xfId="5" applyFont="1" applyFill="1" applyBorder="1" applyAlignment="1" applyProtection="1">
      <alignment horizontal="center" vertical="center" wrapText="1"/>
    </xf>
    <xf numFmtId="0" fontId="22" fillId="28" borderId="26" xfId="5" applyFont="1" applyFill="1" applyBorder="1" applyAlignment="1" applyProtection="1">
      <alignment horizontal="center" vertical="center" wrapText="1"/>
    </xf>
    <xf numFmtId="0" fontId="16" fillId="28" borderId="13" xfId="5" applyFont="1" applyFill="1" applyBorder="1" applyAlignment="1" applyProtection="1">
      <alignment horizontal="center" vertical="center"/>
    </xf>
    <xf numFmtId="0" fontId="16" fillId="28" borderId="17" xfId="5" applyFont="1" applyFill="1" applyBorder="1" applyAlignment="1" applyProtection="1">
      <alignment horizontal="center" vertical="center"/>
    </xf>
    <xf numFmtId="0" fontId="16" fillId="28" borderId="9" xfId="5" applyFont="1" applyFill="1" applyBorder="1" applyAlignment="1" applyProtection="1">
      <alignment horizontal="center" vertical="center"/>
    </xf>
    <xf numFmtId="0" fontId="19" fillId="28" borderId="13" xfId="5" applyFont="1" applyFill="1" applyBorder="1" applyAlignment="1" applyProtection="1">
      <alignment horizontal="left"/>
    </xf>
    <xf numFmtId="0" fontId="19" fillId="28" borderId="17" xfId="5" applyFont="1" applyFill="1" applyBorder="1" applyAlignment="1" applyProtection="1">
      <alignment horizontal="left"/>
    </xf>
    <xf numFmtId="0" fontId="20" fillId="28" borderId="13" xfId="5" applyFont="1" applyFill="1" applyBorder="1" applyAlignment="1" applyProtection="1">
      <alignment horizontal="center"/>
    </xf>
    <xf numFmtId="0" fontId="20" fillId="28" borderId="17" xfId="5" applyFont="1" applyFill="1" applyBorder="1" applyAlignment="1" applyProtection="1">
      <alignment horizontal="center"/>
    </xf>
    <xf numFmtId="0" fontId="20" fillId="28" borderId="9" xfId="5" applyFont="1" applyFill="1" applyBorder="1" applyAlignment="1" applyProtection="1">
      <alignment horizontal="center"/>
    </xf>
    <xf numFmtId="0" fontId="20" fillId="28" borderId="3" xfId="5" applyFont="1" applyFill="1" applyBorder="1" applyAlignment="1" applyProtection="1">
      <alignment horizontal="center"/>
    </xf>
    <xf numFmtId="0" fontId="20" fillId="28" borderId="4" xfId="5" applyFont="1" applyFill="1" applyBorder="1" applyAlignment="1" applyProtection="1">
      <alignment horizontal="center"/>
    </xf>
    <xf numFmtId="0" fontId="20" fillId="28" borderId="6" xfId="5" applyFont="1" applyFill="1" applyBorder="1" applyAlignment="1" applyProtection="1">
      <alignment horizontal="center"/>
    </xf>
    <xf numFmtId="0" fontId="19" fillId="28" borderId="3" xfId="5" applyFont="1" applyFill="1" applyBorder="1" applyAlignment="1" applyProtection="1">
      <alignment horizontal="left"/>
    </xf>
    <xf numFmtId="0" fontId="19" fillId="28" borderId="4" xfId="5" applyFont="1" applyFill="1" applyBorder="1" applyAlignment="1" applyProtection="1">
      <alignment horizontal="left"/>
    </xf>
    <xf numFmtId="0" fontId="19" fillId="28" borderId="25" xfId="5" applyFont="1" applyFill="1" applyBorder="1" applyAlignment="1" applyProtection="1">
      <alignment horizontal="left"/>
    </xf>
    <xf numFmtId="0" fontId="19" fillId="28" borderId="18" xfId="5" applyFont="1" applyFill="1" applyBorder="1" applyAlignment="1" applyProtection="1">
      <alignment horizontal="left"/>
    </xf>
    <xf numFmtId="0" fontId="22" fillId="24" borderId="25" xfId="5" applyFont="1" applyFill="1" applyBorder="1" applyAlignment="1" applyProtection="1">
      <alignment horizontal="center" vertical="center" wrapText="1"/>
    </xf>
    <xf numFmtId="0" fontId="22" fillId="24" borderId="18" xfId="5" applyFont="1" applyFill="1" applyBorder="1" applyAlignment="1" applyProtection="1">
      <alignment horizontal="center" vertical="center" wrapText="1"/>
    </xf>
    <xf numFmtId="0" fontId="22" fillId="24" borderId="26" xfId="5" applyFont="1" applyFill="1" applyBorder="1" applyAlignment="1" applyProtection="1">
      <alignment horizontal="center" vertical="center" wrapText="1"/>
    </xf>
    <xf numFmtId="164" fontId="13" fillId="4" borderId="18" xfId="5" applyNumberFormat="1" applyFont="1" applyFill="1" applyBorder="1" applyAlignment="1" applyProtection="1">
      <alignment horizontal="center" vertical="center"/>
    </xf>
    <xf numFmtId="0" fontId="19" fillId="6" borderId="3" xfId="5" applyFont="1" applyFill="1" applyBorder="1" applyAlignment="1" applyProtection="1">
      <alignment horizontal="left"/>
    </xf>
    <xf numFmtId="0" fontId="19" fillId="6" borderId="4" xfId="5" applyFont="1" applyFill="1" applyBorder="1" applyAlignment="1" applyProtection="1">
      <alignment horizontal="left"/>
    </xf>
    <xf numFmtId="0" fontId="16" fillId="9" borderId="25" xfId="5" applyFont="1" applyFill="1" applyBorder="1" applyAlignment="1" applyProtection="1">
      <alignment horizontal="center" vertical="center"/>
    </xf>
    <xf numFmtId="0" fontId="16" fillId="9" borderId="18" xfId="5" applyFont="1" applyFill="1" applyBorder="1" applyAlignment="1" applyProtection="1">
      <alignment horizontal="center" vertical="center"/>
    </xf>
    <xf numFmtId="0" fontId="16" fillId="9" borderId="26" xfId="5" applyFont="1" applyFill="1" applyBorder="1" applyAlignment="1" applyProtection="1">
      <alignment horizontal="center" vertical="center"/>
    </xf>
    <xf numFmtId="0" fontId="19" fillId="6" borderId="25" xfId="5" applyFont="1" applyFill="1" applyBorder="1" applyAlignment="1" applyProtection="1">
      <alignment horizontal="left" vertical="center"/>
    </xf>
    <xf numFmtId="0" fontId="19" fillId="6" borderId="18" xfId="5" applyFont="1" applyFill="1" applyBorder="1" applyAlignment="1" applyProtection="1">
      <alignment horizontal="left" vertical="center"/>
    </xf>
    <xf numFmtId="0" fontId="13" fillId="4" borderId="25" xfId="5" applyFont="1" applyFill="1" applyBorder="1" applyAlignment="1" applyProtection="1">
      <alignment horizontal="center" vertical="center"/>
      <protection locked="0"/>
    </xf>
    <xf numFmtId="0" fontId="13" fillId="4" borderId="26" xfId="5" applyFont="1" applyFill="1" applyBorder="1" applyAlignment="1" applyProtection="1">
      <alignment horizontal="center" vertical="center"/>
      <protection locked="0"/>
    </xf>
    <xf numFmtId="0" fontId="19" fillId="6" borderId="25" xfId="5" applyFont="1" applyFill="1" applyBorder="1" applyAlignment="1" applyProtection="1">
      <alignment horizontal="center" vertical="center" wrapText="1"/>
    </xf>
    <xf numFmtId="0" fontId="19" fillId="6" borderId="18" xfId="5" applyFont="1" applyFill="1" applyBorder="1" applyAlignment="1" applyProtection="1">
      <alignment horizontal="center" vertical="center" wrapText="1"/>
    </xf>
    <xf numFmtId="0" fontId="19" fillId="6" borderId="26" xfId="5" applyFont="1" applyFill="1" applyBorder="1" applyAlignment="1" applyProtection="1">
      <alignment horizontal="center" vertical="center" wrapText="1"/>
    </xf>
    <xf numFmtId="0" fontId="12" fillId="6" borderId="18" xfId="5" applyFont="1" applyFill="1" applyBorder="1" applyAlignment="1" applyProtection="1">
      <alignment horizontal="center" vertical="center" wrapText="1"/>
    </xf>
    <xf numFmtId="0" fontId="12" fillId="6" borderId="26" xfId="5" applyFont="1" applyFill="1" applyBorder="1" applyAlignment="1" applyProtection="1">
      <alignment horizontal="center" vertical="center" wrapText="1"/>
    </xf>
    <xf numFmtId="0" fontId="16" fillId="6" borderId="13" xfId="5" applyFont="1" applyFill="1" applyBorder="1" applyAlignment="1" applyProtection="1">
      <alignment horizontal="center" vertical="center" wrapText="1"/>
    </xf>
    <xf numFmtId="0" fontId="16" fillId="6" borderId="17" xfId="5" applyFont="1" applyFill="1" applyBorder="1" applyAlignment="1" applyProtection="1">
      <alignment horizontal="center" vertical="center" wrapText="1"/>
    </xf>
    <xf numFmtId="0" fontId="16" fillId="6" borderId="9" xfId="5" applyFont="1" applyFill="1" applyBorder="1" applyAlignment="1" applyProtection="1">
      <alignment horizontal="center" vertical="center" wrapText="1"/>
    </xf>
    <xf numFmtId="0" fontId="16" fillId="6" borderId="2" xfId="5" applyFont="1" applyFill="1" applyBorder="1" applyAlignment="1" applyProtection="1">
      <alignment horizontal="center" vertical="center" wrapText="1"/>
    </xf>
    <xf numFmtId="0" fontId="16" fillId="6" borderId="0" xfId="5" applyFont="1" applyFill="1" applyBorder="1" applyAlignment="1" applyProtection="1">
      <alignment horizontal="center" vertical="center" wrapText="1"/>
    </xf>
    <xf numFmtId="0" fontId="16" fillId="6" borderId="14" xfId="5" applyFont="1" applyFill="1" applyBorder="1" applyAlignment="1" applyProtection="1">
      <alignment horizontal="center" vertical="center" wrapText="1"/>
    </xf>
    <xf numFmtId="0" fontId="16" fillId="6" borderId="3" xfId="5" applyFont="1" applyFill="1" applyBorder="1" applyAlignment="1" applyProtection="1">
      <alignment horizontal="center" vertical="center" wrapText="1"/>
    </xf>
    <xf numFmtId="0" fontId="16" fillId="6" borderId="4" xfId="5" applyFont="1" applyFill="1" applyBorder="1" applyAlignment="1" applyProtection="1">
      <alignment horizontal="center" vertical="center" wrapText="1"/>
    </xf>
    <xf numFmtId="0" fontId="16" fillId="6" borderId="6" xfId="5" applyFont="1" applyFill="1" applyBorder="1" applyAlignment="1" applyProtection="1">
      <alignment horizontal="center" vertical="center" wrapText="1"/>
    </xf>
    <xf numFmtId="0" fontId="19" fillId="6" borderId="13" xfId="5" applyFont="1" applyFill="1" applyBorder="1" applyAlignment="1" applyProtection="1">
      <alignment horizontal="left"/>
    </xf>
    <xf numFmtId="0" fontId="19" fillId="6" borderId="17" xfId="5" applyFont="1" applyFill="1" applyBorder="1" applyAlignment="1" applyProtection="1">
      <alignment horizontal="left"/>
    </xf>
    <xf numFmtId="0" fontId="19" fillId="6" borderId="2" xfId="5" applyFont="1" applyFill="1" applyBorder="1" applyAlignment="1" applyProtection="1">
      <alignment horizontal="left"/>
    </xf>
    <xf numFmtId="0" fontId="19" fillId="6" borderId="0" xfId="5" applyFont="1" applyFill="1" applyBorder="1" applyAlignment="1" applyProtection="1">
      <alignment horizontal="left"/>
    </xf>
    <xf numFmtId="0" fontId="16" fillId="9" borderId="13" xfId="0" applyFont="1" applyFill="1" applyBorder="1" applyAlignment="1" applyProtection="1">
      <alignment horizontal="center" vertical="center"/>
    </xf>
    <xf numFmtId="0" fontId="16" fillId="9" borderId="17" xfId="0" applyFont="1" applyFill="1" applyBorder="1" applyAlignment="1" applyProtection="1">
      <alignment horizontal="center" vertical="center"/>
    </xf>
    <xf numFmtId="0" fontId="16" fillId="9" borderId="9" xfId="0" applyFont="1" applyFill="1" applyBorder="1" applyAlignment="1" applyProtection="1">
      <alignment horizontal="center" vertical="center"/>
    </xf>
    <xf numFmtId="0" fontId="16" fillId="9" borderId="3" xfId="0" applyFont="1" applyFill="1" applyBorder="1" applyAlignment="1" applyProtection="1">
      <alignment horizontal="center" vertical="center"/>
    </xf>
    <xf numFmtId="0" fontId="16" fillId="9" borderId="4" xfId="0" applyFont="1" applyFill="1" applyBorder="1" applyAlignment="1" applyProtection="1">
      <alignment horizontal="center" vertical="center"/>
    </xf>
    <xf numFmtId="0" fontId="16" fillId="9" borderId="6" xfId="0" applyFont="1" applyFill="1" applyBorder="1" applyAlignment="1" applyProtection="1">
      <alignment horizontal="center" vertical="center"/>
    </xf>
    <xf numFmtId="0" fontId="0" fillId="0" borderId="0" xfId="0" applyAlignment="1" applyProtection="1">
      <alignment horizontal="justify" vertical="top" wrapText="1"/>
    </xf>
    <xf numFmtId="0" fontId="0" fillId="0" borderId="14" xfId="0" applyBorder="1" applyAlignment="1" applyProtection="1">
      <alignment horizontal="justify" vertical="top" wrapText="1"/>
    </xf>
    <xf numFmtId="0" fontId="0" fillId="0" borderId="2" xfId="0" applyBorder="1" applyAlignment="1" applyProtection="1">
      <alignment horizontal="justify" vertical="top" wrapText="1"/>
    </xf>
    <xf numFmtId="0" fontId="18" fillId="30" borderId="0" xfId="0" applyFont="1" applyFill="1" applyBorder="1" applyAlignment="1" applyProtection="1">
      <alignment horizontal="center"/>
    </xf>
    <xf numFmtId="0" fontId="13" fillId="5" borderId="0" xfId="0" applyFont="1" applyFill="1" applyBorder="1" applyAlignment="1" applyProtection="1">
      <alignment horizontal="center" vertical="center" wrapText="1"/>
    </xf>
    <xf numFmtId="0" fontId="13" fillId="5" borderId="14" xfId="0" applyFont="1" applyFill="1" applyBorder="1" applyAlignment="1" applyProtection="1">
      <alignment horizontal="center" vertical="center" wrapText="1"/>
    </xf>
    <xf numFmtId="0" fontId="13" fillId="5" borderId="2" xfId="0" applyFont="1" applyFill="1" applyBorder="1" applyAlignment="1" applyProtection="1">
      <alignment horizontal="center" vertical="center" wrapText="1"/>
    </xf>
    <xf numFmtId="0" fontId="16" fillId="2" borderId="25" xfId="0" applyFont="1" applyFill="1" applyBorder="1" applyAlignment="1" applyProtection="1">
      <alignment horizontal="center"/>
    </xf>
    <xf numFmtId="0" fontId="16" fillId="2" borderId="18" xfId="0" applyFont="1" applyFill="1" applyBorder="1" applyAlignment="1" applyProtection="1">
      <alignment horizontal="center"/>
    </xf>
    <xf numFmtId="0" fontId="16" fillId="2" borderId="26" xfId="0" applyFont="1" applyFill="1" applyBorder="1" applyAlignment="1" applyProtection="1">
      <alignment horizontal="center"/>
    </xf>
    <xf numFmtId="0" fontId="0" fillId="4" borderId="13" xfId="0" applyFill="1" applyBorder="1" applyAlignment="1" applyProtection="1">
      <alignment horizontal="center"/>
    </xf>
    <xf numFmtId="0" fontId="0" fillId="4" borderId="17" xfId="0" applyFill="1" applyBorder="1" applyAlignment="1" applyProtection="1">
      <alignment horizontal="center"/>
    </xf>
    <xf numFmtId="0" fontId="0" fillId="4" borderId="3" xfId="0" applyFill="1" applyBorder="1" applyAlignment="1" applyProtection="1">
      <alignment horizontal="center"/>
    </xf>
    <xf numFmtId="0" fontId="0" fillId="4" borderId="4" xfId="0" applyFill="1" applyBorder="1" applyAlignment="1" applyProtection="1">
      <alignment horizontal="center"/>
    </xf>
    <xf numFmtId="0" fontId="0" fillId="4" borderId="2" xfId="0" applyFill="1" applyBorder="1" applyAlignment="1" applyProtection="1">
      <alignment horizontal="center"/>
    </xf>
    <xf numFmtId="0" fontId="13" fillId="7" borderId="28" xfId="0" applyFont="1" applyFill="1" applyBorder="1" applyAlignment="1" applyProtection="1">
      <alignment horizontal="center"/>
    </xf>
    <xf numFmtId="0" fontId="13" fillId="7" borderId="23" xfId="0" applyFont="1" applyFill="1" applyBorder="1" applyAlignment="1" applyProtection="1">
      <alignment horizontal="center"/>
    </xf>
    <xf numFmtId="0" fontId="13" fillId="5" borderId="2" xfId="0" applyFont="1" applyFill="1" applyBorder="1" applyAlignment="1" applyProtection="1">
      <alignment horizontal="center"/>
    </xf>
    <xf numFmtId="0" fontId="13" fillId="5" borderId="0" xfId="0" applyFont="1" applyFill="1" applyBorder="1" applyAlignment="1" applyProtection="1">
      <alignment horizontal="center"/>
    </xf>
    <xf numFmtId="0" fontId="13" fillId="5" borderId="14" xfId="0" applyFont="1" applyFill="1" applyBorder="1" applyAlignment="1" applyProtection="1">
      <alignment horizontal="center"/>
    </xf>
    <xf numFmtId="0" fontId="13" fillId="0" borderId="0" xfId="0" applyFont="1" applyBorder="1" applyAlignment="1" applyProtection="1">
      <alignment horizontal="center"/>
    </xf>
    <xf numFmtId="0" fontId="12" fillId="0" borderId="25" xfId="0" applyFont="1" applyFill="1" applyBorder="1" applyAlignment="1" applyProtection="1">
      <alignment horizontal="center"/>
      <protection locked="0"/>
    </xf>
    <xf numFmtId="0" fontId="12" fillId="0" borderId="18" xfId="0" applyFont="1" applyFill="1" applyBorder="1" applyAlignment="1" applyProtection="1">
      <alignment horizontal="center"/>
      <protection locked="0"/>
    </xf>
    <xf numFmtId="0" fontId="12" fillId="0" borderId="26" xfId="0" applyFont="1" applyFill="1" applyBorder="1" applyAlignment="1" applyProtection="1">
      <alignment horizontal="center"/>
      <protection locked="0"/>
    </xf>
    <xf numFmtId="0" fontId="13" fillId="0" borderId="0" xfId="0" applyFont="1" applyAlignment="1" applyProtection="1">
      <alignment horizontal="center"/>
    </xf>
    <xf numFmtId="0" fontId="16" fillId="3" borderId="13" xfId="0" applyFont="1" applyFill="1" applyBorder="1" applyAlignment="1" applyProtection="1">
      <alignment horizontal="center" vertical="center" wrapText="1"/>
    </xf>
    <xf numFmtId="0" fontId="16" fillId="3" borderId="17" xfId="0" applyFont="1" applyFill="1" applyBorder="1" applyAlignment="1" applyProtection="1">
      <alignment horizontal="center" vertical="center" wrapText="1"/>
    </xf>
    <xf numFmtId="0" fontId="16" fillId="3" borderId="9" xfId="0" applyFont="1" applyFill="1" applyBorder="1" applyAlignment="1" applyProtection="1">
      <alignment horizontal="center" vertical="center" wrapText="1"/>
    </xf>
    <xf numFmtId="0" fontId="16" fillId="3" borderId="3" xfId="0" applyFont="1" applyFill="1" applyBorder="1" applyAlignment="1" applyProtection="1">
      <alignment horizontal="center" vertical="center" wrapText="1"/>
    </xf>
    <xf numFmtId="0" fontId="16" fillId="3" borderId="4" xfId="0" applyFont="1" applyFill="1" applyBorder="1" applyAlignment="1" applyProtection="1">
      <alignment horizontal="center" vertical="center" wrapText="1"/>
    </xf>
    <xf numFmtId="0" fontId="16" fillId="3" borderId="6" xfId="0" applyFont="1" applyFill="1" applyBorder="1" applyAlignment="1" applyProtection="1">
      <alignment horizontal="center" vertical="center" wrapText="1"/>
    </xf>
    <xf numFmtId="0" fontId="12" fillId="6" borderId="2" xfId="0" applyFont="1" applyFill="1" applyBorder="1" applyAlignment="1" applyProtection="1">
      <alignment horizontal="center" vertical="center" wrapText="1"/>
    </xf>
    <xf numFmtId="0" fontId="24" fillId="6" borderId="0" xfId="0" applyFont="1" applyFill="1" applyBorder="1" applyAlignment="1" applyProtection="1">
      <alignment horizontal="center" vertical="center" wrapText="1"/>
    </xf>
    <xf numFmtId="0" fontId="24" fillId="6" borderId="14" xfId="0" applyFont="1" applyFill="1" applyBorder="1" applyAlignment="1" applyProtection="1">
      <alignment horizontal="center" vertical="center" wrapText="1"/>
    </xf>
    <xf numFmtId="0" fontId="24" fillId="6" borderId="2" xfId="0" applyFont="1" applyFill="1" applyBorder="1" applyAlignment="1" applyProtection="1">
      <alignment horizontal="center" vertical="center" wrapText="1"/>
    </xf>
    <xf numFmtId="0" fontId="24" fillId="6" borderId="3" xfId="0" applyFont="1" applyFill="1" applyBorder="1" applyAlignment="1" applyProtection="1">
      <alignment horizontal="center" vertical="center" wrapText="1"/>
    </xf>
    <xf numFmtId="0" fontId="24" fillId="6" borderId="4" xfId="0" applyFont="1" applyFill="1" applyBorder="1" applyAlignment="1" applyProtection="1">
      <alignment horizontal="center" vertical="center" wrapText="1"/>
    </xf>
    <xf numFmtId="0" fontId="24" fillId="6" borderId="6" xfId="0" applyFont="1" applyFill="1" applyBorder="1" applyAlignment="1" applyProtection="1">
      <alignment horizontal="center" vertical="center" wrapText="1"/>
    </xf>
    <xf numFmtId="0" fontId="13" fillId="6" borderId="25" xfId="0" applyFont="1" applyFill="1" applyBorder="1" applyAlignment="1" applyProtection="1">
      <alignment horizontal="center"/>
    </xf>
    <xf numFmtId="0" fontId="13" fillId="6" borderId="18" xfId="0" applyFont="1" applyFill="1" applyBorder="1" applyAlignment="1" applyProtection="1">
      <alignment horizontal="center"/>
    </xf>
    <xf numFmtId="0" fontId="13" fillId="6" borderId="26" xfId="0" applyFont="1" applyFill="1" applyBorder="1" applyAlignment="1" applyProtection="1">
      <alignment horizontal="center"/>
    </xf>
    <xf numFmtId="0" fontId="13" fillId="5" borderId="4" xfId="0" applyFont="1" applyFill="1" applyBorder="1" applyAlignment="1" applyProtection="1">
      <alignment horizontal="center" vertical="center" wrapText="1"/>
    </xf>
    <xf numFmtId="0" fontId="13" fillId="5" borderId="6" xfId="0" applyFont="1" applyFill="1" applyBorder="1" applyAlignment="1" applyProtection="1">
      <alignment horizontal="center" vertical="center" wrapText="1"/>
    </xf>
    <xf numFmtId="0" fontId="0" fillId="5" borderId="13" xfId="0" applyFill="1" applyBorder="1" applyAlignment="1" applyProtection="1">
      <alignment horizontal="center"/>
    </xf>
    <xf numFmtId="0" fontId="0" fillId="5" borderId="17" xfId="0" applyFill="1" applyBorder="1" applyAlignment="1" applyProtection="1">
      <alignment horizontal="center"/>
    </xf>
    <xf numFmtId="0" fontId="0" fillId="5" borderId="0" xfId="0" applyFill="1" applyBorder="1" applyAlignment="1" applyProtection="1">
      <alignment horizontal="center"/>
    </xf>
    <xf numFmtId="0" fontId="26" fillId="5" borderId="17" xfId="0" applyFont="1" applyFill="1" applyBorder="1" applyAlignment="1" applyProtection="1">
      <alignment horizontal="center"/>
    </xf>
    <xf numFmtId="0" fontId="0" fillId="4" borderId="9" xfId="0" applyFill="1" applyBorder="1" applyAlignment="1" applyProtection="1">
      <alignment horizontal="center"/>
    </xf>
    <xf numFmtId="0" fontId="0" fillId="4" borderId="14" xfId="0" applyFill="1" applyBorder="1" applyAlignment="1" applyProtection="1">
      <alignment horizontal="center"/>
    </xf>
    <xf numFmtId="0" fontId="0" fillId="4" borderId="6" xfId="0" applyFill="1" applyBorder="1" applyAlignment="1" applyProtection="1">
      <alignment horizontal="center"/>
    </xf>
    <xf numFmtId="0" fontId="12" fillId="4" borderId="17" xfId="0" applyFont="1" applyFill="1" applyBorder="1" applyAlignment="1" applyProtection="1">
      <alignment horizontal="center" vertical="top"/>
    </xf>
    <xf numFmtId="0" fontId="0" fillId="4" borderId="17" xfId="0" applyFill="1" applyBorder="1" applyAlignment="1" applyProtection="1">
      <alignment horizontal="center" vertical="top"/>
    </xf>
    <xf numFmtId="0" fontId="0" fillId="4" borderId="4" xfId="0" applyFill="1" applyBorder="1" applyAlignment="1" applyProtection="1">
      <alignment horizontal="center" vertical="top"/>
    </xf>
    <xf numFmtId="0" fontId="12" fillId="4" borderId="2" xfId="0" applyFont="1" applyFill="1" applyBorder="1" applyAlignment="1" applyProtection="1">
      <alignment horizontal="center"/>
    </xf>
    <xf numFmtId="0" fontId="12" fillId="4" borderId="17" xfId="0" applyFont="1" applyFill="1" applyBorder="1" applyAlignment="1" applyProtection="1">
      <alignment horizontal="center" vertical="top" wrapText="1"/>
    </xf>
    <xf numFmtId="0" fontId="0" fillId="4" borderId="17" xfId="0" applyFill="1" applyBorder="1" applyAlignment="1" applyProtection="1">
      <alignment horizontal="center" vertical="top" wrapText="1"/>
    </xf>
    <xf numFmtId="0" fontId="0" fillId="4" borderId="4" xfId="0" applyFill="1" applyBorder="1" applyAlignment="1" applyProtection="1">
      <alignment horizontal="center" vertical="top" wrapText="1"/>
    </xf>
    <xf numFmtId="0" fontId="61" fillId="30" borderId="2" xfId="2" applyFont="1" applyFill="1" applyBorder="1" applyAlignment="1" applyProtection="1">
      <alignment horizontal="center"/>
    </xf>
    <xf numFmtId="0" fontId="61" fillId="33" borderId="0" xfId="2" applyFont="1" applyFill="1" applyBorder="1" applyAlignment="1" applyProtection="1">
      <alignment horizontal="left" vertical="center"/>
    </xf>
    <xf numFmtId="0" fontId="61" fillId="33" borderId="14" xfId="2" applyFont="1" applyFill="1" applyBorder="1" applyAlignment="1" applyProtection="1">
      <alignment horizontal="left" vertical="center"/>
    </xf>
    <xf numFmtId="0" fontId="11" fillId="0" borderId="0" xfId="2" applyBorder="1" applyAlignment="1" applyProtection="1">
      <alignment horizontal="center"/>
    </xf>
    <xf numFmtId="0" fontId="52" fillId="0" borderId="0" xfId="2" applyFont="1" applyBorder="1" applyAlignment="1" applyProtection="1">
      <alignment horizontal="center"/>
    </xf>
    <xf numFmtId="0" fontId="11" fillId="0" borderId="0" xfId="2" applyBorder="1" applyAlignment="1" applyProtection="1">
      <alignment horizontal="left"/>
    </xf>
    <xf numFmtId="0" fontId="52" fillId="23" borderId="0" xfId="2" applyFont="1" applyFill="1" applyBorder="1" applyAlignment="1" applyProtection="1">
      <alignment horizontal="center"/>
    </xf>
    <xf numFmtId="0" fontId="22" fillId="7" borderId="18" xfId="0" applyFont="1" applyFill="1" applyBorder="1" applyAlignment="1" applyProtection="1">
      <alignment horizontal="center"/>
    </xf>
    <xf numFmtId="0" fontId="19" fillId="5" borderId="0" xfId="0" applyFont="1" applyFill="1" applyBorder="1" applyAlignment="1" applyProtection="1">
      <alignment horizontal="justify" vertical="top" wrapText="1"/>
    </xf>
    <xf numFmtId="0" fontId="19" fillId="6" borderId="2" xfId="0" applyFont="1" applyFill="1" applyBorder="1" applyAlignment="1" applyProtection="1">
      <alignment horizontal="left"/>
    </xf>
    <xf numFmtId="0" fontId="19" fillId="6" borderId="0" xfId="0" applyFont="1" applyFill="1" applyBorder="1" applyAlignment="1" applyProtection="1">
      <alignment horizontal="left"/>
    </xf>
    <xf numFmtId="0" fontId="16" fillId="28" borderId="13" xfId="0" applyFont="1" applyFill="1" applyBorder="1" applyAlignment="1" applyProtection="1">
      <alignment horizontal="center" vertical="center"/>
    </xf>
    <xf numFmtId="0" fontId="16" fillId="28" borderId="17" xfId="0" applyFont="1" applyFill="1" applyBorder="1" applyAlignment="1" applyProtection="1">
      <alignment horizontal="center" vertical="center"/>
    </xf>
    <xf numFmtId="0" fontId="16" fillId="28" borderId="9" xfId="0" applyFont="1" applyFill="1" applyBorder="1" applyAlignment="1" applyProtection="1">
      <alignment horizontal="center" vertical="center"/>
    </xf>
    <xf numFmtId="0" fontId="22" fillId="7" borderId="33" xfId="0" applyFont="1" applyFill="1" applyBorder="1" applyAlignment="1" applyProtection="1">
      <alignment horizontal="center"/>
    </xf>
    <xf numFmtId="0" fontId="16" fillId="13" borderId="13" xfId="0" applyFont="1" applyFill="1" applyBorder="1" applyAlignment="1" applyProtection="1">
      <alignment horizontal="center" vertical="center"/>
    </xf>
    <xf numFmtId="0" fontId="16" fillId="13" borderId="17" xfId="0" applyFont="1" applyFill="1" applyBorder="1" applyAlignment="1" applyProtection="1">
      <alignment horizontal="center" vertical="center"/>
    </xf>
    <xf numFmtId="0" fontId="16" fillId="13" borderId="9" xfId="0" applyFont="1" applyFill="1" applyBorder="1" applyAlignment="1" applyProtection="1">
      <alignment horizontal="center" vertical="center"/>
    </xf>
    <xf numFmtId="0" fontId="19" fillId="13" borderId="13" xfId="0" applyFont="1" applyFill="1" applyBorder="1" applyAlignment="1" applyProtection="1">
      <alignment horizontal="left"/>
    </xf>
    <xf numFmtId="0" fontId="19" fillId="13" borderId="17" xfId="0" applyFont="1" applyFill="1" applyBorder="1" applyAlignment="1" applyProtection="1">
      <alignment horizontal="left"/>
    </xf>
    <xf numFmtId="0" fontId="20" fillId="13" borderId="13" xfId="0" applyFont="1" applyFill="1" applyBorder="1" applyAlignment="1" applyProtection="1">
      <alignment horizontal="center"/>
    </xf>
    <xf numFmtId="0" fontId="20" fillId="13" borderId="17" xfId="0" applyFont="1" applyFill="1" applyBorder="1" applyAlignment="1" applyProtection="1">
      <alignment horizontal="center"/>
    </xf>
    <xf numFmtId="0" fontId="20" fillId="13" borderId="9" xfId="0" applyFont="1" applyFill="1" applyBorder="1" applyAlignment="1" applyProtection="1">
      <alignment horizontal="center"/>
    </xf>
    <xf numFmtId="0" fontId="20" fillId="13" borderId="3" xfId="0" applyFont="1" applyFill="1" applyBorder="1" applyAlignment="1" applyProtection="1">
      <alignment horizontal="center"/>
    </xf>
    <xf numFmtId="0" fontId="20" fillId="13" borderId="4" xfId="0" applyFont="1" applyFill="1" applyBorder="1" applyAlignment="1" applyProtection="1">
      <alignment horizontal="center"/>
    </xf>
    <xf numFmtId="0" fontId="20" fillId="13" borderId="6" xfId="0" applyFont="1" applyFill="1" applyBorder="1" applyAlignment="1" applyProtection="1">
      <alignment horizontal="center"/>
    </xf>
    <xf numFmtId="0" fontId="19" fillId="13" borderId="3" xfId="0" applyFont="1" applyFill="1" applyBorder="1" applyAlignment="1" applyProtection="1">
      <alignment horizontal="left"/>
    </xf>
    <xf numFmtId="0" fontId="19" fillId="13" borderId="4" xfId="0" applyFont="1" applyFill="1" applyBorder="1" applyAlignment="1" applyProtection="1">
      <alignment horizontal="left"/>
    </xf>
    <xf numFmtId="0" fontId="19" fillId="3" borderId="3" xfId="0" applyFont="1" applyFill="1" applyBorder="1" applyAlignment="1" applyProtection="1">
      <alignment horizontal="center" vertical="center" wrapText="1"/>
    </xf>
    <xf numFmtId="0" fontId="19" fillId="3" borderId="4" xfId="0" applyFont="1" applyFill="1" applyBorder="1" applyAlignment="1" applyProtection="1">
      <alignment horizontal="center" vertical="center" wrapText="1"/>
    </xf>
    <xf numFmtId="0" fontId="19" fillId="3" borderId="6" xfId="0" applyFont="1" applyFill="1" applyBorder="1" applyAlignment="1" applyProtection="1">
      <alignment horizontal="center" vertical="center" wrapText="1"/>
    </xf>
    <xf numFmtId="0" fontId="19" fillId="5" borderId="18" xfId="0" applyFont="1" applyFill="1" applyBorder="1" applyAlignment="1" applyProtection="1">
      <alignment horizontal="center"/>
    </xf>
    <xf numFmtId="0" fontId="19" fillId="6" borderId="3" xfId="0" applyFont="1" applyFill="1" applyBorder="1" applyAlignment="1" applyProtection="1">
      <alignment horizontal="left"/>
    </xf>
    <xf numFmtId="0" fontId="19" fillId="6" borderId="4" xfId="0" applyFont="1" applyFill="1" applyBorder="1" applyAlignment="1" applyProtection="1">
      <alignment horizontal="left"/>
    </xf>
    <xf numFmtId="0" fontId="19" fillId="28" borderId="25" xfId="0" applyFont="1" applyFill="1" applyBorder="1" applyAlignment="1" applyProtection="1">
      <alignment horizontal="left"/>
    </xf>
    <xf numFmtId="0" fontId="19" fillId="28" borderId="18" xfId="0" applyFont="1" applyFill="1" applyBorder="1" applyAlignment="1" applyProtection="1">
      <alignment horizontal="left"/>
    </xf>
    <xf numFmtId="0" fontId="19" fillId="3" borderId="30" xfId="0" applyFont="1" applyFill="1" applyBorder="1" applyAlignment="1" applyProtection="1">
      <alignment horizontal="left"/>
    </xf>
    <xf numFmtId="0" fontId="19" fillId="3" borderId="19" xfId="0" applyFont="1" applyFill="1" applyBorder="1" applyAlignment="1" applyProtection="1">
      <alignment horizontal="left"/>
    </xf>
    <xf numFmtId="0" fontId="19" fillId="3" borderId="31" xfId="0" applyFont="1" applyFill="1" applyBorder="1" applyAlignment="1" applyProtection="1">
      <alignment horizontal="left"/>
    </xf>
    <xf numFmtId="0" fontId="22" fillId="37" borderId="25" xfId="0" applyFont="1" applyFill="1" applyBorder="1" applyAlignment="1" applyProtection="1">
      <alignment horizontal="center" vertical="center" wrapText="1"/>
    </xf>
    <xf numFmtId="0" fontId="22" fillId="37" borderId="18" xfId="0" applyFont="1" applyFill="1" applyBorder="1" applyAlignment="1" applyProtection="1">
      <alignment horizontal="center" vertical="center" wrapText="1"/>
    </xf>
    <xf numFmtId="0" fontId="22" fillId="37" borderId="26" xfId="0" applyFont="1" applyFill="1" applyBorder="1" applyAlignment="1" applyProtection="1">
      <alignment horizontal="center" vertical="center" wrapText="1"/>
    </xf>
    <xf numFmtId="0" fontId="19" fillId="13" borderId="25" xfId="0" applyFont="1" applyFill="1" applyBorder="1" applyAlignment="1" applyProtection="1">
      <alignment horizontal="left"/>
    </xf>
    <xf numFmtId="0" fontId="19" fillId="13" borderId="18" xfId="0" applyFont="1" applyFill="1" applyBorder="1" applyAlignment="1" applyProtection="1">
      <alignment horizontal="left"/>
    </xf>
    <xf numFmtId="0" fontId="19" fillId="28" borderId="13" xfId="0" applyFont="1" applyFill="1" applyBorder="1" applyAlignment="1" applyProtection="1">
      <alignment horizontal="left"/>
    </xf>
    <xf numFmtId="0" fontId="19" fillId="28" borderId="17" xfId="0" applyFont="1" applyFill="1" applyBorder="1" applyAlignment="1" applyProtection="1">
      <alignment horizontal="left"/>
    </xf>
    <xf numFmtId="0" fontId="20" fillId="28" borderId="13" xfId="0" applyFont="1" applyFill="1" applyBorder="1" applyAlignment="1" applyProtection="1">
      <alignment horizontal="center"/>
    </xf>
    <xf numFmtId="0" fontId="20" fillId="28" borderId="17" xfId="0" applyFont="1" applyFill="1" applyBorder="1" applyAlignment="1" applyProtection="1">
      <alignment horizontal="center"/>
    </xf>
    <xf numFmtId="0" fontId="20" fillId="28" borderId="9" xfId="0" applyFont="1" applyFill="1" applyBorder="1" applyAlignment="1" applyProtection="1">
      <alignment horizontal="center"/>
    </xf>
    <xf numFmtId="0" fontId="20" fillId="28" borderId="3" xfId="0" applyFont="1" applyFill="1" applyBorder="1" applyAlignment="1" applyProtection="1">
      <alignment horizontal="center"/>
    </xf>
    <xf numFmtId="0" fontId="20" fillId="28" borderId="4" xfId="0" applyFont="1" applyFill="1" applyBorder="1" applyAlignment="1" applyProtection="1">
      <alignment horizontal="center"/>
    </xf>
    <xf numFmtId="0" fontId="20" fillId="28" borderId="6" xfId="0" applyFont="1" applyFill="1" applyBorder="1" applyAlignment="1" applyProtection="1">
      <alignment horizontal="center"/>
    </xf>
    <xf numFmtId="0" fontId="19" fillId="28" borderId="3" xfId="0" applyFont="1" applyFill="1" applyBorder="1" applyAlignment="1" applyProtection="1">
      <alignment horizontal="left"/>
    </xf>
    <xf numFmtId="0" fontId="19" fillId="28" borderId="4" xfId="0" applyFont="1" applyFill="1" applyBorder="1" applyAlignment="1" applyProtection="1">
      <alignment horizontal="left"/>
    </xf>
    <xf numFmtId="0" fontId="22" fillId="9" borderId="25" xfId="0" applyFont="1" applyFill="1" applyBorder="1" applyAlignment="1" applyProtection="1">
      <alignment horizontal="center" vertical="center" wrapText="1"/>
    </xf>
    <xf numFmtId="0" fontId="22" fillId="9" borderId="18" xfId="0" applyFont="1" applyFill="1" applyBorder="1" applyAlignment="1" applyProtection="1">
      <alignment horizontal="center" vertical="center" wrapText="1"/>
    </xf>
    <xf numFmtId="0" fontId="22" fillId="9" borderId="26" xfId="0" applyFont="1" applyFill="1" applyBorder="1" applyAlignment="1" applyProtection="1">
      <alignment horizontal="center" vertical="center" wrapText="1"/>
    </xf>
    <xf numFmtId="0" fontId="22" fillId="14" borderId="18" xfId="0" applyFont="1" applyFill="1" applyBorder="1" applyAlignment="1" applyProtection="1">
      <alignment horizontal="center"/>
    </xf>
    <xf numFmtId="0" fontId="16" fillId="9" borderId="25" xfId="0" applyFont="1" applyFill="1" applyBorder="1" applyAlignment="1" applyProtection="1">
      <alignment horizontal="center" vertical="center"/>
    </xf>
    <xf numFmtId="0" fontId="16" fillId="9" borderId="18" xfId="0" applyFont="1" applyFill="1" applyBorder="1" applyAlignment="1" applyProtection="1">
      <alignment horizontal="center" vertical="center"/>
    </xf>
    <xf numFmtId="0" fontId="16" fillId="9" borderId="26" xfId="0" applyFont="1" applyFill="1" applyBorder="1" applyAlignment="1" applyProtection="1">
      <alignment horizontal="center" vertical="center"/>
    </xf>
    <xf numFmtId="0" fontId="19" fillId="6" borderId="25" xfId="0" applyFont="1" applyFill="1" applyBorder="1" applyAlignment="1" applyProtection="1">
      <alignment horizontal="left" vertical="center"/>
    </xf>
    <xf numFmtId="0" fontId="19" fillId="6" borderId="18" xfId="0" applyFont="1" applyFill="1" applyBorder="1" applyAlignment="1" applyProtection="1">
      <alignment horizontal="left" vertical="center"/>
    </xf>
    <xf numFmtId="0" fontId="19" fillId="6" borderId="13" xfId="0" applyFont="1" applyFill="1" applyBorder="1" applyAlignment="1" applyProtection="1">
      <alignment horizontal="left"/>
    </xf>
    <xf numFmtId="0" fontId="19" fillId="6" borderId="17" xfId="0" applyFont="1" applyFill="1" applyBorder="1" applyAlignment="1" applyProtection="1">
      <alignment horizontal="left"/>
    </xf>
    <xf numFmtId="0" fontId="19" fillId="6" borderId="25" xfId="0" applyFont="1" applyFill="1" applyBorder="1" applyAlignment="1" applyProtection="1">
      <alignment horizontal="center" vertical="center" wrapText="1"/>
    </xf>
    <xf numFmtId="0" fontId="19" fillId="6" borderId="18" xfId="0" applyFont="1" applyFill="1" applyBorder="1" applyAlignment="1" applyProtection="1">
      <alignment horizontal="center" vertical="center" wrapText="1"/>
    </xf>
    <xf numFmtId="0" fontId="19" fillId="6" borderId="26" xfId="0" applyFont="1" applyFill="1" applyBorder="1" applyAlignment="1" applyProtection="1">
      <alignment horizontal="center" vertical="center" wrapText="1"/>
    </xf>
    <xf numFmtId="0" fontId="16" fillId="6" borderId="13" xfId="0" applyFont="1" applyFill="1" applyBorder="1" applyAlignment="1" applyProtection="1">
      <alignment horizontal="center" vertical="center" wrapText="1"/>
    </xf>
    <xf numFmtId="0" fontId="16" fillId="6" borderId="17" xfId="0" applyFont="1" applyFill="1" applyBorder="1" applyAlignment="1" applyProtection="1">
      <alignment horizontal="center" vertical="center" wrapText="1"/>
    </xf>
    <xf numFmtId="0" fontId="16" fillId="6" borderId="9" xfId="0" applyFont="1" applyFill="1" applyBorder="1" applyAlignment="1" applyProtection="1">
      <alignment horizontal="center" vertical="center" wrapText="1"/>
    </xf>
    <xf numFmtId="0" fontId="16" fillId="6" borderId="2" xfId="0" applyFont="1" applyFill="1" applyBorder="1" applyAlignment="1" applyProtection="1">
      <alignment horizontal="center" vertical="center" wrapText="1"/>
    </xf>
    <xf numFmtId="0" fontId="16" fillId="6" borderId="0" xfId="0" applyFont="1" applyFill="1" applyBorder="1" applyAlignment="1" applyProtection="1">
      <alignment horizontal="center" vertical="center" wrapText="1"/>
    </xf>
    <xf numFmtId="0" fontId="16" fillId="6" borderId="14" xfId="0" applyFont="1" applyFill="1" applyBorder="1" applyAlignment="1" applyProtection="1">
      <alignment horizontal="center" vertical="center" wrapText="1"/>
    </xf>
    <xf numFmtId="0" fontId="16" fillId="6" borderId="3" xfId="0" applyFont="1" applyFill="1" applyBorder="1" applyAlignment="1" applyProtection="1">
      <alignment horizontal="center" vertical="center" wrapText="1"/>
    </xf>
    <xf numFmtId="0" fontId="16" fillId="6" borderId="4" xfId="0" applyFont="1" applyFill="1" applyBorder="1" applyAlignment="1" applyProtection="1">
      <alignment horizontal="center" vertical="center" wrapText="1"/>
    </xf>
    <xf numFmtId="0" fontId="16" fillId="6" borderId="6" xfId="0" applyFont="1" applyFill="1" applyBorder="1" applyAlignment="1" applyProtection="1">
      <alignment horizontal="center" vertical="center" wrapText="1"/>
    </xf>
    <xf numFmtId="164" fontId="13" fillId="4" borderId="25" xfId="0" applyNumberFormat="1" applyFont="1" applyFill="1" applyBorder="1" applyAlignment="1" applyProtection="1">
      <alignment horizontal="center" vertical="center"/>
      <protection locked="0"/>
    </xf>
    <xf numFmtId="164" fontId="13" fillId="4" borderId="26" xfId="0" applyNumberFormat="1" applyFont="1" applyFill="1" applyBorder="1" applyAlignment="1" applyProtection="1">
      <alignment horizontal="center" vertical="center"/>
      <protection locked="0"/>
    </xf>
    <xf numFmtId="164" fontId="13" fillId="4" borderId="17" xfId="0" applyNumberFormat="1" applyFont="1" applyFill="1" applyBorder="1" applyAlignment="1" applyProtection="1">
      <alignment horizontal="center" vertical="center"/>
    </xf>
    <xf numFmtId="0" fontId="41" fillId="15" borderId="25" xfId="0" applyFont="1" applyFill="1" applyBorder="1" applyAlignment="1" applyProtection="1">
      <alignment horizontal="justify" vertical="center" wrapText="1"/>
    </xf>
    <xf numFmtId="0" fontId="41" fillId="15" borderId="18" xfId="0" applyFont="1" applyFill="1" applyBorder="1" applyAlignment="1" applyProtection="1">
      <alignment horizontal="justify" vertical="center" wrapText="1"/>
    </xf>
    <xf numFmtId="0" fontId="41" fillId="15" borderId="26" xfId="0" applyFont="1" applyFill="1" applyBorder="1" applyAlignment="1" applyProtection="1">
      <alignment horizontal="justify" vertical="center" wrapText="1"/>
    </xf>
    <xf numFmtId="0" fontId="0" fillId="0" borderId="2" xfId="0" applyBorder="1" applyAlignment="1" applyProtection="1">
      <alignment horizontal="justify" vertical="center"/>
    </xf>
    <xf numFmtId="0" fontId="0" fillId="0" borderId="0" xfId="0" applyAlignment="1" applyProtection="1">
      <alignment horizontal="justify" vertical="center"/>
    </xf>
    <xf numFmtId="0" fontId="0" fillId="0" borderId="14" xfId="0" applyBorder="1" applyAlignment="1" applyProtection="1">
      <alignment horizontal="justify" vertical="center"/>
    </xf>
    <xf numFmtId="0" fontId="59" fillId="31" borderId="64" xfId="3" applyFont="1" applyFill="1" applyBorder="1" applyAlignment="1" applyProtection="1">
      <alignment horizontal="center" vertical="center" wrapText="1" readingOrder="1"/>
    </xf>
    <xf numFmtId="0" fontId="59" fillId="31" borderId="65" xfId="3" applyFont="1" applyFill="1" applyBorder="1" applyAlignment="1" applyProtection="1">
      <alignment horizontal="center" vertical="center" wrapText="1" readingOrder="1"/>
    </xf>
    <xf numFmtId="2" fontId="59" fillId="31" borderId="65" xfId="3" applyNumberFormat="1" applyFont="1" applyFill="1" applyBorder="1" applyAlignment="1" applyProtection="1">
      <alignment horizontal="center" vertical="center" wrapText="1" readingOrder="1"/>
    </xf>
    <xf numFmtId="2" fontId="59" fillId="31" borderId="71" xfId="3" applyNumberFormat="1" applyFont="1" applyFill="1" applyBorder="1" applyAlignment="1" applyProtection="1">
      <alignment horizontal="center" vertical="center" wrapText="1" readingOrder="1"/>
    </xf>
    <xf numFmtId="0" fontId="62" fillId="31" borderId="61" xfId="3" applyFont="1" applyFill="1" applyBorder="1" applyAlignment="1" applyProtection="1">
      <alignment horizontal="center" vertical="center" wrapText="1" readingOrder="1"/>
    </xf>
    <xf numFmtId="0" fontId="62" fillId="31" borderId="62" xfId="3" applyFont="1" applyFill="1" applyBorder="1" applyAlignment="1" applyProtection="1">
      <alignment horizontal="center" vertical="center" wrapText="1" readingOrder="1"/>
    </xf>
    <xf numFmtId="0" fontId="62" fillId="31" borderId="64" xfId="3" applyFont="1" applyFill="1" applyBorder="1" applyAlignment="1" applyProtection="1">
      <alignment horizontal="center" vertical="center" wrapText="1" readingOrder="1"/>
    </xf>
    <xf numFmtId="0" fontId="62" fillId="31" borderId="65" xfId="3" applyFont="1" applyFill="1" applyBorder="1" applyAlignment="1" applyProtection="1">
      <alignment horizontal="center" vertical="center" wrapText="1" readingOrder="1"/>
    </xf>
    <xf numFmtId="0" fontId="62" fillId="31" borderId="63" xfId="3" applyFont="1" applyFill="1" applyBorder="1" applyAlignment="1" applyProtection="1">
      <alignment horizontal="center" vertical="center" wrapText="1" readingOrder="1"/>
    </xf>
    <xf numFmtId="0" fontId="62" fillId="31" borderId="69" xfId="3" applyFont="1" applyFill="1" applyBorder="1" applyAlignment="1" applyProtection="1">
      <alignment horizontal="center" vertical="center" wrapText="1" readingOrder="1"/>
    </xf>
    <xf numFmtId="0" fontId="19" fillId="6" borderId="80" xfId="0" applyFont="1" applyFill="1" applyBorder="1" applyAlignment="1" applyProtection="1">
      <alignment horizontal="center" vertical="center"/>
    </xf>
    <xf numFmtId="0" fontId="59" fillId="31" borderId="71" xfId="3" applyFont="1" applyFill="1" applyBorder="1" applyAlignment="1" applyProtection="1">
      <alignment horizontal="center" vertical="center" wrapText="1" readingOrder="1"/>
    </xf>
    <xf numFmtId="0" fontId="22" fillId="28" borderId="18" xfId="0" applyFont="1" applyFill="1" applyBorder="1" applyAlignment="1" applyProtection="1">
      <alignment horizontal="center" vertical="center" wrapText="1"/>
    </xf>
    <xf numFmtId="0" fontId="22" fillId="28" borderId="26" xfId="0" applyFont="1" applyFill="1" applyBorder="1" applyAlignment="1" applyProtection="1">
      <alignment horizontal="center" vertical="center" wrapText="1"/>
    </xf>
    <xf numFmtId="0" fontId="12" fillId="6" borderId="13" xfId="0" applyFont="1" applyFill="1" applyBorder="1" applyAlignment="1" applyProtection="1">
      <alignment horizontal="left" vertical="center"/>
    </xf>
    <xf numFmtId="0" fontId="12" fillId="6" borderId="17" xfId="0" applyFont="1" applyFill="1" applyBorder="1" applyAlignment="1" applyProtection="1">
      <alignment horizontal="left" vertical="center"/>
    </xf>
    <xf numFmtId="0" fontId="13" fillId="4" borderId="7" xfId="0" applyFont="1" applyFill="1" applyBorder="1" applyAlignment="1" applyProtection="1">
      <alignment horizontal="center" vertical="center"/>
      <protection locked="0"/>
    </xf>
    <xf numFmtId="0" fontId="13" fillId="4" borderId="21" xfId="0" applyFont="1" applyFill="1" applyBorder="1" applyAlignment="1" applyProtection="1">
      <alignment horizontal="center" vertical="center"/>
      <protection locked="0"/>
    </xf>
    <xf numFmtId="0" fontId="12" fillId="6" borderId="13" xfId="0" applyFont="1" applyFill="1" applyBorder="1" applyAlignment="1" applyProtection="1">
      <alignment horizontal="center" vertical="center" wrapText="1"/>
    </xf>
    <xf numFmtId="0" fontId="12" fillId="6" borderId="17" xfId="0" applyFont="1" applyFill="1" applyBorder="1" applyAlignment="1" applyProtection="1">
      <alignment horizontal="center" vertical="center" wrapText="1"/>
    </xf>
    <xf numFmtId="0" fontId="12" fillId="6" borderId="82" xfId="0" applyFont="1" applyFill="1" applyBorder="1" applyAlignment="1" applyProtection="1">
      <alignment horizontal="center" vertical="center" wrapText="1"/>
    </xf>
    <xf numFmtId="0" fontId="12" fillId="6" borderId="2" xfId="0" applyFont="1" applyFill="1" applyBorder="1" applyAlignment="1" applyProtection="1">
      <alignment horizontal="left" vertical="center"/>
    </xf>
    <xf numFmtId="0" fontId="12" fillId="6" borderId="0" xfId="0" applyFont="1" applyFill="1" applyBorder="1" applyAlignment="1" applyProtection="1">
      <alignment horizontal="left" vertical="center"/>
    </xf>
    <xf numFmtId="164" fontId="13" fillId="4" borderId="1" xfId="0" applyNumberFormat="1" applyFont="1" applyFill="1" applyBorder="1" applyAlignment="1" applyProtection="1">
      <alignment horizontal="center" vertical="center"/>
      <protection locked="0"/>
    </xf>
    <xf numFmtId="164" fontId="13" fillId="4" borderId="79" xfId="0" applyNumberFormat="1" applyFont="1" applyFill="1" applyBorder="1" applyAlignment="1" applyProtection="1">
      <alignment horizontal="center" vertical="center"/>
      <protection locked="0"/>
    </xf>
    <xf numFmtId="0" fontId="12" fillId="6" borderId="0" xfId="0" applyFont="1" applyFill="1" applyBorder="1" applyAlignment="1" applyProtection="1">
      <alignment horizontal="center" vertical="center" wrapText="1"/>
    </xf>
    <xf numFmtId="0" fontId="12" fillId="6" borderId="45" xfId="0" applyFont="1" applyFill="1" applyBorder="1" applyAlignment="1" applyProtection="1">
      <alignment horizontal="center" vertical="center" wrapText="1"/>
    </xf>
    <xf numFmtId="0" fontId="13" fillId="6" borderId="0" xfId="0" applyFont="1" applyFill="1" applyBorder="1" applyAlignment="1" applyProtection="1">
      <alignment horizontal="center" vertical="center" wrapText="1"/>
    </xf>
    <xf numFmtId="0" fontId="19" fillId="3" borderId="2" xfId="0" applyFont="1" applyFill="1" applyBorder="1" applyAlignment="1" applyProtection="1">
      <alignment horizontal="center"/>
    </xf>
    <xf numFmtId="0" fontId="19" fillId="3" borderId="0" xfId="0" applyFont="1" applyFill="1" applyBorder="1" applyAlignment="1" applyProtection="1">
      <alignment horizontal="center"/>
    </xf>
    <xf numFmtId="0" fontId="19" fillId="3" borderId="14" xfId="0" applyFont="1" applyFill="1" applyBorder="1" applyAlignment="1" applyProtection="1">
      <alignment horizontal="center"/>
    </xf>
    <xf numFmtId="0" fontId="12" fillId="6" borderId="3" xfId="0" applyFont="1" applyFill="1" applyBorder="1" applyAlignment="1" applyProtection="1">
      <alignment horizontal="left" vertical="center"/>
    </xf>
    <xf numFmtId="0" fontId="12" fillId="6" borderId="4" xfId="0" applyFont="1" applyFill="1" applyBorder="1" applyAlignment="1" applyProtection="1">
      <alignment horizontal="left" vertical="center"/>
    </xf>
    <xf numFmtId="0" fontId="19" fillId="10" borderId="32" xfId="0" applyFont="1" applyFill="1" applyBorder="1" applyAlignment="1" applyProtection="1">
      <alignment horizontal="center"/>
    </xf>
    <xf numFmtId="0" fontId="19" fillId="10" borderId="85" xfId="0" applyFont="1" applyFill="1" applyBorder="1" applyAlignment="1" applyProtection="1">
      <alignment horizontal="center"/>
    </xf>
    <xf numFmtId="0" fontId="12" fillId="6" borderId="4" xfId="0" applyFont="1" applyFill="1" applyBorder="1" applyAlignment="1" applyProtection="1">
      <alignment horizontal="center" vertical="center" wrapText="1"/>
    </xf>
    <xf numFmtId="0" fontId="12" fillId="6" borderId="73" xfId="0" applyFont="1" applyFill="1" applyBorder="1" applyAlignment="1" applyProtection="1">
      <alignment horizontal="center" vertical="center" wrapText="1"/>
    </xf>
    <xf numFmtId="0" fontId="16" fillId="28" borderId="25" xfId="0" applyFont="1" applyFill="1" applyBorder="1" applyAlignment="1" applyProtection="1">
      <alignment horizontal="center" vertical="center"/>
    </xf>
    <xf numFmtId="0" fontId="16" fillId="28" borderId="18" xfId="0" applyFont="1" applyFill="1" applyBorder="1" applyAlignment="1" applyProtection="1">
      <alignment horizontal="center" vertical="center"/>
    </xf>
    <xf numFmtId="0" fontId="16" fillId="28" borderId="26" xfId="0" applyFont="1" applyFill="1" applyBorder="1" applyAlignment="1" applyProtection="1">
      <alignment horizontal="center" vertical="center"/>
    </xf>
    <xf numFmtId="0" fontId="19" fillId="3" borderId="30" xfId="0" applyFont="1" applyFill="1" applyBorder="1" applyAlignment="1" applyProtection="1">
      <alignment horizontal="center"/>
    </xf>
    <xf numFmtId="0" fontId="19" fillId="3" borderId="19" xfId="0" applyFont="1" applyFill="1" applyBorder="1" applyAlignment="1" applyProtection="1">
      <alignment horizontal="center"/>
    </xf>
    <xf numFmtId="0" fontId="19" fillId="3" borderId="31" xfId="0" applyFont="1" applyFill="1" applyBorder="1" applyAlignment="1" applyProtection="1">
      <alignment horizontal="center"/>
    </xf>
    <xf numFmtId="0" fontId="62" fillId="31" borderId="66" xfId="3" applyFont="1" applyFill="1" applyBorder="1" applyAlignment="1" applyProtection="1">
      <alignment horizontal="center" vertical="center" wrapText="1" readingOrder="1"/>
    </xf>
    <xf numFmtId="0" fontId="62" fillId="31" borderId="70" xfId="3" applyFont="1" applyFill="1" applyBorder="1" applyAlignment="1" applyProtection="1">
      <alignment horizontal="center" vertical="center" wrapText="1" readingOrder="1"/>
    </xf>
    <xf numFmtId="0" fontId="59" fillId="31" borderId="67" xfId="3" applyFont="1" applyFill="1" applyBorder="1" applyAlignment="1" applyProtection="1">
      <alignment horizontal="center" vertical="center" wrapText="1" readingOrder="1"/>
    </xf>
    <xf numFmtId="0" fontId="59" fillId="31" borderId="68" xfId="3" applyFont="1" applyFill="1" applyBorder="1" applyAlignment="1" applyProtection="1">
      <alignment horizontal="center" vertical="center" wrapText="1" readingOrder="1"/>
    </xf>
    <xf numFmtId="0" fontId="59" fillId="31" borderId="72" xfId="3" applyFont="1" applyFill="1" applyBorder="1" applyAlignment="1" applyProtection="1">
      <alignment horizontal="center" vertical="center" wrapText="1" readingOrder="1"/>
    </xf>
    <xf numFmtId="0" fontId="17" fillId="3" borderId="25" xfId="0" applyFont="1" applyFill="1" applyBorder="1" applyAlignment="1" applyProtection="1">
      <alignment horizontal="center" vertical="center" wrapText="1"/>
    </xf>
    <xf numFmtId="0" fontId="17" fillId="3" borderId="18" xfId="0" applyFont="1" applyFill="1" applyBorder="1" applyAlignment="1" applyProtection="1">
      <alignment horizontal="center" vertical="center" wrapText="1"/>
    </xf>
    <xf numFmtId="0" fontId="17" fillId="3" borderId="26" xfId="0" applyFont="1" applyFill="1" applyBorder="1" applyAlignment="1" applyProtection="1">
      <alignment horizontal="center" vertical="center" wrapText="1"/>
    </xf>
    <xf numFmtId="0" fontId="13" fillId="6" borderId="28" xfId="0" applyFont="1" applyFill="1" applyBorder="1" applyAlignment="1" applyProtection="1">
      <alignment horizontal="center"/>
    </xf>
    <xf numFmtId="0" fontId="13" fillId="6" borderId="27" xfId="0" applyFont="1" applyFill="1" applyBorder="1" applyAlignment="1" applyProtection="1">
      <alignment horizontal="center"/>
    </xf>
    <xf numFmtId="0" fontId="13" fillId="6" borderId="23" xfId="0" applyFont="1" applyFill="1" applyBorder="1" applyAlignment="1" applyProtection="1">
      <alignment horizontal="center"/>
    </xf>
    <xf numFmtId="0" fontId="22" fillId="28" borderId="25" xfId="0" applyFont="1" applyFill="1" applyBorder="1" applyAlignment="1" applyProtection="1">
      <alignment horizontal="center" vertical="center" wrapText="1"/>
    </xf>
    <xf numFmtId="0" fontId="13" fillId="4" borderId="25" xfId="0" applyFont="1" applyFill="1" applyBorder="1" applyAlignment="1" applyProtection="1">
      <alignment horizontal="center"/>
      <protection locked="0"/>
    </xf>
    <xf numFmtId="0" fontId="13" fillId="4" borderId="26" xfId="0" applyFont="1" applyFill="1" applyBorder="1" applyAlignment="1" applyProtection="1">
      <alignment horizontal="center"/>
      <protection locked="0"/>
    </xf>
    <xf numFmtId="164" fontId="13" fillId="4" borderId="0" xfId="0" applyNumberFormat="1" applyFont="1" applyFill="1" applyBorder="1" applyAlignment="1" applyProtection="1">
      <alignment horizontal="center"/>
    </xf>
    <xf numFmtId="0" fontId="24" fillId="6" borderId="2" xfId="0" applyFont="1" applyFill="1" applyBorder="1" applyAlignment="1" applyProtection="1">
      <alignment horizontal="justify" vertical="top" wrapText="1"/>
    </xf>
    <xf numFmtId="2" fontId="8" fillId="24" borderId="5" xfId="6" applyNumberFormat="1" applyFill="1" applyBorder="1" applyAlignment="1" applyProtection="1">
      <alignment horizontal="center" vertical="center"/>
    </xf>
    <xf numFmtId="2" fontId="8" fillId="24" borderId="93" xfId="6" applyNumberFormat="1" applyFill="1" applyBorder="1" applyAlignment="1" applyProtection="1">
      <alignment horizontal="center" vertical="center"/>
    </xf>
    <xf numFmtId="0" fontId="44" fillId="30" borderId="0" xfId="6" applyFont="1" applyFill="1" applyBorder="1" applyAlignment="1" applyProtection="1">
      <alignment horizontal="center"/>
    </xf>
    <xf numFmtId="0" fontId="44" fillId="0" borderId="5" xfId="6" applyFont="1" applyFill="1" applyBorder="1" applyAlignment="1" applyProtection="1">
      <alignment horizontal="center"/>
      <protection locked="0"/>
    </xf>
    <xf numFmtId="0" fontId="44" fillId="0" borderId="20" xfId="6" applyFont="1" applyFill="1" applyBorder="1" applyAlignment="1" applyProtection="1">
      <alignment horizontal="center"/>
      <protection locked="0"/>
    </xf>
    <xf numFmtId="0" fontId="44" fillId="0" borderId="93" xfId="6" applyFont="1" applyFill="1" applyBorder="1" applyAlignment="1" applyProtection="1">
      <alignment horizontal="center"/>
      <protection locked="0"/>
    </xf>
    <xf numFmtId="0" fontId="68" fillId="30" borderId="0" xfId="6" applyFont="1" applyFill="1" applyBorder="1" applyAlignment="1" applyProtection="1">
      <alignment horizontal="left" vertical="top" wrapText="1"/>
    </xf>
    <xf numFmtId="0" fontId="68" fillId="30" borderId="14" xfId="6" applyFont="1" applyFill="1" applyBorder="1" applyAlignment="1" applyProtection="1">
      <alignment horizontal="left" vertical="top" wrapText="1"/>
    </xf>
    <xf numFmtId="0" fontId="61" fillId="10" borderId="25" xfId="6" applyFont="1" applyFill="1" applyBorder="1" applyAlignment="1" applyProtection="1">
      <alignment horizontal="center"/>
    </xf>
    <xf numFmtId="0" fontId="61" fillId="10" borderId="18" xfId="6" applyFont="1" applyFill="1" applyBorder="1" applyAlignment="1" applyProtection="1">
      <alignment horizontal="center"/>
    </xf>
    <xf numFmtId="0" fontId="61" fillId="10" borderId="26" xfId="6" applyFont="1" applyFill="1" applyBorder="1" applyAlignment="1" applyProtection="1">
      <alignment horizontal="center"/>
    </xf>
    <xf numFmtId="0" fontId="61" fillId="9" borderId="25" xfId="6" applyFont="1" applyFill="1" applyBorder="1" applyAlignment="1" applyProtection="1">
      <alignment horizontal="center"/>
    </xf>
    <xf numFmtId="0" fontId="61" fillId="9" borderId="18" xfId="6" applyFont="1" applyFill="1" applyBorder="1" applyAlignment="1" applyProtection="1">
      <alignment horizontal="center"/>
    </xf>
    <xf numFmtId="0" fontId="61" fillId="9" borderId="26" xfId="6" applyFont="1" applyFill="1" applyBorder="1" applyAlignment="1" applyProtection="1">
      <alignment horizontal="center"/>
    </xf>
    <xf numFmtId="0" fontId="8" fillId="13" borderId="7" xfId="6" applyFill="1" applyBorder="1" applyAlignment="1" applyProtection="1">
      <alignment horizontal="center" vertical="center"/>
    </xf>
    <xf numFmtId="0" fontId="8" fillId="13" borderId="16" xfId="6" applyFill="1" applyBorder="1" applyAlignment="1" applyProtection="1">
      <alignment horizontal="center" vertical="center"/>
    </xf>
    <xf numFmtId="0" fontId="8" fillId="13" borderId="1" xfId="6" applyFill="1" applyBorder="1" applyAlignment="1" applyProtection="1">
      <alignment horizontal="center" vertical="center"/>
    </xf>
    <xf numFmtId="0" fontId="8" fillId="13" borderId="79" xfId="6" applyFill="1" applyBorder="1" applyAlignment="1" applyProtection="1">
      <alignment horizontal="center" vertical="center"/>
    </xf>
    <xf numFmtId="164" fontId="8" fillId="13" borderId="16" xfId="6" applyNumberFormat="1" applyFill="1" applyBorder="1" applyAlignment="1" applyProtection="1">
      <alignment horizontal="center" vertical="center"/>
    </xf>
    <xf numFmtId="164" fontId="8" fillId="13" borderId="21" xfId="6" applyNumberFormat="1" applyFill="1" applyBorder="1" applyAlignment="1" applyProtection="1">
      <alignment horizontal="center" vertical="center"/>
    </xf>
    <xf numFmtId="164" fontId="8" fillId="13" borderId="79" xfId="6" applyNumberFormat="1" applyFill="1" applyBorder="1" applyAlignment="1" applyProtection="1">
      <alignment horizontal="center" vertical="center"/>
    </xf>
    <xf numFmtId="164" fontId="8" fillId="13" borderId="29" xfId="6" applyNumberFormat="1" applyFill="1" applyBorder="1" applyAlignment="1" applyProtection="1">
      <alignment horizontal="center" vertical="center"/>
    </xf>
    <xf numFmtId="0" fontId="49" fillId="30" borderId="0" xfId="6" applyFont="1" applyFill="1" applyBorder="1" applyAlignment="1" applyProtection="1">
      <alignment horizontal="center"/>
    </xf>
    <xf numFmtId="0" fontId="45" fillId="9" borderId="25" xfId="6" applyFont="1" applyFill="1" applyBorder="1" applyAlignment="1" applyProtection="1">
      <alignment horizontal="center" wrapText="1"/>
    </xf>
    <xf numFmtId="0" fontId="45" fillId="9" borderId="18" xfId="6" applyFont="1" applyFill="1" applyBorder="1" applyAlignment="1" applyProtection="1">
      <alignment horizontal="center" wrapText="1"/>
    </xf>
    <xf numFmtId="0" fontId="45" fillId="9" borderId="26" xfId="6" applyFont="1" applyFill="1" applyBorder="1" applyAlignment="1" applyProtection="1">
      <alignment horizontal="center" wrapText="1"/>
    </xf>
    <xf numFmtId="2" fontId="8" fillId="14" borderId="91" xfId="6" applyNumberFormat="1" applyFill="1" applyBorder="1" applyAlignment="1" applyProtection="1">
      <alignment horizontal="center" vertical="center"/>
    </xf>
    <xf numFmtId="2" fontId="8" fillId="14" borderId="86" xfId="6" applyNumberFormat="1" applyFill="1" applyBorder="1" applyAlignment="1" applyProtection="1">
      <alignment horizontal="center" vertical="center"/>
    </xf>
    <xf numFmtId="0" fontId="60" fillId="30" borderId="51" xfId="6" applyFont="1" applyFill="1" applyBorder="1" applyAlignment="1" applyProtection="1">
      <alignment horizontal="center"/>
    </xf>
    <xf numFmtId="0" fontId="8" fillId="30" borderId="33" xfId="6" applyFill="1" applyBorder="1" applyAlignment="1" applyProtection="1">
      <alignment horizontal="center"/>
    </xf>
    <xf numFmtId="0" fontId="61" fillId="30" borderId="0" xfId="6" applyFont="1" applyFill="1" applyBorder="1" applyAlignment="1" applyProtection="1">
      <alignment horizontal="right" vertical="center"/>
    </xf>
    <xf numFmtId="0" fontId="8" fillId="14" borderId="86" xfId="6" applyFill="1" applyBorder="1" applyAlignment="1" applyProtection="1">
      <alignment horizontal="center" vertical="center"/>
    </xf>
    <xf numFmtId="0" fontId="61" fillId="30" borderId="14" xfId="6" applyFont="1" applyFill="1" applyBorder="1" applyAlignment="1" applyProtection="1">
      <alignment horizontal="right" vertical="center"/>
    </xf>
    <xf numFmtId="0" fontId="8" fillId="24" borderId="15" xfId="6" applyFill="1" applyBorder="1" applyAlignment="1" applyProtection="1">
      <alignment horizontal="left" vertical="center"/>
    </xf>
    <xf numFmtId="0" fontId="8" fillId="24" borderId="20" xfId="6" applyFill="1" applyBorder="1" applyAlignment="1" applyProtection="1">
      <alignment horizontal="left" vertical="center"/>
    </xf>
    <xf numFmtId="0" fontId="8" fillId="24" borderId="93" xfId="6" applyFill="1" applyBorder="1" applyAlignment="1" applyProtection="1">
      <alignment horizontal="left" vertical="center"/>
    </xf>
    <xf numFmtId="0" fontId="61" fillId="14" borderId="34" xfId="6" applyFont="1" applyFill="1" applyBorder="1" applyAlignment="1" applyProtection="1">
      <alignment horizontal="center" vertical="center" wrapText="1"/>
    </xf>
    <xf numFmtId="0" fontId="61" fillId="14" borderId="35" xfId="6" applyFont="1" applyFill="1" applyBorder="1" applyAlignment="1" applyProtection="1">
      <alignment horizontal="center" vertical="center" wrapText="1"/>
    </xf>
    <xf numFmtId="0" fontId="76" fillId="36" borderId="34" xfId="6" applyFont="1" applyFill="1" applyBorder="1" applyAlignment="1" applyProtection="1">
      <alignment horizontal="center" vertical="center" wrapText="1"/>
    </xf>
    <xf numFmtId="0" fontId="76" fillId="36" borderId="35" xfId="6" applyFont="1" applyFill="1" applyBorder="1" applyAlignment="1" applyProtection="1">
      <alignment horizontal="center" vertical="center" wrapText="1"/>
    </xf>
    <xf numFmtId="0" fontId="44" fillId="24" borderId="5" xfId="6" applyFont="1" applyFill="1" applyBorder="1" applyAlignment="1" applyProtection="1">
      <alignment horizontal="center"/>
    </xf>
    <xf numFmtId="0" fontId="44" fillId="24" borderId="93" xfId="6" applyFont="1" applyFill="1" applyBorder="1" applyAlignment="1" applyProtection="1">
      <alignment horizontal="center"/>
    </xf>
    <xf numFmtId="0" fontId="51" fillId="9" borderId="25" xfId="6" applyFont="1" applyFill="1" applyBorder="1" applyAlignment="1" applyProtection="1">
      <alignment horizontal="center"/>
    </xf>
    <xf numFmtId="0" fontId="51" fillId="9" borderId="18" xfId="6" applyFont="1" applyFill="1" applyBorder="1" applyAlignment="1" applyProtection="1">
      <alignment horizontal="center"/>
    </xf>
    <xf numFmtId="0" fontId="51" fillId="9" borderId="26" xfId="6" applyFont="1" applyFill="1" applyBorder="1" applyAlignment="1" applyProtection="1">
      <alignment horizontal="center"/>
    </xf>
    <xf numFmtId="0" fontId="8" fillId="36" borderId="13" xfId="6" applyFill="1" applyBorder="1" applyAlignment="1" applyProtection="1">
      <alignment horizontal="center" vertical="center"/>
    </xf>
    <xf numFmtId="0" fontId="8" fillId="36" borderId="2" xfId="6" applyFill="1" applyBorder="1" applyAlignment="1" applyProtection="1">
      <alignment horizontal="center" vertical="center"/>
    </xf>
    <xf numFmtId="0" fontId="8" fillId="36" borderId="3" xfId="6" applyFill="1" applyBorder="1" applyAlignment="1" applyProtection="1">
      <alignment horizontal="center" vertical="center"/>
    </xf>
    <xf numFmtId="0" fontId="78" fillId="36" borderId="7" xfId="6" applyFont="1" applyFill="1" applyBorder="1" applyAlignment="1" applyProtection="1">
      <alignment horizontal="left" vertical="center" wrapText="1"/>
    </xf>
    <xf numFmtId="0" fontId="78" fillId="36" borderId="16" xfId="6" applyFont="1" applyFill="1" applyBorder="1" applyAlignment="1" applyProtection="1">
      <alignment horizontal="left" vertical="center" wrapText="1"/>
    </xf>
    <xf numFmtId="0" fontId="78" fillId="36" borderId="21" xfId="6" applyFont="1" applyFill="1" applyBorder="1" applyAlignment="1" applyProtection="1">
      <alignment horizontal="left" vertical="center" wrapText="1"/>
    </xf>
    <xf numFmtId="0" fontId="78" fillId="36" borderId="1" xfId="6" applyFont="1" applyFill="1" applyBorder="1" applyAlignment="1" applyProtection="1">
      <alignment horizontal="left" vertical="center" wrapText="1"/>
    </xf>
    <xf numFmtId="0" fontId="78" fillId="36" borderId="79" xfId="6" applyFont="1" applyFill="1" applyBorder="1" applyAlignment="1" applyProtection="1">
      <alignment horizontal="left" vertical="center" wrapText="1"/>
    </xf>
    <xf numFmtId="0" fontId="78" fillId="36" borderId="29" xfId="6" applyFont="1" applyFill="1" applyBorder="1" applyAlignment="1" applyProtection="1">
      <alignment horizontal="left" vertical="center" wrapText="1"/>
    </xf>
    <xf numFmtId="0" fontId="78" fillId="36" borderId="11" xfId="6" applyFont="1" applyFill="1" applyBorder="1" applyAlignment="1" applyProtection="1">
      <alignment horizontal="left" vertical="center" wrapText="1"/>
    </xf>
    <xf numFmtId="0" fontId="78" fillId="36" borderId="80" xfId="6" applyFont="1" applyFill="1" applyBorder="1" applyAlignment="1" applyProtection="1">
      <alignment horizontal="left" vertical="center" wrapText="1"/>
    </xf>
    <xf numFmtId="0" fontId="78" fillId="36" borderId="22" xfId="6" applyFont="1" applyFill="1" applyBorder="1" applyAlignment="1" applyProtection="1">
      <alignment horizontal="left" vertical="center" wrapText="1"/>
    </xf>
    <xf numFmtId="0" fontId="51" fillId="34" borderId="13" xfId="6" applyFont="1" applyFill="1" applyBorder="1" applyAlignment="1" applyProtection="1">
      <alignment horizontal="center" vertical="center" wrapText="1"/>
    </xf>
    <xf numFmtId="0" fontId="51" fillId="34" borderId="17" xfId="6" applyFont="1" applyFill="1" applyBorder="1" applyAlignment="1" applyProtection="1">
      <alignment horizontal="center" vertical="center" wrapText="1"/>
    </xf>
    <xf numFmtId="0" fontId="51" fillId="34" borderId="9" xfId="6" applyFont="1" applyFill="1" applyBorder="1" applyAlignment="1" applyProtection="1">
      <alignment horizontal="center" vertical="center" wrapText="1"/>
    </xf>
    <xf numFmtId="0" fontId="8" fillId="35" borderId="13" xfId="6" applyFill="1" applyBorder="1" applyAlignment="1" applyProtection="1">
      <alignment horizontal="center" vertical="center"/>
    </xf>
    <xf numFmtId="0" fontId="8" fillId="35" borderId="3" xfId="6" applyFill="1" applyBorder="1" applyProtection="1"/>
    <xf numFmtId="0" fontId="76" fillId="36" borderId="7" xfId="6" applyFont="1" applyFill="1" applyBorder="1" applyAlignment="1" applyProtection="1">
      <alignment horizontal="center" vertical="center" wrapText="1"/>
    </xf>
    <xf numFmtId="0" fontId="76" fillId="36" borderId="21" xfId="6" applyFont="1" applyFill="1" applyBorder="1" applyAlignment="1" applyProtection="1">
      <alignment horizontal="center" vertical="center" wrapText="1"/>
    </xf>
    <xf numFmtId="0" fontId="76" fillId="36" borderId="1" xfId="6" applyFont="1" applyFill="1" applyBorder="1" applyAlignment="1" applyProtection="1">
      <alignment horizontal="center" vertical="center" wrapText="1"/>
    </xf>
    <xf numFmtId="0" fontId="76" fillId="36" borderId="29" xfId="6" applyFont="1" applyFill="1" applyBorder="1" applyAlignment="1" applyProtection="1">
      <alignment horizontal="center" vertical="center" wrapText="1"/>
    </xf>
    <xf numFmtId="0" fontId="76" fillId="36" borderId="83" xfId="6" applyFont="1" applyFill="1" applyBorder="1" applyAlignment="1" applyProtection="1">
      <alignment horizontal="center" vertical="center" wrapText="1"/>
    </xf>
    <xf numFmtId="0" fontId="76" fillId="36" borderId="92" xfId="6" applyFont="1" applyFill="1" applyBorder="1" applyAlignment="1" applyProtection="1">
      <alignment horizontal="center" vertical="center" wrapText="1"/>
    </xf>
  </cellXfs>
  <cellStyles count="8">
    <cellStyle name="Hipervínculo" xfId="1" builtinId="8"/>
    <cellStyle name="Normal" xfId="0" builtinId="0"/>
    <cellStyle name="Normal 2" xfId="2"/>
    <cellStyle name="Normal 3" xfId="3"/>
    <cellStyle name="Normal 4" xfId="5"/>
    <cellStyle name="Normal 5" xfId="6"/>
    <cellStyle name="Porcentaje" xfId="7" builtinId="5"/>
    <cellStyle name="Porcentaje 2" xfId="4"/>
  </cellStyles>
  <dxfs count="106">
    <dxf>
      <font>
        <strike val="0"/>
        <condense val="0"/>
        <extend val="0"/>
        <color auto="1"/>
      </font>
      <fill>
        <patternFill>
          <bgColor indexed="52"/>
        </patternFill>
      </fill>
    </dxf>
    <dxf>
      <font>
        <strike val="0"/>
        <condense val="0"/>
        <extend val="0"/>
        <color auto="1"/>
      </font>
      <fill>
        <patternFill>
          <bgColor indexed="52"/>
        </patternFill>
      </fill>
    </dxf>
    <dxf>
      <border>
        <bottom style="thin">
          <color auto="1"/>
        </bottom>
        <vertical/>
        <horizontal/>
      </border>
    </dxf>
    <dxf>
      <border>
        <bottom style="thin">
          <color auto="1"/>
        </bottom>
        <vertical/>
        <horizontal/>
      </border>
    </dxf>
    <dxf>
      <fill>
        <patternFill patternType="gray0625"/>
      </fill>
      <border>
        <left style="thin">
          <color auto="1"/>
        </left>
        <right style="thin">
          <color auto="1"/>
        </right>
        <top style="thin">
          <color auto="1"/>
        </top>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fill>
        <patternFill patternType="gray0625"/>
      </fill>
      <border>
        <left style="thin">
          <color auto="1"/>
        </left>
        <right style="dashDotDot">
          <color auto="1"/>
        </right>
        <top style="thin">
          <color auto="1"/>
        </top>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border>
        <bottom style="thin">
          <color auto="1"/>
        </bottom>
        <vertical/>
        <horizontal/>
      </border>
    </dxf>
    <dxf>
      <fill>
        <patternFill>
          <bgColor theme="1" tint="0.24994659260841701"/>
        </patternFill>
      </fill>
    </dxf>
    <dxf>
      <border>
        <bottom style="thin">
          <color auto="1"/>
        </bottom>
        <vertical/>
        <horizontal/>
      </border>
    </dxf>
    <dxf>
      <border>
        <left style="thin">
          <color auto="1"/>
        </left>
        <right style="thin">
          <color auto="1"/>
        </right>
        <vertical/>
        <horizontal/>
      </border>
    </dxf>
    <dxf>
      <fill>
        <patternFill>
          <bgColor theme="1" tint="0.24994659260841701"/>
        </patternFill>
      </fill>
    </dxf>
    <dxf>
      <border>
        <left style="thin">
          <color auto="1"/>
        </left>
        <right style="thin">
          <color auto="1"/>
        </right>
        <vertical/>
        <horizontal/>
      </border>
    </dxf>
    <dxf>
      <fill>
        <patternFill patternType="none">
          <fgColor indexed="64"/>
          <bgColor auto="1"/>
        </patternFill>
      </fill>
    </dxf>
    <dxf>
      <border>
        <left style="thin">
          <color auto="1"/>
        </left>
        <bottom style="thin">
          <color auto="1"/>
        </bottom>
        <vertical/>
        <horizontal/>
      </border>
    </dxf>
    <dxf>
      <fill>
        <patternFill patternType="none">
          <fgColor indexed="64"/>
          <bgColor auto="1"/>
        </patternFill>
      </fill>
    </dxf>
    <dxf>
      <border>
        <right style="thin">
          <color auto="1"/>
        </right>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fill>
        <patternFill patternType="gray0625"/>
      </fill>
      <border>
        <left style="dashDotDot">
          <color auto="1"/>
        </left>
        <right style="thin">
          <color auto="1"/>
        </right>
        <top style="thin">
          <color auto="1"/>
        </top>
        <bottom style="thin">
          <color auto="1"/>
        </bottom>
        <vertical/>
        <horizontal/>
      </border>
    </dxf>
    <dxf>
      <fill>
        <patternFill patternType="solid">
          <fgColor theme="0"/>
          <bgColor theme="0"/>
        </patternFill>
      </fill>
    </dxf>
    <dxf>
      <fill>
        <patternFill patternType="solid">
          <fgColor theme="0"/>
          <bgColor theme="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patternType="none">
          <fgColor indexed="64"/>
          <bgColor auto="1"/>
        </patternFill>
      </fill>
    </dxf>
    <dxf>
      <border>
        <right style="thin">
          <color auto="1"/>
        </right>
        <bottom style="thin">
          <color auto="1"/>
        </bottom>
        <vertical/>
        <horizontal/>
      </border>
    </dxf>
    <dxf>
      <fill>
        <patternFill patternType="none">
          <fgColor indexed="64"/>
          <bgColor auto="1"/>
        </patternFill>
      </fill>
    </dxf>
    <dxf>
      <border>
        <left style="thin">
          <color auto="1"/>
        </left>
        <bottom style="thin">
          <color auto="1"/>
        </bottom>
        <vertical/>
        <horizontal/>
      </border>
    </dxf>
    <dxf>
      <fill>
        <patternFill patternType="solid">
          <fgColor theme="0"/>
          <bgColor auto="1"/>
        </patternFill>
      </fill>
    </dxf>
    <dxf>
      <fill>
        <patternFill>
          <bgColor theme="0" tint="-0.499984740745262"/>
        </patternFill>
      </fill>
    </dxf>
    <dxf>
      <fill>
        <patternFill>
          <bgColor theme="0" tint="-0.499984740745262"/>
        </patternFill>
      </fill>
    </dxf>
    <dxf>
      <fill>
        <patternFill patternType="none">
          <bgColor auto="1"/>
        </patternFill>
      </fill>
    </dxf>
    <dxf>
      <fill>
        <patternFill patternType="gray0625">
          <fgColor auto="1"/>
          <bgColor theme="6" tint="0.79998168889431442"/>
        </patternFill>
      </fill>
      <border>
        <top style="dotted">
          <color auto="1"/>
        </top>
        <bottom style="dotted">
          <color auto="1"/>
        </bottom>
      </border>
    </dxf>
    <dxf>
      <fill>
        <patternFill patternType="gray0625">
          <bgColor rgb="FF996633"/>
        </patternFill>
      </fill>
      <border>
        <top/>
        <bottom/>
        <vertical/>
        <horizontal/>
      </border>
    </dxf>
    <dxf>
      <fill>
        <patternFill patternType="solid">
          <fgColor theme="0"/>
          <bgColor auto="1"/>
        </patternFill>
      </fill>
    </dxf>
    <dxf>
      <fill>
        <patternFill patternType="none">
          <fgColor indexed="64"/>
          <bgColor auto="1"/>
        </patternFill>
      </fill>
    </dxf>
    <dxf>
      <fill>
        <patternFill patternType="solid">
          <bgColor auto="1"/>
        </patternFill>
      </fill>
    </dxf>
    <dxf>
      <font>
        <strike val="0"/>
        <condense val="0"/>
        <extend val="0"/>
        <color auto="1"/>
      </font>
      <fill>
        <patternFill>
          <bgColor indexed="52"/>
        </patternFill>
      </fill>
    </dxf>
    <dxf>
      <fill>
        <patternFill patternType="lightGray">
          <bgColor theme="0" tint="-0.14996795556505021"/>
        </patternFill>
      </fill>
    </dxf>
    <dxf>
      <fill>
        <patternFill patternType="lightGray">
          <bgColor theme="0" tint="-0.14996795556505021"/>
        </patternFill>
      </fill>
    </dxf>
    <dxf>
      <fill>
        <patternFill patternType="lightGray">
          <fgColor theme="0" tint="-0.24994659260841701"/>
        </patternFill>
      </fill>
    </dxf>
    <dxf>
      <fill>
        <patternFill patternType="lightGray">
          <fgColor theme="0" tint="-0.34998626667073579"/>
        </patternFill>
      </fill>
    </dxf>
    <dxf>
      <fill>
        <patternFill patternType="lightGray">
          <fgColor theme="0" tint="-0.14996795556505021"/>
          <bgColor theme="0" tint="-0.14996795556505021"/>
        </patternFill>
      </fill>
    </dxf>
    <dxf>
      <fill>
        <patternFill patternType="lightGray"/>
      </fill>
    </dxf>
    <dxf>
      <fill>
        <patternFill patternType="solid">
          <fgColor theme="0"/>
          <bgColor auto="1"/>
        </patternFill>
      </fill>
    </dxf>
    <dxf>
      <fill>
        <patternFill>
          <bgColor theme="0" tint="-0.499984740745262"/>
        </patternFill>
      </fill>
    </dxf>
    <dxf>
      <fill>
        <patternFill>
          <bgColor theme="0" tint="-0.499984740745262"/>
        </patternFill>
      </fill>
    </dxf>
    <dxf>
      <fill>
        <patternFill patternType="none">
          <bgColor auto="1"/>
        </patternFill>
      </fill>
    </dxf>
    <dxf>
      <fill>
        <patternFill patternType="solid">
          <fgColor theme="0"/>
          <bgColor auto="1"/>
        </patternFill>
      </fill>
    </dxf>
    <dxf>
      <fill>
        <patternFill patternType="none">
          <fgColor indexed="64"/>
          <bgColor auto="1"/>
        </patternFill>
      </fill>
    </dxf>
    <dxf>
      <fill>
        <patternFill patternType="solid">
          <bgColor auto="1"/>
        </patternFill>
      </fill>
    </dxf>
    <dxf>
      <fill>
        <patternFill patternType="solid">
          <bgColor auto="1"/>
        </patternFill>
      </fill>
    </dxf>
    <dxf>
      <numFmt numFmtId="1" formatCode="0"/>
    </dxf>
    <dxf>
      <font>
        <strike val="0"/>
        <condense val="0"/>
        <extend val="0"/>
        <color auto="1"/>
      </font>
      <fill>
        <patternFill>
          <bgColor indexed="52"/>
        </patternFill>
      </fill>
    </dxf>
    <dxf>
      <font>
        <strike val="0"/>
        <condense val="0"/>
        <extend val="0"/>
        <color auto="1"/>
      </font>
      <fill>
        <patternFill>
          <bgColor indexed="52"/>
        </patternFill>
      </fill>
    </dxf>
    <dxf>
      <border>
        <bottom style="thin">
          <color auto="1"/>
        </bottom>
        <vertical/>
        <horizontal/>
      </border>
    </dxf>
    <dxf>
      <border>
        <bottom style="thin">
          <color auto="1"/>
        </bottom>
        <vertical/>
        <horizontal/>
      </border>
    </dxf>
    <dxf>
      <fill>
        <patternFill patternType="gray0625"/>
      </fill>
      <border>
        <left style="thin">
          <color auto="1"/>
        </left>
        <right style="thin">
          <color auto="1"/>
        </right>
        <top style="thin">
          <color auto="1"/>
        </top>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fill>
        <patternFill patternType="gray0625"/>
      </fill>
      <border>
        <left style="thin">
          <color auto="1"/>
        </left>
        <right style="dashDotDot">
          <color auto="1"/>
        </right>
        <top style="thin">
          <color auto="1"/>
        </top>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border>
        <bottom style="thin">
          <color auto="1"/>
        </bottom>
        <vertical/>
        <horizontal/>
      </border>
    </dxf>
    <dxf>
      <fill>
        <patternFill>
          <bgColor theme="1" tint="0.24994659260841701"/>
        </patternFill>
      </fill>
    </dxf>
    <dxf>
      <border>
        <bottom style="thin">
          <color auto="1"/>
        </bottom>
        <vertical/>
        <horizontal/>
      </border>
    </dxf>
    <dxf>
      <border>
        <left style="thin">
          <color auto="1"/>
        </left>
        <right style="thin">
          <color auto="1"/>
        </right>
        <vertical/>
        <horizontal/>
      </border>
    </dxf>
    <dxf>
      <fill>
        <patternFill>
          <bgColor theme="1" tint="0.24994659260841701"/>
        </patternFill>
      </fill>
    </dxf>
    <dxf>
      <border>
        <left style="thin">
          <color auto="1"/>
        </left>
        <right style="thin">
          <color auto="1"/>
        </right>
        <vertical/>
        <horizontal/>
      </border>
    </dxf>
    <dxf>
      <fill>
        <patternFill patternType="none">
          <fgColor indexed="64"/>
          <bgColor auto="1"/>
        </patternFill>
      </fill>
    </dxf>
    <dxf>
      <border>
        <left style="thin">
          <color auto="1"/>
        </left>
        <bottom style="thin">
          <color auto="1"/>
        </bottom>
        <vertical/>
        <horizontal/>
      </border>
    </dxf>
    <dxf>
      <fill>
        <patternFill patternType="none">
          <fgColor indexed="64"/>
          <bgColor auto="1"/>
        </patternFill>
      </fill>
    </dxf>
    <dxf>
      <border>
        <right style="thin">
          <color auto="1"/>
        </right>
        <bottom style="thin">
          <color auto="1"/>
        </bottom>
        <vertical/>
        <horizontal/>
      </border>
    </dxf>
    <dxf>
      <fill>
        <patternFill patternType="lightGray">
          <bgColor theme="0" tint="-0.14996795556505021"/>
        </patternFill>
      </fill>
    </dxf>
    <dxf>
      <fill>
        <patternFill patternType="lightHorizontal">
          <fgColor theme="9" tint="-0.24994659260841701"/>
        </patternFill>
      </fill>
    </dxf>
    <dxf>
      <fill>
        <patternFill patternType="lightVertical">
          <fgColor rgb="FF996633"/>
        </patternFill>
      </fill>
    </dxf>
    <dxf>
      <fill>
        <patternFill patternType="gray0625"/>
      </fill>
      <border>
        <left style="dashDotDot">
          <color auto="1"/>
        </left>
        <right style="thin">
          <color auto="1"/>
        </right>
        <top style="thin">
          <color auto="1"/>
        </top>
        <bottom style="thin">
          <color auto="1"/>
        </bottom>
        <vertical/>
        <horizontal/>
      </border>
    </dxf>
    <dxf>
      <fill>
        <patternFill patternType="solid">
          <fgColor theme="0"/>
          <bgColor theme="0"/>
        </patternFill>
      </fill>
    </dxf>
    <dxf>
      <fill>
        <patternFill patternType="solid">
          <fgColor theme="0"/>
          <bgColor theme="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patternType="none">
          <fgColor indexed="64"/>
          <bgColor auto="1"/>
        </patternFill>
      </fill>
    </dxf>
    <dxf>
      <border>
        <right style="thin">
          <color auto="1"/>
        </right>
        <bottom style="thin">
          <color auto="1"/>
        </bottom>
        <vertical/>
        <horizontal/>
      </border>
    </dxf>
    <dxf>
      <fill>
        <patternFill patternType="none">
          <fgColor indexed="64"/>
          <bgColor auto="1"/>
        </patternFill>
      </fill>
    </dxf>
    <dxf>
      <border>
        <left style="thin">
          <color auto="1"/>
        </left>
        <bottom style="thin">
          <color auto="1"/>
        </bottom>
        <vertical/>
        <horizontal/>
      </border>
    </dxf>
    <dxf>
      <fill>
        <patternFill patternType="solid">
          <fgColor theme="0"/>
          <bgColor auto="1"/>
        </patternFill>
      </fill>
    </dxf>
    <dxf>
      <fill>
        <patternFill>
          <bgColor theme="0" tint="-0.499984740745262"/>
        </patternFill>
      </fill>
    </dxf>
    <dxf>
      <fill>
        <patternFill>
          <bgColor theme="0" tint="-0.499984740745262"/>
        </patternFill>
      </fill>
    </dxf>
    <dxf>
      <fill>
        <patternFill patternType="none">
          <bgColor auto="1"/>
        </patternFill>
      </fill>
    </dxf>
    <dxf>
      <fill>
        <patternFill patternType="gray0625">
          <fgColor auto="1"/>
          <bgColor theme="6" tint="0.79998168889431442"/>
        </patternFill>
      </fill>
      <border>
        <top style="dotted">
          <color auto="1"/>
        </top>
        <bottom style="dotted">
          <color auto="1"/>
        </bottom>
      </border>
    </dxf>
    <dxf>
      <fill>
        <patternFill patternType="gray0625">
          <bgColor rgb="FF996633"/>
        </patternFill>
      </fill>
      <border>
        <top/>
        <bottom/>
        <vertical/>
        <horizontal/>
      </border>
    </dxf>
    <dxf>
      <fill>
        <patternFill patternType="solid">
          <fgColor theme="0"/>
          <bgColor auto="1"/>
        </patternFill>
      </fill>
    </dxf>
    <dxf>
      <fill>
        <patternFill patternType="none">
          <fgColor indexed="64"/>
          <bgColor auto="1"/>
        </patternFill>
      </fill>
    </dxf>
    <dxf>
      <fill>
        <patternFill patternType="solid">
          <bgColor auto="1"/>
        </patternFill>
      </fill>
    </dxf>
  </dxfs>
  <tableStyles count="0" defaultTableStyle="TableStyleMedium9" defaultPivotStyle="PivotStyleLight16"/>
  <colors>
    <mruColors>
      <color rgb="FF9966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INTROD GENERAL'!A1"/><Relationship Id="rId2" Type="http://schemas.openxmlformats.org/officeDocument/2006/relationships/hyperlink" Target="#'3 SISTEMA COMBINADO'!A1"/><Relationship Id="rId1" Type="http://schemas.openxmlformats.org/officeDocument/2006/relationships/hyperlink" Target="#'1 PORTICO CONCRETO'!A1"/><Relationship Id="rId5" Type="http://schemas.openxmlformats.org/officeDocument/2006/relationships/hyperlink" Target="#'2 PORTICO ACERO'!A1"/><Relationship Id="rId4" Type="http://schemas.openxmlformats.org/officeDocument/2006/relationships/hyperlink" Target="#'4 MAMPOSTERIA'!A1"/></Relationships>
</file>

<file path=xl/drawings/_rels/drawing10.xml.rels><?xml version="1.0" encoding="UTF-8" standalone="yes"?>
<Relationships xmlns="http://schemas.openxmlformats.org/package/2006/relationships"><Relationship Id="rId1" Type="http://schemas.openxmlformats.org/officeDocument/2006/relationships/hyperlink" Target="#'2 PORTICO ACERO'!A1"/></Relationships>
</file>

<file path=xl/drawings/_rels/drawing11.xml.rels><?xml version="1.0" encoding="UTF-8" standalone="yes"?>
<Relationships xmlns="http://schemas.openxmlformats.org/package/2006/relationships"><Relationship Id="rId2" Type="http://schemas.openxmlformats.org/officeDocument/2006/relationships/hyperlink" Target="#'3 SISTEMA COMBINADO'!A1"/><Relationship Id="rId1" Type="http://schemas.openxmlformats.org/officeDocument/2006/relationships/hyperlink" Target="#'2 PORTICO ACERO'!A1"/></Relationships>
</file>

<file path=xl/drawings/_rels/drawing12.xml.rels><?xml version="1.0" encoding="UTF-8" standalone="yes"?>
<Relationships xmlns="http://schemas.openxmlformats.org/package/2006/relationships"><Relationship Id="rId1" Type="http://schemas.openxmlformats.org/officeDocument/2006/relationships/hyperlink" Target="#'2 PORTICO ACERO'!A1"/></Relationships>
</file>

<file path=xl/drawings/_rels/drawing13.xml.rels><?xml version="1.0" encoding="UTF-8" standalone="yes"?>
<Relationships xmlns="http://schemas.openxmlformats.org/package/2006/relationships"><Relationship Id="rId3" Type="http://schemas.openxmlformats.org/officeDocument/2006/relationships/hyperlink" Target="#'3 INTROD COMBINADO'!A1"/><Relationship Id="rId2" Type="http://schemas.openxmlformats.org/officeDocument/2006/relationships/hyperlink" Target="#'3 LOSAS DE CONCRETO'!D4"/><Relationship Id="rId1" Type="http://schemas.openxmlformats.org/officeDocument/2006/relationships/hyperlink" Target="#'3 COLUMNAS EN CONCRETO'!G5"/><Relationship Id="rId6" Type="http://schemas.openxmlformats.org/officeDocument/2006/relationships/hyperlink" Target="#MENU!A1"/><Relationship Id="rId5" Type="http://schemas.openxmlformats.org/officeDocument/2006/relationships/hyperlink" Target="#'3 AVALUO CARGAS'!E6"/><Relationship Id="rId4" Type="http://schemas.openxmlformats.org/officeDocument/2006/relationships/hyperlink" Target="#'3 PANTALLAS CONCRETO'!H7"/></Relationships>
</file>

<file path=xl/drawings/_rels/drawing14.xml.rels><?xml version="1.0" encoding="UTF-8" standalone="yes"?>
<Relationships xmlns="http://schemas.openxmlformats.org/package/2006/relationships"><Relationship Id="rId3" Type="http://schemas.openxmlformats.org/officeDocument/2006/relationships/hyperlink" Target="#'3 SISTEMA COMBINADO'!A1"/><Relationship Id="rId2" Type="http://schemas.openxmlformats.org/officeDocument/2006/relationships/hyperlink" Target="#'LOSAS DE CONCRETO'!A1"/><Relationship Id="rId1" Type="http://schemas.openxmlformats.org/officeDocument/2006/relationships/hyperlink" Target="#'COLUMNAS EN CONCRETO'!A1"/></Relationships>
</file>

<file path=xl/drawings/_rels/drawing15.xml.rels><?xml version="1.0" encoding="UTF-8" standalone="yes"?>
<Relationships xmlns="http://schemas.openxmlformats.org/package/2006/relationships"><Relationship Id="rId1" Type="http://schemas.openxmlformats.org/officeDocument/2006/relationships/hyperlink" Target="#'3 SISTEMA COMBINADO'!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3 SISTEMA COMBINADO'!A1"/></Relationships>
</file>

<file path=xl/drawings/_rels/drawing17.xml.rels><?xml version="1.0" encoding="UTF-8" standalone="yes"?>
<Relationships xmlns="http://schemas.openxmlformats.org/package/2006/relationships"><Relationship Id="rId1" Type="http://schemas.openxmlformats.org/officeDocument/2006/relationships/hyperlink" Target="#'3 SISTEMA COMBINADO'!A1"/></Relationships>
</file>

<file path=xl/drawings/_rels/drawing18.xml.rels><?xml version="1.0" encoding="UTF-8" standalone="yes"?>
<Relationships xmlns="http://schemas.openxmlformats.org/package/2006/relationships"><Relationship Id="rId1" Type="http://schemas.openxmlformats.org/officeDocument/2006/relationships/hyperlink" Target="#'3 SISTEMA COMBINADO'!A1"/></Relationships>
</file>

<file path=xl/drawings/_rels/drawing19.xml.rels><?xml version="1.0" encoding="UTF-8" standalone="yes"?>
<Relationships xmlns="http://schemas.openxmlformats.org/package/2006/relationships"><Relationship Id="rId3" Type="http://schemas.openxmlformats.org/officeDocument/2006/relationships/hyperlink" Target="#'4 INTROD MAMPOST'!A1"/><Relationship Id="rId2" Type="http://schemas.openxmlformats.org/officeDocument/2006/relationships/hyperlink" Target="#'4 SIMETRIA'!D7"/><Relationship Id="rId1" Type="http://schemas.openxmlformats.org/officeDocument/2006/relationships/hyperlink" Target="#'4 LONGITUD MINIMA'!G8"/><Relationship Id="rId5" Type="http://schemas.openxmlformats.org/officeDocument/2006/relationships/hyperlink" Target="#'4 DATOS'!I4"/><Relationship Id="rId4" Type="http://schemas.openxmlformats.org/officeDocument/2006/relationships/hyperlink" Target="#MENU!A1"/></Relationships>
</file>

<file path=xl/drawings/_rels/drawing2.xml.rels><?xml version="1.0" encoding="UTF-8" standalone="yes"?>
<Relationships xmlns="http://schemas.openxmlformats.org/package/2006/relationships"><Relationship Id="rId3" Type="http://schemas.openxmlformats.org/officeDocument/2006/relationships/hyperlink" Target="#'3 SISTEMA COMBINADO'!A1"/><Relationship Id="rId2" Type="http://schemas.openxmlformats.org/officeDocument/2006/relationships/hyperlink" Target="#'2 PORTICO ACERO'!A1"/><Relationship Id="rId1" Type="http://schemas.openxmlformats.org/officeDocument/2006/relationships/hyperlink" Target="#'1 PORTICO CONCRETO'!A1"/><Relationship Id="rId5" Type="http://schemas.openxmlformats.org/officeDocument/2006/relationships/hyperlink" Target="#MENU!A1"/><Relationship Id="rId4" Type="http://schemas.openxmlformats.org/officeDocument/2006/relationships/hyperlink" Target="#'4 MAMPOSTERIA'!A1"/></Relationships>
</file>

<file path=xl/drawings/_rels/drawing20.xml.rels><?xml version="1.0" encoding="UTF-8" standalone="yes"?>
<Relationships xmlns="http://schemas.openxmlformats.org/package/2006/relationships"><Relationship Id="rId1" Type="http://schemas.openxmlformats.org/officeDocument/2006/relationships/hyperlink" Target="#'4 MAMPOSTERIA'!A1"/></Relationships>
</file>

<file path=xl/drawings/_rels/drawing21.xml.rels><?xml version="1.0" encoding="UTF-8" standalone="yes"?>
<Relationships xmlns="http://schemas.openxmlformats.org/package/2006/relationships"><Relationship Id="rId1" Type="http://schemas.openxmlformats.org/officeDocument/2006/relationships/hyperlink" Target="#'4 MAMPOSTERIA'!A1"/></Relationships>
</file>

<file path=xl/drawings/_rels/drawing22.xml.rels><?xml version="1.0" encoding="UTF-8" standalone="yes"?>
<Relationships xmlns="http://schemas.openxmlformats.org/package/2006/relationships"><Relationship Id="rId1" Type="http://schemas.openxmlformats.org/officeDocument/2006/relationships/hyperlink" Target="#'4 MAMPOSTERIA'!A1"/></Relationships>
</file>

<file path=xl/drawings/_rels/drawing23.xml.rels><?xml version="1.0" encoding="UTF-8" standalone="yes"?>
<Relationships xmlns="http://schemas.openxmlformats.org/package/2006/relationships"><Relationship Id="rId1" Type="http://schemas.openxmlformats.org/officeDocument/2006/relationships/hyperlink" Target="#'4 MAMPOSTERIA'!A1"/></Relationships>
</file>

<file path=xl/drawings/_rels/drawing3.xml.rels><?xml version="1.0" encoding="UTF-8" standalone="yes"?>
<Relationships xmlns="http://schemas.openxmlformats.org/package/2006/relationships"><Relationship Id="rId3" Type="http://schemas.openxmlformats.org/officeDocument/2006/relationships/hyperlink" Target="#'1 INTROD PORT CONCR'!A1"/><Relationship Id="rId2" Type="http://schemas.openxmlformats.org/officeDocument/2006/relationships/hyperlink" Target="#'1 LOSAS DE CONCRETO'!D4"/><Relationship Id="rId1" Type="http://schemas.openxmlformats.org/officeDocument/2006/relationships/hyperlink" Target="#'1 COLUMNAS EN CONCRETO'!G5"/><Relationship Id="rId5" Type="http://schemas.openxmlformats.org/officeDocument/2006/relationships/hyperlink" Target="#MENU!A1"/><Relationship Id="rId4" Type="http://schemas.openxmlformats.org/officeDocument/2006/relationships/hyperlink" Target="#'1 AVALUO CARGAS'!F7"/></Relationships>
</file>

<file path=xl/drawings/_rels/drawing4.xml.rels><?xml version="1.0" encoding="UTF-8" standalone="yes"?>
<Relationships xmlns="http://schemas.openxmlformats.org/package/2006/relationships"><Relationship Id="rId3" Type="http://schemas.openxmlformats.org/officeDocument/2006/relationships/hyperlink" Target="#'1 PORTICO CONCRETO'!A1"/><Relationship Id="rId2" Type="http://schemas.openxmlformats.org/officeDocument/2006/relationships/hyperlink" Target="#'1 LOSAS DE CONCRETO'!A1"/><Relationship Id="rId1" Type="http://schemas.openxmlformats.org/officeDocument/2006/relationships/hyperlink" Target="#'1 COLUMNAS EN CONCRETO'!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1 PORTICO CONCRETO'!A1"/></Relationships>
</file>

<file path=xl/drawings/_rels/drawing6.xml.rels><?xml version="1.0" encoding="UTF-8" standalone="yes"?>
<Relationships xmlns="http://schemas.openxmlformats.org/package/2006/relationships"><Relationship Id="rId1" Type="http://schemas.openxmlformats.org/officeDocument/2006/relationships/hyperlink" Target="#'1 PORTICO CONCRETO'!A1"/></Relationships>
</file>

<file path=xl/drawings/_rels/drawing7.xml.rels><?xml version="1.0" encoding="UTF-8" standalone="yes"?>
<Relationships xmlns="http://schemas.openxmlformats.org/package/2006/relationships"><Relationship Id="rId1" Type="http://schemas.openxmlformats.org/officeDocument/2006/relationships/hyperlink" Target="#'1 PORTICO CONCRETO'!A1"/></Relationships>
</file>

<file path=xl/drawings/_rels/drawing8.xml.rels><?xml version="1.0" encoding="UTF-8" standalone="yes"?>
<Relationships xmlns="http://schemas.openxmlformats.org/package/2006/relationships"><Relationship Id="rId3" Type="http://schemas.openxmlformats.org/officeDocument/2006/relationships/hyperlink" Target="#'2 INTROD PORT ACERO'!A1"/><Relationship Id="rId2" Type="http://schemas.openxmlformats.org/officeDocument/2006/relationships/hyperlink" Target="#'2 LOSAS EN STEEL DECK'!C11"/><Relationship Id="rId1" Type="http://schemas.openxmlformats.org/officeDocument/2006/relationships/hyperlink" Target="#'2 AVALUO CARGAS'!F7"/><Relationship Id="rId5" Type="http://schemas.openxmlformats.org/officeDocument/2006/relationships/hyperlink" Target="#MENU!A1"/><Relationship Id="rId4" Type="http://schemas.openxmlformats.org/officeDocument/2006/relationships/hyperlink" Target="#'2 COLUMNA EN ACERO'!G6"/></Relationships>
</file>

<file path=xl/drawings/_rels/drawing9.xml.rels><?xml version="1.0" encoding="UTF-8" standalone="yes"?>
<Relationships xmlns="http://schemas.openxmlformats.org/package/2006/relationships"><Relationship Id="rId3" Type="http://schemas.openxmlformats.org/officeDocument/2006/relationships/hyperlink" Target="#'2 PORTICO ACERO'!A1"/><Relationship Id="rId2" Type="http://schemas.openxmlformats.org/officeDocument/2006/relationships/hyperlink" Target="#'LOSAS EN STEEL DECK'!A1"/><Relationship Id="rId1" Type="http://schemas.openxmlformats.org/officeDocument/2006/relationships/hyperlink" Target="#'COLUMNAS EN ACERO'!A1"/></Relationships>
</file>

<file path=xl/drawings/drawing1.xml><?xml version="1.0" encoding="utf-8"?>
<xdr:wsDr xmlns:xdr="http://schemas.openxmlformats.org/drawingml/2006/spreadsheetDrawing" xmlns:a="http://schemas.openxmlformats.org/drawingml/2006/main">
  <xdr:twoCellAnchor>
    <xdr:from>
      <xdr:col>4</xdr:col>
      <xdr:colOff>214857</xdr:colOff>
      <xdr:row>9</xdr:row>
      <xdr:rowOff>209551</xdr:rowOff>
    </xdr:from>
    <xdr:to>
      <xdr:col>7</xdr:col>
      <xdr:colOff>542924</xdr:colOff>
      <xdr:row>11</xdr:row>
      <xdr:rowOff>28575</xdr:rowOff>
    </xdr:to>
    <xdr:sp macro="" textlink="">
      <xdr:nvSpPr>
        <xdr:cNvPr id="2" name="Rectangle 2">
          <a:hlinkClick xmlns:r="http://schemas.openxmlformats.org/officeDocument/2006/relationships" r:id="rId1"/>
        </xdr:cNvPr>
        <xdr:cNvSpPr>
          <a:spLocks noChangeArrowheads="1"/>
        </xdr:cNvSpPr>
      </xdr:nvSpPr>
      <xdr:spPr bwMode="auto">
        <a:xfrm>
          <a:off x="3262857" y="2076451"/>
          <a:ext cx="2614067" cy="276224"/>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PÓRTICOS DE CONCRETO</a:t>
          </a:r>
        </a:p>
      </xdr:txBody>
    </xdr:sp>
    <xdr:clientData/>
  </xdr:twoCellAnchor>
  <xdr:twoCellAnchor>
    <xdr:from>
      <xdr:col>4</xdr:col>
      <xdr:colOff>152400</xdr:colOff>
      <xdr:row>14</xdr:row>
      <xdr:rowOff>38100</xdr:rowOff>
    </xdr:from>
    <xdr:to>
      <xdr:col>7</xdr:col>
      <xdr:colOff>590550</xdr:colOff>
      <xdr:row>15</xdr:row>
      <xdr:rowOff>95250</xdr:rowOff>
    </xdr:to>
    <xdr:sp macro="" textlink="">
      <xdr:nvSpPr>
        <xdr:cNvPr id="3" name="Rectangle 3">
          <a:hlinkClick xmlns:r="http://schemas.openxmlformats.org/officeDocument/2006/relationships" r:id="rId2"/>
        </xdr:cNvPr>
        <xdr:cNvSpPr>
          <a:spLocks noChangeArrowheads="1"/>
        </xdr:cNvSpPr>
      </xdr:nvSpPr>
      <xdr:spPr bwMode="auto">
        <a:xfrm>
          <a:off x="2619375" y="2809875"/>
          <a:ext cx="2724150" cy="285750"/>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SISTEMA</a:t>
          </a:r>
          <a:r>
            <a:rPr lang="es-CO" sz="1400" b="1" i="0" strike="noStrike" baseline="0">
              <a:solidFill>
                <a:srgbClr val="000000"/>
              </a:solidFill>
              <a:latin typeface="Arial"/>
              <a:cs typeface="Arial"/>
            </a:rPr>
            <a:t> COMBINADO</a:t>
          </a:r>
          <a:endParaRPr lang="es-CO" sz="1400" b="1" i="0" strike="noStrike">
            <a:solidFill>
              <a:srgbClr val="000000"/>
            </a:solidFill>
            <a:latin typeface="Arial"/>
            <a:cs typeface="Arial"/>
          </a:endParaRPr>
        </a:p>
      </xdr:txBody>
    </xdr:sp>
    <xdr:clientData/>
  </xdr:twoCellAnchor>
  <xdr:twoCellAnchor>
    <xdr:from>
      <xdr:col>4</xdr:col>
      <xdr:colOff>110554</xdr:colOff>
      <xdr:row>7</xdr:row>
      <xdr:rowOff>136072</xdr:rowOff>
    </xdr:from>
    <xdr:to>
      <xdr:col>7</xdr:col>
      <xdr:colOff>648036</xdr:colOff>
      <xdr:row>9</xdr:row>
      <xdr:rowOff>15875</xdr:rowOff>
    </xdr:to>
    <xdr:sp macro="" textlink="">
      <xdr:nvSpPr>
        <xdr:cNvPr id="4" name="Rectangle 4">
          <a:hlinkClick xmlns:r="http://schemas.openxmlformats.org/officeDocument/2006/relationships" r:id="rId3"/>
        </xdr:cNvPr>
        <xdr:cNvSpPr>
          <a:spLocks noChangeArrowheads="1"/>
        </xdr:cNvSpPr>
      </xdr:nvSpPr>
      <xdr:spPr bwMode="auto">
        <a:xfrm>
          <a:off x="1586929" y="1362416"/>
          <a:ext cx="2823482" cy="272709"/>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INTRODUCCIÓN PREDIM 2018</a:t>
          </a:r>
        </a:p>
      </xdr:txBody>
    </xdr:sp>
    <xdr:clientData/>
  </xdr:twoCellAnchor>
  <xdr:twoCellAnchor>
    <xdr:from>
      <xdr:col>3</xdr:col>
      <xdr:colOff>752475</xdr:colOff>
      <xdr:row>16</xdr:row>
      <xdr:rowOff>76199</xdr:rowOff>
    </xdr:from>
    <xdr:to>
      <xdr:col>7</xdr:col>
      <xdr:colOff>714374</xdr:colOff>
      <xdr:row>17</xdr:row>
      <xdr:rowOff>123824</xdr:rowOff>
    </xdr:to>
    <xdr:sp macro="" textlink="">
      <xdr:nvSpPr>
        <xdr:cNvPr id="5" name="Rectangle 5">
          <a:hlinkClick xmlns:r="http://schemas.openxmlformats.org/officeDocument/2006/relationships" r:id="rId4"/>
        </xdr:cNvPr>
        <xdr:cNvSpPr>
          <a:spLocks noChangeArrowheads="1"/>
        </xdr:cNvSpPr>
      </xdr:nvSpPr>
      <xdr:spPr bwMode="auto">
        <a:xfrm>
          <a:off x="3038475" y="3543299"/>
          <a:ext cx="3009899" cy="276225"/>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MAMPOSTERÍA</a:t>
          </a:r>
          <a:r>
            <a:rPr lang="es-CO" sz="1400" b="1" i="0" strike="noStrike" baseline="0">
              <a:solidFill>
                <a:srgbClr val="000000"/>
              </a:solidFill>
              <a:latin typeface="Arial"/>
              <a:cs typeface="Arial"/>
            </a:rPr>
            <a:t> CONFINADA</a:t>
          </a:r>
          <a:endParaRPr lang="es-CO" sz="1400" b="1" i="0" strike="noStrike">
            <a:solidFill>
              <a:srgbClr val="000000"/>
            </a:solidFill>
            <a:latin typeface="Arial"/>
            <a:cs typeface="Arial"/>
          </a:endParaRPr>
        </a:p>
      </xdr:txBody>
    </xdr:sp>
    <xdr:clientData/>
  </xdr:twoCellAnchor>
  <xdr:twoCellAnchor>
    <xdr:from>
      <xdr:col>4</xdr:col>
      <xdr:colOff>152400</xdr:colOff>
      <xdr:row>12</xdr:row>
      <xdr:rowOff>0</xdr:rowOff>
    </xdr:from>
    <xdr:to>
      <xdr:col>7</xdr:col>
      <xdr:colOff>590550</xdr:colOff>
      <xdr:row>13</xdr:row>
      <xdr:rowOff>57150</xdr:rowOff>
    </xdr:to>
    <xdr:sp macro="" textlink="">
      <xdr:nvSpPr>
        <xdr:cNvPr id="6" name="Rectangle 6">
          <a:hlinkClick xmlns:r="http://schemas.openxmlformats.org/officeDocument/2006/relationships" r:id="rId5"/>
        </xdr:cNvPr>
        <xdr:cNvSpPr>
          <a:spLocks noChangeArrowheads="1"/>
        </xdr:cNvSpPr>
      </xdr:nvSpPr>
      <xdr:spPr bwMode="auto">
        <a:xfrm>
          <a:off x="2619375" y="2314575"/>
          <a:ext cx="2724150" cy="285750"/>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PÓRTICOS EN ACERO</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238125</xdr:colOff>
      <xdr:row>22</xdr:row>
      <xdr:rowOff>0</xdr:rowOff>
    </xdr:from>
    <xdr:to>
      <xdr:col>9</xdr:col>
      <xdr:colOff>253876</xdr:colOff>
      <xdr:row>25</xdr:row>
      <xdr:rowOff>0</xdr:rowOff>
    </xdr:to>
    <xdr:sp macro="" textlink="">
      <xdr:nvSpPr>
        <xdr:cNvPr id="2165" name="Rectangle 11"/>
        <xdr:cNvSpPr>
          <a:spLocks noChangeArrowheads="1"/>
        </xdr:cNvSpPr>
      </xdr:nvSpPr>
      <xdr:spPr bwMode="auto">
        <a:xfrm>
          <a:off x="2571750" y="4238625"/>
          <a:ext cx="1587376" cy="514350"/>
        </a:xfrm>
        <a:prstGeom prst="rect">
          <a:avLst/>
        </a:prstGeom>
        <a:solidFill>
          <a:srgbClr val="99CCFF"/>
        </a:solidFill>
        <a:ln w="9525">
          <a:solidFill>
            <a:srgbClr val="000000"/>
          </a:solidFill>
          <a:miter lim="800000"/>
          <a:headEnd/>
          <a:tailEnd/>
        </a:ln>
      </xdr:spPr>
    </xdr:sp>
    <xdr:clientData/>
  </xdr:twoCellAnchor>
  <xdr:twoCellAnchor>
    <xdr:from>
      <xdr:col>4</xdr:col>
      <xdr:colOff>104775</xdr:colOff>
      <xdr:row>22</xdr:row>
      <xdr:rowOff>9525</xdr:rowOff>
    </xdr:from>
    <xdr:to>
      <xdr:col>5</xdr:col>
      <xdr:colOff>400050</xdr:colOff>
      <xdr:row>24</xdr:row>
      <xdr:rowOff>161925</xdr:rowOff>
    </xdr:to>
    <xdr:grpSp>
      <xdr:nvGrpSpPr>
        <xdr:cNvPr id="2166" name="Group 5"/>
        <xdr:cNvGrpSpPr>
          <a:grpSpLocks/>
        </xdr:cNvGrpSpPr>
      </xdr:nvGrpSpPr>
      <xdr:grpSpPr bwMode="auto">
        <a:xfrm>
          <a:off x="1331119" y="3664744"/>
          <a:ext cx="414337" cy="485775"/>
          <a:chOff x="405" y="141"/>
          <a:chExt cx="42" cy="57"/>
        </a:xfrm>
      </xdr:grpSpPr>
      <xdr:sp macro="" textlink="">
        <xdr:nvSpPr>
          <xdr:cNvPr id="2190" name="Line 6"/>
          <xdr:cNvSpPr>
            <a:spLocks noChangeShapeType="1"/>
          </xdr:cNvSpPr>
        </xdr:nvSpPr>
        <xdr:spPr bwMode="auto">
          <a:xfrm>
            <a:off x="406" y="141"/>
            <a:ext cx="41" cy="0"/>
          </a:xfrm>
          <a:prstGeom prst="line">
            <a:avLst/>
          </a:prstGeom>
          <a:noFill/>
          <a:ln w="28575">
            <a:solidFill>
              <a:srgbClr val="0000FF"/>
            </a:solidFill>
            <a:round/>
            <a:headEnd/>
            <a:tailEnd/>
          </a:ln>
        </xdr:spPr>
      </xdr:sp>
      <xdr:sp macro="" textlink="">
        <xdr:nvSpPr>
          <xdr:cNvPr id="2191" name="Line 7"/>
          <xdr:cNvSpPr>
            <a:spLocks noChangeShapeType="1"/>
          </xdr:cNvSpPr>
        </xdr:nvSpPr>
        <xdr:spPr bwMode="auto">
          <a:xfrm>
            <a:off x="405" y="198"/>
            <a:ext cx="41" cy="0"/>
          </a:xfrm>
          <a:prstGeom prst="line">
            <a:avLst/>
          </a:prstGeom>
          <a:noFill/>
          <a:ln w="28575">
            <a:solidFill>
              <a:srgbClr val="0000FF"/>
            </a:solidFill>
            <a:round/>
            <a:headEnd/>
            <a:tailEnd/>
          </a:ln>
        </xdr:spPr>
      </xdr:sp>
      <xdr:sp macro="" textlink="">
        <xdr:nvSpPr>
          <xdr:cNvPr id="2192" name="Line 8"/>
          <xdr:cNvSpPr>
            <a:spLocks noChangeShapeType="1"/>
          </xdr:cNvSpPr>
        </xdr:nvSpPr>
        <xdr:spPr bwMode="auto">
          <a:xfrm flipV="1">
            <a:off x="426" y="141"/>
            <a:ext cx="0" cy="57"/>
          </a:xfrm>
          <a:prstGeom prst="line">
            <a:avLst/>
          </a:prstGeom>
          <a:noFill/>
          <a:ln w="28575">
            <a:solidFill>
              <a:srgbClr val="0000FF"/>
            </a:solidFill>
            <a:round/>
            <a:headEnd/>
            <a:tailEnd/>
          </a:ln>
        </xdr:spPr>
      </xdr:sp>
    </xdr:grpSp>
    <xdr:clientData/>
  </xdr:twoCellAnchor>
  <xdr:twoCellAnchor>
    <xdr:from>
      <xdr:col>10</xdr:col>
      <xdr:colOff>123825</xdr:colOff>
      <xdr:row>20</xdr:row>
      <xdr:rowOff>95250</xdr:rowOff>
    </xdr:from>
    <xdr:to>
      <xdr:col>10</xdr:col>
      <xdr:colOff>123825</xdr:colOff>
      <xdr:row>26</xdr:row>
      <xdr:rowOff>47625</xdr:rowOff>
    </xdr:to>
    <xdr:sp macro="" textlink="">
      <xdr:nvSpPr>
        <xdr:cNvPr id="2167" name="Line 12"/>
        <xdr:cNvSpPr>
          <a:spLocks noChangeShapeType="1"/>
        </xdr:cNvSpPr>
      </xdr:nvSpPr>
      <xdr:spPr bwMode="auto">
        <a:xfrm>
          <a:off x="4524375" y="3990975"/>
          <a:ext cx="0" cy="971550"/>
        </a:xfrm>
        <a:prstGeom prst="line">
          <a:avLst/>
        </a:prstGeom>
        <a:noFill/>
        <a:ln w="9525">
          <a:solidFill>
            <a:srgbClr val="000000"/>
          </a:solidFill>
          <a:round/>
          <a:headEnd/>
          <a:tailEnd/>
        </a:ln>
      </xdr:spPr>
    </xdr:sp>
    <xdr:clientData/>
  </xdr:twoCellAnchor>
  <xdr:twoCellAnchor>
    <xdr:from>
      <xdr:col>10</xdr:col>
      <xdr:colOff>76200</xdr:colOff>
      <xdr:row>21</xdr:row>
      <xdr:rowOff>161925</xdr:rowOff>
    </xdr:from>
    <xdr:to>
      <xdr:col>10</xdr:col>
      <xdr:colOff>171450</xdr:colOff>
      <xdr:row>21</xdr:row>
      <xdr:rowOff>161925</xdr:rowOff>
    </xdr:to>
    <xdr:sp macro="" textlink="">
      <xdr:nvSpPr>
        <xdr:cNvPr id="2168" name="Line 13"/>
        <xdr:cNvSpPr>
          <a:spLocks noChangeShapeType="1"/>
        </xdr:cNvSpPr>
      </xdr:nvSpPr>
      <xdr:spPr bwMode="auto">
        <a:xfrm>
          <a:off x="4476750" y="4229100"/>
          <a:ext cx="95250" cy="0"/>
        </a:xfrm>
        <a:prstGeom prst="line">
          <a:avLst/>
        </a:prstGeom>
        <a:noFill/>
        <a:ln w="9525">
          <a:solidFill>
            <a:srgbClr val="000000"/>
          </a:solidFill>
          <a:round/>
          <a:headEnd/>
          <a:tailEnd/>
        </a:ln>
      </xdr:spPr>
    </xdr:sp>
    <xdr:clientData/>
  </xdr:twoCellAnchor>
  <xdr:twoCellAnchor>
    <xdr:from>
      <xdr:col>10</xdr:col>
      <xdr:colOff>66675</xdr:colOff>
      <xdr:row>26</xdr:row>
      <xdr:rowOff>9525</xdr:rowOff>
    </xdr:from>
    <xdr:to>
      <xdr:col>10</xdr:col>
      <xdr:colOff>190500</xdr:colOff>
      <xdr:row>26</xdr:row>
      <xdr:rowOff>9525</xdr:rowOff>
    </xdr:to>
    <xdr:sp macro="" textlink="">
      <xdr:nvSpPr>
        <xdr:cNvPr id="2169" name="Line 14"/>
        <xdr:cNvSpPr>
          <a:spLocks noChangeShapeType="1"/>
        </xdr:cNvSpPr>
      </xdr:nvSpPr>
      <xdr:spPr bwMode="auto">
        <a:xfrm>
          <a:off x="4467225" y="4924425"/>
          <a:ext cx="123825" cy="0"/>
        </a:xfrm>
        <a:prstGeom prst="line">
          <a:avLst/>
        </a:prstGeom>
        <a:noFill/>
        <a:ln w="9525">
          <a:solidFill>
            <a:srgbClr val="000000"/>
          </a:solidFill>
          <a:round/>
          <a:headEnd/>
          <a:tailEnd/>
        </a:ln>
      </xdr:spPr>
    </xdr:sp>
    <xdr:clientData/>
  </xdr:twoCellAnchor>
  <xdr:twoCellAnchor>
    <xdr:from>
      <xdr:col>10</xdr:col>
      <xdr:colOff>95250</xdr:colOff>
      <xdr:row>20</xdr:row>
      <xdr:rowOff>133350</xdr:rowOff>
    </xdr:from>
    <xdr:to>
      <xdr:col>10</xdr:col>
      <xdr:colOff>161925</xdr:colOff>
      <xdr:row>21</xdr:row>
      <xdr:rowOff>28575</xdr:rowOff>
    </xdr:to>
    <xdr:sp macro="" textlink="">
      <xdr:nvSpPr>
        <xdr:cNvPr id="2170" name="Line 15"/>
        <xdr:cNvSpPr>
          <a:spLocks noChangeShapeType="1"/>
        </xdr:cNvSpPr>
      </xdr:nvSpPr>
      <xdr:spPr bwMode="auto">
        <a:xfrm flipV="1">
          <a:off x="4495800" y="4029075"/>
          <a:ext cx="66675" cy="66675"/>
        </a:xfrm>
        <a:prstGeom prst="line">
          <a:avLst/>
        </a:prstGeom>
        <a:noFill/>
        <a:ln w="9525">
          <a:solidFill>
            <a:srgbClr val="000000"/>
          </a:solidFill>
          <a:round/>
          <a:headEnd/>
          <a:tailEnd/>
        </a:ln>
      </xdr:spPr>
    </xdr:sp>
    <xdr:clientData/>
  </xdr:twoCellAnchor>
  <xdr:twoCellAnchor>
    <xdr:from>
      <xdr:col>10</xdr:col>
      <xdr:colOff>95250</xdr:colOff>
      <xdr:row>21</xdr:row>
      <xdr:rowOff>123825</xdr:rowOff>
    </xdr:from>
    <xdr:to>
      <xdr:col>10</xdr:col>
      <xdr:colOff>161925</xdr:colOff>
      <xdr:row>22</xdr:row>
      <xdr:rowOff>19050</xdr:rowOff>
    </xdr:to>
    <xdr:sp macro="" textlink="">
      <xdr:nvSpPr>
        <xdr:cNvPr id="2171" name="Line 16"/>
        <xdr:cNvSpPr>
          <a:spLocks noChangeShapeType="1"/>
        </xdr:cNvSpPr>
      </xdr:nvSpPr>
      <xdr:spPr bwMode="auto">
        <a:xfrm flipV="1">
          <a:off x="4495800" y="4191000"/>
          <a:ext cx="66675" cy="66675"/>
        </a:xfrm>
        <a:prstGeom prst="line">
          <a:avLst/>
        </a:prstGeom>
        <a:noFill/>
        <a:ln w="9525">
          <a:solidFill>
            <a:srgbClr val="000000"/>
          </a:solidFill>
          <a:round/>
          <a:headEnd/>
          <a:tailEnd/>
        </a:ln>
      </xdr:spPr>
    </xdr:sp>
    <xdr:clientData/>
  </xdr:twoCellAnchor>
  <xdr:twoCellAnchor>
    <xdr:from>
      <xdr:col>10</xdr:col>
      <xdr:colOff>95250</xdr:colOff>
      <xdr:row>25</xdr:row>
      <xdr:rowOff>133350</xdr:rowOff>
    </xdr:from>
    <xdr:to>
      <xdr:col>10</xdr:col>
      <xdr:colOff>161925</xdr:colOff>
      <xdr:row>26</xdr:row>
      <xdr:rowOff>38100</xdr:rowOff>
    </xdr:to>
    <xdr:sp macro="" textlink="">
      <xdr:nvSpPr>
        <xdr:cNvPr id="2172" name="Line 17"/>
        <xdr:cNvSpPr>
          <a:spLocks noChangeShapeType="1"/>
        </xdr:cNvSpPr>
      </xdr:nvSpPr>
      <xdr:spPr bwMode="auto">
        <a:xfrm flipV="1">
          <a:off x="4495800" y="4886325"/>
          <a:ext cx="66675" cy="66675"/>
        </a:xfrm>
        <a:prstGeom prst="line">
          <a:avLst/>
        </a:prstGeom>
        <a:noFill/>
        <a:ln w="9525">
          <a:solidFill>
            <a:srgbClr val="000000"/>
          </a:solidFill>
          <a:round/>
          <a:headEnd/>
          <a:tailEnd/>
        </a:ln>
      </xdr:spPr>
    </xdr:sp>
    <xdr:clientData/>
  </xdr:twoCellAnchor>
  <xdr:twoCellAnchor>
    <xdr:from>
      <xdr:col>4</xdr:col>
      <xdr:colOff>47625</xdr:colOff>
      <xdr:row>21</xdr:row>
      <xdr:rowOff>133350</xdr:rowOff>
    </xdr:from>
    <xdr:to>
      <xdr:col>4</xdr:col>
      <xdr:colOff>47625</xdr:colOff>
      <xdr:row>25</xdr:row>
      <xdr:rowOff>47625</xdr:rowOff>
    </xdr:to>
    <xdr:sp macro="" textlink="">
      <xdr:nvSpPr>
        <xdr:cNvPr id="2173" name="Line 18"/>
        <xdr:cNvSpPr>
          <a:spLocks noChangeShapeType="1"/>
        </xdr:cNvSpPr>
      </xdr:nvSpPr>
      <xdr:spPr bwMode="auto">
        <a:xfrm>
          <a:off x="1847850" y="4200525"/>
          <a:ext cx="0" cy="600075"/>
        </a:xfrm>
        <a:prstGeom prst="line">
          <a:avLst/>
        </a:prstGeom>
        <a:noFill/>
        <a:ln w="9525">
          <a:solidFill>
            <a:srgbClr val="000000"/>
          </a:solidFill>
          <a:round/>
          <a:headEnd/>
          <a:tailEnd/>
        </a:ln>
      </xdr:spPr>
    </xdr:sp>
    <xdr:clientData/>
  </xdr:twoCellAnchor>
  <xdr:twoCellAnchor>
    <xdr:from>
      <xdr:col>4</xdr:col>
      <xdr:colOff>0</xdr:colOff>
      <xdr:row>25</xdr:row>
      <xdr:rowOff>0</xdr:rowOff>
    </xdr:from>
    <xdr:to>
      <xdr:col>4</xdr:col>
      <xdr:colOff>76200</xdr:colOff>
      <xdr:row>25</xdr:row>
      <xdr:rowOff>0</xdr:rowOff>
    </xdr:to>
    <xdr:sp macro="" textlink="">
      <xdr:nvSpPr>
        <xdr:cNvPr id="2174" name="Line 19"/>
        <xdr:cNvSpPr>
          <a:spLocks noChangeShapeType="1"/>
        </xdr:cNvSpPr>
      </xdr:nvSpPr>
      <xdr:spPr bwMode="auto">
        <a:xfrm flipH="1">
          <a:off x="1800225" y="4752975"/>
          <a:ext cx="76200" cy="0"/>
        </a:xfrm>
        <a:prstGeom prst="line">
          <a:avLst/>
        </a:prstGeom>
        <a:noFill/>
        <a:ln w="9525">
          <a:solidFill>
            <a:srgbClr val="000000"/>
          </a:solidFill>
          <a:round/>
          <a:headEnd/>
          <a:tailEnd/>
        </a:ln>
      </xdr:spPr>
    </xdr:sp>
    <xdr:clientData/>
  </xdr:twoCellAnchor>
  <xdr:twoCellAnchor>
    <xdr:from>
      <xdr:col>4</xdr:col>
      <xdr:colOff>9525</xdr:colOff>
      <xdr:row>22</xdr:row>
      <xdr:rowOff>0</xdr:rowOff>
    </xdr:from>
    <xdr:to>
      <xdr:col>4</xdr:col>
      <xdr:colOff>85725</xdr:colOff>
      <xdr:row>22</xdr:row>
      <xdr:rowOff>0</xdr:rowOff>
    </xdr:to>
    <xdr:sp macro="" textlink="">
      <xdr:nvSpPr>
        <xdr:cNvPr id="2175" name="Line 20"/>
        <xdr:cNvSpPr>
          <a:spLocks noChangeShapeType="1"/>
        </xdr:cNvSpPr>
      </xdr:nvSpPr>
      <xdr:spPr bwMode="auto">
        <a:xfrm flipH="1">
          <a:off x="1809750" y="4238625"/>
          <a:ext cx="76200" cy="0"/>
        </a:xfrm>
        <a:prstGeom prst="line">
          <a:avLst/>
        </a:prstGeom>
        <a:noFill/>
        <a:ln w="9525">
          <a:solidFill>
            <a:srgbClr val="000000"/>
          </a:solidFill>
          <a:round/>
          <a:headEnd/>
          <a:tailEnd/>
        </a:ln>
      </xdr:spPr>
    </xdr:sp>
    <xdr:clientData/>
  </xdr:twoCellAnchor>
  <xdr:twoCellAnchor>
    <xdr:from>
      <xdr:col>4</xdr:col>
      <xdr:colOff>19050</xdr:colOff>
      <xdr:row>21</xdr:row>
      <xdr:rowOff>133350</xdr:rowOff>
    </xdr:from>
    <xdr:to>
      <xdr:col>4</xdr:col>
      <xdr:colOff>85725</xdr:colOff>
      <xdr:row>22</xdr:row>
      <xdr:rowOff>28575</xdr:rowOff>
    </xdr:to>
    <xdr:sp macro="" textlink="">
      <xdr:nvSpPr>
        <xdr:cNvPr id="2176" name="Line 21"/>
        <xdr:cNvSpPr>
          <a:spLocks noChangeShapeType="1"/>
        </xdr:cNvSpPr>
      </xdr:nvSpPr>
      <xdr:spPr bwMode="auto">
        <a:xfrm flipV="1">
          <a:off x="1819275" y="4200525"/>
          <a:ext cx="66675" cy="66675"/>
        </a:xfrm>
        <a:prstGeom prst="line">
          <a:avLst/>
        </a:prstGeom>
        <a:noFill/>
        <a:ln w="9525">
          <a:solidFill>
            <a:srgbClr val="000000"/>
          </a:solidFill>
          <a:round/>
          <a:headEnd/>
          <a:tailEnd/>
        </a:ln>
      </xdr:spPr>
    </xdr:sp>
    <xdr:clientData/>
  </xdr:twoCellAnchor>
  <xdr:twoCellAnchor>
    <xdr:from>
      <xdr:col>4</xdr:col>
      <xdr:colOff>19050</xdr:colOff>
      <xdr:row>24</xdr:row>
      <xdr:rowOff>133350</xdr:rowOff>
    </xdr:from>
    <xdr:to>
      <xdr:col>4</xdr:col>
      <xdr:colOff>85725</xdr:colOff>
      <xdr:row>25</xdr:row>
      <xdr:rowOff>28575</xdr:rowOff>
    </xdr:to>
    <xdr:sp macro="" textlink="">
      <xdr:nvSpPr>
        <xdr:cNvPr id="2177" name="Line 22"/>
        <xdr:cNvSpPr>
          <a:spLocks noChangeShapeType="1"/>
        </xdr:cNvSpPr>
      </xdr:nvSpPr>
      <xdr:spPr bwMode="auto">
        <a:xfrm flipV="1">
          <a:off x="1819275" y="4714875"/>
          <a:ext cx="66675" cy="66675"/>
        </a:xfrm>
        <a:prstGeom prst="line">
          <a:avLst/>
        </a:prstGeom>
        <a:noFill/>
        <a:ln w="9525">
          <a:solidFill>
            <a:srgbClr val="000000"/>
          </a:solidFill>
          <a:round/>
          <a:headEnd/>
          <a:tailEnd/>
        </a:ln>
      </xdr:spPr>
    </xdr:sp>
    <xdr:clientData/>
  </xdr:twoCellAnchor>
  <xdr:twoCellAnchor>
    <xdr:from>
      <xdr:col>6</xdr:col>
      <xdr:colOff>244248</xdr:colOff>
      <xdr:row>24</xdr:row>
      <xdr:rowOff>152400</xdr:rowOff>
    </xdr:from>
    <xdr:to>
      <xdr:col>9</xdr:col>
      <xdr:colOff>220623</xdr:colOff>
      <xdr:row>24</xdr:row>
      <xdr:rowOff>152400</xdr:rowOff>
    </xdr:to>
    <xdr:sp macro="" textlink="">
      <xdr:nvSpPr>
        <xdr:cNvPr id="2178" name="Line 23"/>
        <xdr:cNvSpPr>
          <a:spLocks noChangeShapeType="1"/>
        </xdr:cNvSpPr>
      </xdr:nvSpPr>
      <xdr:spPr bwMode="auto">
        <a:xfrm>
          <a:off x="2571069" y="4727802"/>
          <a:ext cx="1548000" cy="0"/>
        </a:xfrm>
        <a:prstGeom prst="line">
          <a:avLst/>
        </a:prstGeom>
        <a:noFill/>
        <a:ln w="9525">
          <a:solidFill>
            <a:srgbClr val="000000"/>
          </a:solidFill>
          <a:round/>
          <a:headEnd/>
          <a:tailEnd/>
        </a:ln>
      </xdr:spPr>
    </xdr:sp>
    <xdr:clientData/>
  </xdr:twoCellAnchor>
  <xdr:twoCellAnchor>
    <xdr:from>
      <xdr:col>6</xdr:col>
      <xdr:colOff>237487</xdr:colOff>
      <xdr:row>22</xdr:row>
      <xdr:rowOff>19050</xdr:rowOff>
    </xdr:from>
    <xdr:to>
      <xdr:col>9</xdr:col>
      <xdr:colOff>32220</xdr:colOff>
      <xdr:row>22</xdr:row>
      <xdr:rowOff>19050</xdr:rowOff>
    </xdr:to>
    <xdr:sp macro="" textlink="">
      <xdr:nvSpPr>
        <xdr:cNvPr id="2179" name="Line 24"/>
        <xdr:cNvSpPr>
          <a:spLocks noChangeShapeType="1"/>
        </xdr:cNvSpPr>
      </xdr:nvSpPr>
      <xdr:spPr bwMode="auto">
        <a:xfrm>
          <a:off x="2568311" y="4260476"/>
          <a:ext cx="1369159" cy="0"/>
        </a:xfrm>
        <a:prstGeom prst="line">
          <a:avLst/>
        </a:prstGeom>
        <a:noFill/>
        <a:ln w="9525">
          <a:solidFill>
            <a:srgbClr val="000000"/>
          </a:solidFill>
          <a:round/>
          <a:headEnd/>
          <a:tailEnd/>
        </a:ln>
      </xdr:spPr>
    </xdr:sp>
    <xdr:clientData/>
  </xdr:twoCellAnchor>
  <xdr:twoCellAnchor>
    <xdr:from>
      <xdr:col>8</xdr:col>
      <xdr:colOff>895350</xdr:colOff>
      <xdr:row>22</xdr:row>
      <xdr:rowOff>28575</xdr:rowOff>
    </xdr:from>
    <xdr:to>
      <xdr:col>10</xdr:col>
      <xdr:colOff>9525</xdr:colOff>
      <xdr:row>25</xdr:row>
      <xdr:rowOff>152400</xdr:rowOff>
    </xdr:to>
    <xdr:grpSp>
      <xdr:nvGrpSpPr>
        <xdr:cNvPr id="2180" name="Group 4"/>
        <xdr:cNvGrpSpPr>
          <a:grpSpLocks/>
        </xdr:cNvGrpSpPr>
      </xdr:nvGrpSpPr>
      <xdr:grpSpPr bwMode="auto">
        <a:xfrm>
          <a:off x="3371850" y="3683794"/>
          <a:ext cx="507206" cy="623887"/>
          <a:chOff x="405" y="141"/>
          <a:chExt cx="42" cy="57"/>
        </a:xfrm>
      </xdr:grpSpPr>
      <xdr:sp macro="" textlink="">
        <xdr:nvSpPr>
          <xdr:cNvPr id="2187" name="Line 1"/>
          <xdr:cNvSpPr>
            <a:spLocks noChangeShapeType="1"/>
          </xdr:cNvSpPr>
        </xdr:nvSpPr>
        <xdr:spPr bwMode="auto">
          <a:xfrm>
            <a:off x="406" y="141"/>
            <a:ext cx="41" cy="0"/>
          </a:xfrm>
          <a:prstGeom prst="line">
            <a:avLst/>
          </a:prstGeom>
          <a:noFill/>
          <a:ln w="57150">
            <a:solidFill>
              <a:srgbClr val="0000FF"/>
            </a:solidFill>
            <a:round/>
            <a:headEnd/>
            <a:tailEnd/>
          </a:ln>
        </xdr:spPr>
      </xdr:sp>
      <xdr:sp macro="" textlink="">
        <xdr:nvSpPr>
          <xdr:cNvPr id="2188" name="Line 2"/>
          <xdr:cNvSpPr>
            <a:spLocks noChangeShapeType="1"/>
          </xdr:cNvSpPr>
        </xdr:nvSpPr>
        <xdr:spPr bwMode="auto">
          <a:xfrm>
            <a:off x="405" y="198"/>
            <a:ext cx="41" cy="0"/>
          </a:xfrm>
          <a:prstGeom prst="line">
            <a:avLst/>
          </a:prstGeom>
          <a:noFill/>
          <a:ln w="57150">
            <a:solidFill>
              <a:srgbClr val="0000FF"/>
            </a:solidFill>
            <a:round/>
            <a:headEnd/>
            <a:tailEnd/>
          </a:ln>
        </xdr:spPr>
      </xdr:sp>
      <xdr:sp macro="" textlink="">
        <xdr:nvSpPr>
          <xdr:cNvPr id="2189" name="Line 3"/>
          <xdr:cNvSpPr>
            <a:spLocks noChangeShapeType="1"/>
          </xdr:cNvSpPr>
        </xdr:nvSpPr>
        <xdr:spPr bwMode="auto">
          <a:xfrm flipV="1">
            <a:off x="426" y="141"/>
            <a:ext cx="0" cy="57"/>
          </a:xfrm>
          <a:prstGeom prst="line">
            <a:avLst/>
          </a:prstGeom>
          <a:noFill/>
          <a:ln w="57150">
            <a:solidFill>
              <a:srgbClr val="0000FF"/>
            </a:solidFill>
            <a:round/>
            <a:headEnd/>
            <a:tailEnd/>
          </a:ln>
        </xdr:spPr>
      </xdr:sp>
    </xdr:grpSp>
    <xdr:clientData/>
  </xdr:twoCellAnchor>
  <xdr:twoCellAnchor>
    <xdr:from>
      <xdr:col>6</xdr:col>
      <xdr:colOff>209550</xdr:colOff>
      <xdr:row>21</xdr:row>
      <xdr:rowOff>76200</xdr:rowOff>
    </xdr:from>
    <xdr:to>
      <xdr:col>6</xdr:col>
      <xdr:colOff>704850</xdr:colOff>
      <xdr:row>21</xdr:row>
      <xdr:rowOff>161925</xdr:rowOff>
    </xdr:to>
    <xdr:sp macro="" textlink="">
      <xdr:nvSpPr>
        <xdr:cNvPr id="2182" name="AutoShape 27"/>
        <xdr:cNvSpPr>
          <a:spLocks noChangeArrowheads="1"/>
        </xdr:cNvSpPr>
      </xdr:nvSpPr>
      <xdr:spPr bwMode="auto">
        <a:xfrm rot="10800000">
          <a:off x="2543175" y="4143375"/>
          <a:ext cx="495300" cy="85725"/>
        </a:xfrm>
        <a:custGeom>
          <a:avLst/>
          <a:gdLst>
            <a:gd name="T0" fmla="*/ 9937827 w 21600"/>
            <a:gd name="T1" fmla="*/ 170113 h 21600"/>
            <a:gd name="T2" fmla="*/ 5678751 w 21600"/>
            <a:gd name="T3" fmla="*/ 340221 h 21600"/>
            <a:gd name="T4" fmla="*/ 1419699 w 21600"/>
            <a:gd name="T5" fmla="*/ 170113 h 21600"/>
            <a:gd name="T6" fmla="*/ 5678751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6</xdr:col>
      <xdr:colOff>11527</xdr:colOff>
      <xdr:row>22</xdr:row>
      <xdr:rowOff>0</xdr:rowOff>
    </xdr:from>
    <xdr:to>
      <xdr:col>9</xdr:col>
      <xdr:colOff>453396</xdr:colOff>
      <xdr:row>22</xdr:row>
      <xdr:rowOff>0</xdr:rowOff>
    </xdr:to>
    <xdr:sp macro="" textlink="">
      <xdr:nvSpPr>
        <xdr:cNvPr id="2183" name="Line 29"/>
        <xdr:cNvSpPr>
          <a:spLocks noChangeShapeType="1"/>
        </xdr:cNvSpPr>
      </xdr:nvSpPr>
      <xdr:spPr bwMode="auto">
        <a:xfrm>
          <a:off x="2352672" y="4231105"/>
          <a:ext cx="2016000" cy="0"/>
        </a:xfrm>
        <a:prstGeom prst="line">
          <a:avLst/>
        </a:prstGeom>
        <a:noFill/>
        <a:ln w="9525">
          <a:solidFill>
            <a:srgbClr val="000000"/>
          </a:solidFill>
          <a:round/>
          <a:headEnd/>
          <a:tailEnd/>
        </a:ln>
      </xdr:spPr>
    </xdr:sp>
    <xdr:clientData/>
  </xdr:twoCellAnchor>
  <xdr:twoCellAnchor>
    <xdr:from>
      <xdr:col>6</xdr:col>
      <xdr:colOff>904875</xdr:colOff>
      <xdr:row>21</xdr:row>
      <xdr:rowOff>76200</xdr:rowOff>
    </xdr:from>
    <xdr:to>
      <xdr:col>8</xdr:col>
      <xdr:colOff>57150</xdr:colOff>
      <xdr:row>21</xdr:row>
      <xdr:rowOff>161925</xdr:rowOff>
    </xdr:to>
    <xdr:sp macro="" textlink="">
      <xdr:nvSpPr>
        <xdr:cNvPr id="2184" name="AutoShape 30"/>
        <xdr:cNvSpPr>
          <a:spLocks noChangeArrowheads="1"/>
        </xdr:cNvSpPr>
      </xdr:nvSpPr>
      <xdr:spPr bwMode="auto">
        <a:xfrm rot="10800000">
          <a:off x="3238500" y="4143375"/>
          <a:ext cx="495300" cy="85725"/>
        </a:xfrm>
        <a:custGeom>
          <a:avLst/>
          <a:gdLst>
            <a:gd name="T0" fmla="*/ 9937827 w 21600"/>
            <a:gd name="T1" fmla="*/ 170113 h 21600"/>
            <a:gd name="T2" fmla="*/ 5678751 w 21600"/>
            <a:gd name="T3" fmla="*/ 340221 h 21600"/>
            <a:gd name="T4" fmla="*/ 1419699 w 21600"/>
            <a:gd name="T5" fmla="*/ 170113 h 21600"/>
            <a:gd name="T6" fmla="*/ 5678751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8</xdr:col>
      <xdr:colOff>180975</xdr:colOff>
      <xdr:row>21</xdr:row>
      <xdr:rowOff>76200</xdr:rowOff>
    </xdr:from>
    <xdr:to>
      <xdr:col>9</xdr:col>
      <xdr:colOff>361950</xdr:colOff>
      <xdr:row>21</xdr:row>
      <xdr:rowOff>161925</xdr:rowOff>
    </xdr:to>
    <xdr:sp macro="" textlink="">
      <xdr:nvSpPr>
        <xdr:cNvPr id="2185" name="AutoShape 31"/>
        <xdr:cNvSpPr>
          <a:spLocks noChangeArrowheads="1"/>
        </xdr:cNvSpPr>
      </xdr:nvSpPr>
      <xdr:spPr bwMode="auto">
        <a:xfrm rot="10800000">
          <a:off x="3857625" y="4143375"/>
          <a:ext cx="409575" cy="85725"/>
        </a:xfrm>
        <a:custGeom>
          <a:avLst/>
          <a:gdLst>
            <a:gd name="T0" fmla="*/ 6795494 w 21600"/>
            <a:gd name="T1" fmla="*/ 170113 h 21600"/>
            <a:gd name="T2" fmla="*/ 3883150 w 21600"/>
            <a:gd name="T3" fmla="*/ 340221 h 21600"/>
            <a:gd name="T4" fmla="*/ 970788 w 21600"/>
            <a:gd name="T5" fmla="*/ 170113 h 21600"/>
            <a:gd name="T6" fmla="*/ 388315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13</xdr:col>
      <xdr:colOff>81644</xdr:colOff>
      <xdr:row>27</xdr:row>
      <xdr:rowOff>191861</xdr:rowOff>
    </xdr:from>
    <xdr:to>
      <xdr:col>23</xdr:col>
      <xdr:colOff>202747</xdr:colOff>
      <xdr:row>30</xdr:row>
      <xdr:rowOff>149679</xdr:rowOff>
    </xdr:to>
    <xdr:sp macro="" textlink="">
      <xdr:nvSpPr>
        <xdr:cNvPr id="2186" name="AutoShape 32">
          <a:hlinkClick xmlns:r="http://schemas.openxmlformats.org/officeDocument/2006/relationships" r:id="rId1"/>
        </xdr:cNvPr>
        <xdr:cNvSpPr>
          <a:spLocks noChangeArrowheads="1"/>
        </xdr:cNvSpPr>
      </xdr:nvSpPr>
      <xdr:spPr bwMode="auto">
        <a:xfrm rot="10800000">
          <a:off x="5456465" y="5036004"/>
          <a:ext cx="542925" cy="488496"/>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23</xdr:col>
      <xdr:colOff>114298</xdr:colOff>
      <xdr:row>9</xdr:row>
      <xdr:rowOff>76200</xdr:rowOff>
    </xdr:from>
    <xdr:to>
      <xdr:col>23</xdr:col>
      <xdr:colOff>380999</xdr:colOff>
      <xdr:row>14</xdr:row>
      <xdr:rowOff>28575</xdr:rowOff>
    </xdr:to>
    <xdr:sp macro="" textlink="">
      <xdr:nvSpPr>
        <xdr:cNvPr id="29" name="AutoShape 32">
          <a:hlinkClick xmlns:r="http://schemas.openxmlformats.org/officeDocument/2006/relationships" r:id="rId1"/>
        </xdr:cNvPr>
        <xdr:cNvSpPr>
          <a:spLocks noChangeArrowheads="1"/>
        </xdr:cNvSpPr>
      </xdr:nvSpPr>
      <xdr:spPr bwMode="auto">
        <a:xfrm rot="10800000">
          <a:off x="5353048" y="2028825"/>
          <a:ext cx="266701" cy="285750"/>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76200</xdr:colOff>
      <xdr:row>65</xdr:row>
      <xdr:rowOff>180975</xdr:rowOff>
    </xdr:from>
    <xdr:to>
      <xdr:col>12</xdr:col>
      <xdr:colOff>66675</xdr:colOff>
      <xdr:row>65</xdr:row>
      <xdr:rowOff>180975</xdr:rowOff>
    </xdr:to>
    <xdr:cxnSp macro="">
      <xdr:nvCxnSpPr>
        <xdr:cNvPr id="2" name="25 Conector recto"/>
        <xdr:cNvCxnSpPr/>
      </xdr:nvCxnSpPr>
      <xdr:spPr>
        <a:xfrm>
          <a:off x="6581775" y="5676900"/>
          <a:ext cx="6667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229720</xdr:colOff>
      <xdr:row>64</xdr:row>
      <xdr:rowOff>63236</xdr:rowOff>
    </xdr:from>
    <xdr:to>
      <xdr:col>11</xdr:col>
      <xdr:colOff>239244</xdr:colOff>
      <xdr:row>74</xdr:row>
      <xdr:rowOff>76736</xdr:rowOff>
    </xdr:to>
    <xdr:cxnSp macro="">
      <xdr:nvCxnSpPr>
        <xdr:cNvPr id="3" name="27 Conector recto"/>
        <xdr:cNvCxnSpPr/>
      </xdr:nvCxnSpPr>
      <xdr:spPr>
        <a:xfrm rot="16200000" flipH="1">
          <a:off x="5876057" y="6275524"/>
          <a:ext cx="1728000"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66675</xdr:colOff>
      <xdr:row>67</xdr:row>
      <xdr:rowOff>0</xdr:rowOff>
    </xdr:from>
    <xdr:to>
      <xdr:col>11</xdr:col>
      <xdr:colOff>318675</xdr:colOff>
      <xdr:row>67</xdr:row>
      <xdr:rowOff>0</xdr:rowOff>
    </xdr:to>
    <xdr:cxnSp macro="">
      <xdr:nvCxnSpPr>
        <xdr:cNvPr id="4" name="28 Conector recto"/>
        <xdr:cNvCxnSpPr/>
      </xdr:nvCxnSpPr>
      <xdr:spPr>
        <a:xfrm>
          <a:off x="6572250" y="5867400"/>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xdr:colOff>
      <xdr:row>72</xdr:row>
      <xdr:rowOff>0</xdr:rowOff>
    </xdr:from>
    <xdr:to>
      <xdr:col>11</xdr:col>
      <xdr:colOff>309150</xdr:colOff>
      <xdr:row>72</xdr:row>
      <xdr:rowOff>0</xdr:rowOff>
    </xdr:to>
    <xdr:cxnSp macro="">
      <xdr:nvCxnSpPr>
        <xdr:cNvPr id="5" name="29 Conector recto"/>
        <xdr:cNvCxnSpPr/>
      </xdr:nvCxnSpPr>
      <xdr:spPr>
        <a:xfrm>
          <a:off x="6562725" y="681037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85725</xdr:colOff>
      <xdr:row>73</xdr:row>
      <xdr:rowOff>0</xdr:rowOff>
    </xdr:from>
    <xdr:to>
      <xdr:col>12</xdr:col>
      <xdr:colOff>76200</xdr:colOff>
      <xdr:row>73</xdr:row>
      <xdr:rowOff>0</xdr:rowOff>
    </xdr:to>
    <xdr:cxnSp macro="">
      <xdr:nvCxnSpPr>
        <xdr:cNvPr id="6" name="30 Conector recto"/>
        <xdr:cNvCxnSpPr/>
      </xdr:nvCxnSpPr>
      <xdr:spPr>
        <a:xfrm>
          <a:off x="6591300" y="6953250"/>
          <a:ext cx="6667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628651</xdr:colOff>
      <xdr:row>65</xdr:row>
      <xdr:rowOff>63910</xdr:rowOff>
    </xdr:from>
    <xdr:to>
      <xdr:col>11</xdr:col>
      <xdr:colOff>638176</xdr:colOff>
      <xdr:row>73</xdr:row>
      <xdr:rowOff>55035</xdr:rowOff>
    </xdr:to>
    <xdr:cxnSp macro="">
      <xdr:nvCxnSpPr>
        <xdr:cNvPr id="7" name="33 Conector recto"/>
        <xdr:cNvCxnSpPr/>
      </xdr:nvCxnSpPr>
      <xdr:spPr>
        <a:xfrm rot="16200000" flipH="1">
          <a:off x="6438576" y="6303110"/>
          <a:ext cx="1400825"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64</xdr:row>
      <xdr:rowOff>95251</xdr:rowOff>
    </xdr:from>
    <xdr:to>
      <xdr:col>6</xdr:col>
      <xdr:colOff>0</xdr:colOff>
      <xdr:row>64</xdr:row>
      <xdr:rowOff>188595</xdr:rowOff>
    </xdr:to>
    <xdr:sp macro="" textlink="">
      <xdr:nvSpPr>
        <xdr:cNvPr id="8" name="34 Rectángulo"/>
        <xdr:cNvSpPr/>
      </xdr:nvSpPr>
      <xdr:spPr>
        <a:xfrm>
          <a:off x="2095500" y="5448301"/>
          <a:ext cx="762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7</xdr:col>
      <xdr:colOff>371475</xdr:colOff>
      <xdr:row>64</xdr:row>
      <xdr:rowOff>95251</xdr:rowOff>
    </xdr:from>
    <xdr:to>
      <xdr:col>8</xdr:col>
      <xdr:colOff>371475</xdr:colOff>
      <xdr:row>64</xdr:row>
      <xdr:rowOff>188595</xdr:rowOff>
    </xdr:to>
    <xdr:sp macro="" textlink="">
      <xdr:nvSpPr>
        <xdr:cNvPr id="9" name="39 Rectángulo"/>
        <xdr:cNvSpPr/>
      </xdr:nvSpPr>
      <xdr:spPr>
        <a:xfrm>
          <a:off x="3990975" y="5448301"/>
          <a:ext cx="6096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47625</xdr:colOff>
      <xdr:row>64</xdr:row>
      <xdr:rowOff>95251</xdr:rowOff>
    </xdr:from>
    <xdr:to>
      <xdr:col>7</xdr:col>
      <xdr:colOff>323850</xdr:colOff>
      <xdr:row>64</xdr:row>
      <xdr:rowOff>188595</xdr:rowOff>
    </xdr:to>
    <xdr:sp macro="" textlink="">
      <xdr:nvSpPr>
        <xdr:cNvPr id="10" name="40 Rectángulo"/>
        <xdr:cNvSpPr/>
      </xdr:nvSpPr>
      <xdr:spPr>
        <a:xfrm>
          <a:off x="2905125" y="5448301"/>
          <a:ext cx="1038225"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419100</xdr:colOff>
      <xdr:row>64</xdr:row>
      <xdr:rowOff>95251</xdr:rowOff>
    </xdr:from>
    <xdr:to>
      <xdr:col>9</xdr:col>
      <xdr:colOff>419100</xdr:colOff>
      <xdr:row>64</xdr:row>
      <xdr:rowOff>188595</xdr:rowOff>
    </xdr:to>
    <xdr:sp macro="" textlink="">
      <xdr:nvSpPr>
        <xdr:cNvPr id="11" name="41 Rectángulo"/>
        <xdr:cNvSpPr/>
      </xdr:nvSpPr>
      <xdr:spPr>
        <a:xfrm>
          <a:off x="4648200" y="5448301"/>
          <a:ext cx="762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9</xdr:col>
      <xdr:colOff>495821</xdr:colOff>
      <xdr:row>64</xdr:row>
      <xdr:rowOff>95251</xdr:rowOff>
    </xdr:from>
    <xdr:to>
      <xdr:col>10</xdr:col>
      <xdr:colOff>639349</xdr:colOff>
      <xdr:row>64</xdr:row>
      <xdr:rowOff>188595</xdr:rowOff>
    </xdr:to>
    <xdr:sp macro="" textlink="">
      <xdr:nvSpPr>
        <xdr:cNvPr id="12" name="42 Rectángulo"/>
        <xdr:cNvSpPr/>
      </xdr:nvSpPr>
      <xdr:spPr>
        <a:xfrm>
          <a:off x="5486921" y="5448301"/>
          <a:ext cx="1019828"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11</xdr:col>
      <xdr:colOff>57150</xdr:colOff>
      <xdr:row>74</xdr:row>
      <xdr:rowOff>0</xdr:rowOff>
    </xdr:from>
    <xdr:to>
      <xdr:col>11</xdr:col>
      <xdr:colOff>309150</xdr:colOff>
      <xdr:row>74</xdr:row>
      <xdr:rowOff>0</xdr:rowOff>
    </xdr:to>
    <xdr:cxnSp macro="">
      <xdr:nvCxnSpPr>
        <xdr:cNvPr id="14" name="46 Conector recto"/>
        <xdr:cNvCxnSpPr/>
      </xdr:nvCxnSpPr>
      <xdr:spPr>
        <a:xfrm>
          <a:off x="6562725" y="7067550"/>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520047</xdr:colOff>
      <xdr:row>74</xdr:row>
      <xdr:rowOff>182562</xdr:rowOff>
    </xdr:from>
    <xdr:to>
      <xdr:col>10</xdr:col>
      <xdr:colOff>85488</xdr:colOff>
      <xdr:row>74</xdr:row>
      <xdr:rowOff>182562</xdr:rowOff>
    </xdr:to>
    <xdr:cxnSp macro="">
      <xdr:nvCxnSpPr>
        <xdr:cNvPr id="15" name="47 Conector recto"/>
        <xdr:cNvCxnSpPr/>
      </xdr:nvCxnSpPr>
      <xdr:spPr>
        <a:xfrm>
          <a:off x="2615547" y="7250112"/>
          <a:ext cx="338496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xdr:colOff>
      <xdr:row>74</xdr:row>
      <xdr:rowOff>28206</xdr:rowOff>
    </xdr:from>
    <xdr:to>
      <xdr:col>6</xdr:col>
      <xdr:colOff>2243</xdr:colOff>
      <xdr:row>75</xdr:row>
      <xdr:rowOff>53706</xdr:rowOff>
    </xdr:to>
    <xdr:cxnSp macro="">
      <xdr:nvCxnSpPr>
        <xdr:cNvPr id="16" name="68 Conector recto"/>
        <xdr:cNvCxnSpPr/>
      </xdr:nvCxnSpPr>
      <xdr:spPr>
        <a:xfrm rot="16200000" flipH="1">
          <a:off x="2751741" y="7203753"/>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761998</xdr:colOff>
      <xdr:row>74</xdr:row>
      <xdr:rowOff>32210</xdr:rowOff>
    </xdr:from>
    <xdr:to>
      <xdr:col>9</xdr:col>
      <xdr:colOff>3</xdr:colOff>
      <xdr:row>75</xdr:row>
      <xdr:rowOff>57710</xdr:rowOff>
    </xdr:to>
    <xdr:cxnSp macro="">
      <xdr:nvCxnSpPr>
        <xdr:cNvPr id="17" name="73 Conector recto"/>
        <xdr:cNvCxnSpPr/>
      </xdr:nvCxnSpPr>
      <xdr:spPr>
        <a:xfrm rot="16200000" flipH="1">
          <a:off x="4883101" y="7207757"/>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2998</xdr:colOff>
      <xdr:row>74</xdr:row>
      <xdr:rowOff>45301</xdr:rowOff>
    </xdr:from>
    <xdr:to>
      <xdr:col>10</xdr:col>
      <xdr:colOff>2998</xdr:colOff>
      <xdr:row>75</xdr:row>
      <xdr:rowOff>70801</xdr:rowOff>
    </xdr:to>
    <xdr:cxnSp macro="">
      <xdr:nvCxnSpPr>
        <xdr:cNvPr id="18" name="50 Conector recto"/>
        <xdr:cNvCxnSpPr/>
      </xdr:nvCxnSpPr>
      <xdr:spPr>
        <a:xfrm rot="16200000" flipH="1">
          <a:off x="5810023" y="7220851"/>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625115</xdr:colOff>
      <xdr:row>74</xdr:row>
      <xdr:rowOff>29438</xdr:rowOff>
    </xdr:from>
    <xdr:to>
      <xdr:col>6</xdr:col>
      <xdr:colOff>625115</xdr:colOff>
      <xdr:row>75</xdr:row>
      <xdr:rowOff>54938</xdr:rowOff>
    </xdr:to>
    <xdr:cxnSp macro="">
      <xdr:nvCxnSpPr>
        <xdr:cNvPr id="19" name="52 Conector recto"/>
        <xdr:cNvCxnSpPr/>
      </xdr:nvCxnSpPr>
      <xdr:spPr>
        <a:xfrm rot="16200000" flipH="1">
          <a:off x="3374615" y="7204988"/>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331451</xdr:colOff>
      <xdr:row>76</xdr:row>
      <xdr:rowOff>100707</xdr:rowOff>
    </xdr:from>
    <xdr:to>
      <xdr:col>9</xdr:col>
      <xdr:colOff>331451</xdr:colOff>
      <xdr:row>76</xdr:row>
      <xdr:rowOff>100707</xdr:rowOff>
    </xdr:to>
    <xdr:cxnSp macro="">
      <xdr:nvCxnSpPr>
        <xdr:cNvPr id="20" name="3 Conector recto de flecha"/>
        <xdr:cNvCxnSpPr/>
      </xdr:nvCxnSpPr>
      <xdr:spPr>
        <a:xfrm>
          <a:off x="3188951" y="7549257"/>
          <a:ext cx="2133600"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335974</xdr:colOff>
      <xdr:row>71</xdr:row>
      <xdr:rowOff>135702</xdr:rowOff>
    </xdr:from>
    <xdr:to>
      <xdr:col>6</xdr:col>
      <xdr:colOff>335974</xdr:colOff>
      <xdr:row>77</xdr:row>
      <xdr:rowOff>56731</xdr:rowOff>
    </xdr:to>
    <xdr:cxnSp macro="">
      <xdr:nvCxnSpPr>
        <xdr:cNvPr id="21" name="49 Conector recto"/>
        <xdr:cNvCxnSpPr/>
      </xdr:nvCxnSpPr>
      <xdr:spPr>
        <a:xfrm rot="16200000" flipH="1">
          <a:off x="2728134" y="7230442"/>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288736</xdr:colOff>
      <xdr:row>64</xdr:row>
      <xdr:rowOff>49259</xdr:rowOff>
    </xdr:from>
    <xdr:to>
      <xdr:col>12</xdr:col>
      <xdr:colOff>298260</xdr:colOff>
      <xdr:row>74</xdr:row>
      <xdr:rowOff>62759</xdr:rowOff>
    </xdr:to>
    <xdr:cxnSp macro="">
      <xdr:nvCxnSpPr>
        <xdr:cNvPr id="24" name="70 Conector recto"/>
        <xdr:cNvCxnSpPr/>
      </xdr:nvCxnSpPr>
      <xdr:spPr>
        <a:xfrm rot="16200000" flipH="1">
          <a:off x="6611348" y="6261547"/>
          <a:ext cx="1728000"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456527</xdr:colOff>
      <xdr:row>73</xdr:row>
      <xdr:rowOff>144924</xdr:rowOff>
    </xdr:from>
    <xdr:to>
      <xdr:col>12</xdr:col>
      <xdr:colOff>378527</xdr:colOff>
      <xdr:row>73</xdr:row>
      <xdr:rowOff>144924</xdr:rowOff>
    </xdr:to>
    <xdr:cxnSp macro="">
      <xdr:nvCxnSpPr>
        <xdr:cNvPr id="26" name="74 Conector recto"/>
        <xdr:cNvCxnSpPr/>
      </xdr:nvCxnSpPr>
      <xdr:spPr>
        <a:xfrm>
          <a:off x="6962102" y="7069599"/>
          <a:ext cx="5982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42333</xdr:colOff>
      <xdr:row>52</xdr:row>
      <xdr:rowOff>74083</xdr:rowOff>
    </xdr:from>
    <xdr:to>
      <xdr:col>6</xdr:col>
      <xdr:colOff>493186</xdr:colOff>
      <xdr:row>53</xdr:row>
      <xdr:rowOff>106568</xdr:rowOff>
    </xdr:to>
    <xdr:cxnSp macro="">
      <xdr:nvCxnSpPr>
        <xdr:cNvPr id="27" name="Conector angular 26"/>
        <xdr:cNvCxnSpPr/>
      </xdr:nvCxnSpPr>
      <xdr:spPr>
        <a:xfrm>
          <a:off x="2899833" y="10519833"/>
          <a:ext cx="450853" cy="222985"/>
        </a:xfrm>
        <a:prstGeom prst="bentConnector3">
          <a:avLst>
            <a:gd name="adj1" fmla="val 9929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372342</xdr:colOff>
      <xdr:row>63</xdr:row>
      <xdr:rowOff>9724</xdr:rowOff>
    </xdr:from>
    <xdr:to>
      <xdr:col>8</xdr:col>
      <xdr:colOff>78342</xdr:colOff>
      <xdr:row>66</xdr:row>
      <xdr:rowOff>124474</xdr:rowOff>
    </xdr:to>
    <xdr:cxnSp macro="">
      <xdr:nvCxnSpPr>
        <xdr:cNvPr id="28" name="Conector angular 27"/>
        <xdr:cNvCxnSpPr/>
      </xdr:nvCxnSpPr>
      <xdr:spPr>
        <a:xfrm rot="16200000" flipH="1">
          <a:off x="3835092" y="5329024"/>
          <a:ext cx="629100" cy="315600"/>
        </a:xfrm>
        <a:prstGeom prst="bentConnector3">
          <a:avLst>
            <a:gd name="adj1" fmla="val -73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334461</xdr:colOff>
      <xdr:row>73</xdr:row>
      <xdr:rowOff>43130</xdr:rowOff>
    </xdr:from>
    <xdr:to>
      <xdr:col>11</xdr:col>
      <xdr:colOff>4461</xdr:colOff>
      <xdr:row>76</xdr:row>
      <xdr:rowOff>119068</xdr:rowOff>
    </xdr:to>
    <xdr:cxnSp macro="">
      <xdr:nvCxnSpPr>
        <xdr:cNvPr id="30" name="Conector angular 29"/>
        <xdr:cNvCxnSpPr/>
      </xdr:nvCxnSpPr>
      <xdr:spPr>
        <a:xfrm rot="16200000" flipV="1">
          <a:off x="6094142" y="7151724"/>
          <a:ext cx="571238" cy="260550"/>
        </a:xfrm>
        <a:prstGeom prst="bentConnector3">
          <a:avLst>
            <a:gd name="adj1" fmla="val 95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77991</xdr:colOff>
      <xdr:row>72</xdr:row>
      <xdr:rowOff>34018</xdr:rowOff>
    </xdr:from>
    <xdr:to>
      <xdr:col>5</xdr:col>
      <xdr:colOff>182562</xdr:colOff>
      <xdr:row>76</xdr:row>
      <xdr:rowOff>150482</xdr:rowOff>
    </xdr:to>
    <xdr:cxnSp macro="">
      <xdr:nvCxnSpPr>
        <xdr:cNvPr id="31" name="Conector angular 30"/>
        <xdr:cNvCxnSpPr/>
      </xdr:nvCxnSpPr>
      <xdr:spPr>
        <a:xfrm rot="5400000" flipH="1" flipV="1">
          <a:off x="1534132" y="6855102"/>
          <a:ext cx="754639" cy="733221"/>
        </a:xfrm>
        <a:prstGeom prst="bentConnector3">
          <a:avLst>
            <a:gd name="adj1" fmla="val 140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381003</xdr:colOff>
      <xdr:row>70</xdr:row>
      <xdr:rowOff>1</xdr:rowOff>
    </xdr:from>
    <xdr:to>
      <xdr:col>7</xdr:col>
      <xdr:colOff>500062</xdr:colOff>
      <xdr:row>71</xdr:row>
      <xdr:rowOff>35719</xdr:rowOff>
    </xdr:to>
    <xdr:cxnSp macro="">
      <xdr:nvCxnSpPr>
        <xdr:cNvPr id="32" name="Conector angular 31"/>
        <xdr:cNvCxnSpPr/>
      </xdr:nvCxnSpPr>
      <xdr:spPr>
        <a:xfrm flipV="1">
          <a:off x="1847853" y="6438901"/>
          <a:ext cx="2271709" cy="22621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246063</xdr:colOff>
      <xdr:row>68</xdr:row>
      <xdr:rowOff>0</xdr:rowOff>
    </xdr:from>
    <xdr:to>
      <xdr:col>6</xdr:col>
      <xdr:colOff>222250</xdr:colOff>
      <xdr:row>68</xdr:row>
      <xdr:rowOff>95250</xdr:rowOff>
    </xdr:to>
    <xdr:cxnSp macro="">
      <xdr:nvCxnSpPr>
        <xdr:cNvPr id="33" name="Conector angular 32"/>
        <xdr:cNvCxnSpPr/>
      </xdr:nvCxnSpPr>
      <xdr:spPr>
        <a:xfrm>
          <a:off x="1122363" y="6057900"/>
          <a:ext cx="1957387" cy="95250"/>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175085</xdr:colOff>
      <xdr:row>66</xdr:row>
      <xdr:rowOff>137217</xdr:rowOff>
    </xdr:from>
    <xdr:to>
      <xdr:col>11</xdr:col>
      <xdr:colOff>283085</xdr:colOff>
      <xdr:row>67</xdr:row>
      <xdr:rowOff>54717</xdr:rowOff>
    </xdr:to>
    <xdr:cxnSp macro="">
      <xdr:nvCxnSpPr>
        <xdr:cNvPr id="35" name="66 Conector recto"/>
        <xdr:cNvCxnSpPr/>
      </xdr:nvCxnSpPr>
      <xdr:spPr>
        <a:xfrm>
          <a:off x="6680660" y="5814117"/>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187412</xdr:colOff>
      <xdr:row>71</xdr:row>
      <xdr:rowOff>138337</xdr:rowOff>
    </xdr:from>
    <xdr:to>
      <xdr:col>11</xdr:col>
      <xdr:colOff>295412</xdr:colOff>
      <xdr:row>72</xdr:row>
      <xdr:rowOff>55837</xdr:rowOff>
    </xdr:to>
    <xdr:cxnSp macro="">
      <xdr:nvCxnSpPr>
        <xdr:cNvPr id="36" name="66 Conector recto"/>
        <xdr:cNvCxnSpPr/>
      </xdr:nvCxnSpPr>
      <xdr:spPr>
        <a:xfrm>
          <a:off x="6692987" y="6767737"/>
          <a:ext cx="108000" cy="984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182929</xdr:colOff>
      <xdr:row>72</xdr:row>
      <xdr:rowOff>112376</xdr:rowOff>
    </xdr:from>
    <xdr:to>
      <xdr:col>11</xdr:col>
      <xdr:colOff>290929</xdr:colOff>
      <xdr:row>73</xdr:row>
      <xdr:rowOff>41082</xdr:rowOff>
    </xdr:to>
    <xdr:cxnSp macro="">
      <xdr:nvCxnSpPr>
        <xdr:cNvPr id="37" name="66 Conector recto"/>
        <xdr:cNvCxnSpPr/>
      </xdr:nvCxnSpPr>
      <xdr:spPr>
        <a:xfrm>
          <a:off x="6688504" y="6922751"/>
          <a:ext cx="108000" cy="7158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191985</xdr:colOff>
      <xdr:row>73</xdr:row>
      <xdr:rowOff>79888</xdr:rowOff>
    </xdr:from>
    <xdr:to>
      <xdr:col>11</xdr:col>
      <xdr:colOff>299985</xdr:colOff>
      <xdr:row>74</xdr:row>
      <xdr:rowOff>42211</xdr:rowOff>
    </xdr:to>
    <xdr:cxnSp macro="">
      <xdr:nvCxnSpPr>
        <xdr:cNvPr id="38" name="66 Conector recto"/>
        <xdr:cNvCxnSpPr/>
      </xdr:nvCxnSpPr>
      <xdr:spPr>
        <a:xfrm>
          <a:off x="6697560" y="7033138"/>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583826</xdr:colOff>
      <xdr:row>72</xdr:row>
      <xdr:rowOff>108509</xdr:rowOff>
    </xdr:from>
    <xdr:to>
      <xdr:col>11</xdr:col>
      <xdr:colOff>691826</xdr:colOff>
      <xdr:row>73</xdr:row>
      <xdr:rowOff>37215</xdr:rowOff>
    </xdr:to>
    <xdr:cxnSp macro="">
      <xdr:nvCxnSpPr>
        <xdr:cNvPr id="39" name="66 Conector recto"/>
        <xdr:cNvCxnSpPr/>
      </xdr:nvCxnSpPr>
      <xdr:spPr>
        <a:xfrm>
          <a:off x="7089401" y="6918884"/>
          <a:ext cx="88950" cy="7158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247649</xdr:colOff>
      <xdr:row>73</xdr:row>
      <xdr:rowOff>90768</xdr:rowOff>
    </xdr:from>
    <xdr:to>
      <xdr:col>12</xdr:col>
      <xdr:colOff>355649</xdr:colOff>
      <xdr:row>74</xdr:row>
      <xdr:rowOff>53091</xdr:rowOff>
    </xdr:to>
    <xdr:cxnSp macro="">
      <xdr:nvCxnSpPr>
        <xdr:cNvPr id="40" name="66 Conector recto"/>
        <xdr:cNvCxnSpPr/>
      </xdr:nvCxnSpPr>
      <xdr:spPr>
        <a:xfrm>
          <a:off x="7429499" y="7044018"/>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534520</xdr:colOff>
      <xdr:row>74</xdr:row>
      <xdr:rowOff>134389</xdr:rowOff>
    </xdr:from>
    <xdr:to>
      <xdr:col>6</xdr:col>
      <xdr:colOff>54211</xdr:colOff>
      <xdr:row>75</xdr:row>
      <xdr:rowOff>51889</xdr:rowOff>
    </xdr:to>
    <xdr:cxnSp macro="">
      <xdr:nvCxnSpPr>
        <xdr:cNvPr id="41" name="66 Conector recto"/>
        <xdr:cNvCxnSpPr/>
      </xdr:nvCxnSpPr>
      <xdr:spPr>
        <a:xfrm>
          <a:off x="2630020" y="7201939"/>
          <a:ext cx="281691"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569258</xdr:colOff>
      <xdr:row>74</xdr:row>
      <xdr:rowOff>129906</xdr:rowOff>
    </xdr:from>
    <xdr:to>
      <xdr:col>7</xdr:col>
      <xdr:colOff>49729</xdr:colOff>
      <xdr:row>75</xdr:row>
      <xdr:rowOff>47406</xdr:rowOff>
    </xdr:to>
    <xdr:cxnSp macro="">
      <xdr:nvCxnSpPr>
        <xdr:cNvPr id="42" name="66 Conector recto"/>
        <xdr:cNvCxnSpPr/>
      </xdr:nvCxnSpPr>
      <xdr:spPr>
        <a:xfrm>
          <a:off x="3426758" y="7197456"/>
          <a:ext cx="242471"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704849</xdr:colOff>
      <xdr:row>74</xdr:row>
      <xdr:rowOff>133350</xdr:rowOff>
    </xdr:from>
    <xdr:to>
      <xdr:col>9</xdr:col>
      <xdr:colOff>50849</xdr:colOff>
      <xdr:row>75</xdr:row>
      <xdr:rowOff>50850</xdr:rowOff>
    </xdr:to>
    <xdr:cxnSp macro="">
      <xdr:nvCxnSpPr>
        <xdr:cNvPr id="43" name="66 Conector recto"/>
        <xdr:cNvCxnSpPr/>
      </xdr:nvCxnSpPr>
      <xdr:spPr>
        <a:xfrm>
          <a:off x="4933949" y="7200900"/>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565897</xdr:colOff>
      <xdr:row>74</xdr:row>
      <xdr:rowOff>140074</xdr:rowOff>
    </xdr:from>
    <xdr:to>
      <xdr:col>10</xdr:col>
      <xdr:colOff>63176</xdr:colOff>
      <xdr:row>75</xdr:row>
      <xdr:rowOff>57574</xdr:rowOff>
    </xdr:to>
    <xdr:cxnSp macro="">
      <xdr:nvCxnSpPr>
        <xdr:cNvPr id="44" name="66 Conector recto"/>
        <xdr:cNvCxnSpPr/>
      </xdr:nvCxnSpPr>
      <xdr:spPr>
        <a:xfrm>
          <a:off x="5556997" y="7207624"/>
          <a:ext cx="421204"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331490</xdr:colOff>
      <xdr:row>71</xdr:row>
      <xdr:rowOff>140077</xdr:rowOff>
    </xdr:from>
    <xdr:to>
      <xdr:col>9</xdr:col>
      <xdr:colOff>331490</xdr:colOff>
      <xdr:row>77</xdr:row>
      <xdr:rowOff>61106</xdr:rowOff>
    </xdr:to>
    <xdr:cxnSp macro="">
      <xdr:nvCxnSpPr>
        <xdr:cNvPr id="45" name="49 Conector recto"/>
        <xdr:cNvCxnSpPr/>
      </xdr:nvCxnSpPr>
      <xdr:spPr>
        <a:xfrm rot="16200000" flipH="1">
          <a:off x="4857250" y="7234817"/>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583170</xdr:colOff>
      <xdr:row>54</xdr:row>
      <xdr:rowOff>89629</xdr:rowOff>
    </xdr:from>
    <xdr:to>
      <xdr:col>10</xdr:col>
      <xdr:colOff>691170</xdr:colOff>
      <xdr:row>55</xdr:row>
      <xdr:rowOff>62691</xdr:rowOff>
    </xdr:to>
    <xdr:cxnSp macro="">
      <xdr:nvCxnSpPr>
        <xdr:cNvPr id="46" name="66 Conector recto"/>
        <xdr:cNvCxnSpPr/>
      </xdr:nvCxnSpPr>
      <xdr:spPr>
        <a:xfrm>
          <a:off x="7088745" y="5633179"/>
          <a:ext cx="88950" cy="10641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235512</xdr:colOff>
      <xdr:row>64</xdr:row>
      <xdr:rowOff>71434</xdr:rowOff>
    </xdr:from>
    <xdr:to>
      <xdr:col>12</xdr:col>
      <xdr:colOff>343512</xdr:colOff>
      <xdr:row>64</xdr:row>
      <xdr:rowOff>183325</xdr:rowOff>
    </xdr:to>
    <xdr:cxnSp macro="">
      <xdr:nvCxnSpPr>
        <xdr:cNvPr id="47" name="66 Conector recto"/>
        <xdr:cNvCxnSpPr/>
      </xdr:nvCxnSpPr>
      <xdr:spPr>
        <a:xfrm>
          <a:off x="7417362" y="5424484"/>
          <a:ext cx="108000" cy="1118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583407</xdr:colOff>
      <xdr:row>79</xdr:row>
      <xdr:rowOff>59541</xdr:rowOff>
    </xdr:from>
    <xdr:to>
      <xdr:col>13</xdr:col>
      <xdr:colOff>325497</xdr:colOff>
      <xdr:row>81</xdr:row>
      <xdr:rowOff>182306</xdr:rowOff>
    </xdr:to>
    <xdr:sp macro="" textlink="">
      <xdr:nvSpPr>
        <xdr:cNvPr id="48" name="AutoShape 28">
          <a:hlinkClick xmlns:r="http://schemas.openxmlformats.org/officeDocument/2006/relationships" r:id="rId1"/>
        </xdr:cNvPr>
        <xdr:cNvSpPr>
          <a:spLocks noChangeArrowheads="1"/>
        </xdr:cNvSpPr>
      </xdr:nvSpPr>
      <xdr:spPr bwMode="auto">
        <a:xfrm rot="10800000">
          <a:off x="7765257" y="8041491"/>
          <a:ext cx="332640" cy="503765"/>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12</xdr:col>
      <xdr:colOff>288134</xdr:colOff>
      <xdr:row>42</xdr:row>
      <xdr:rowOff>26222</xdr:rowOff>
    </xdr:from>
    <xdr:to>
      <xdr:col>13</xdr:col>
      <xdr:colOff>30224</xdr:colOff>
      <xdr:row>44</xdr:row>
      <xdr:rowOff>101362</xdr:rowOff>
    </xdr:to>
    <xdr:sp macro="" textlink="">
      <xdr:nvSpPr>
        <xdr:cNvPr id="49" name="AutoShape 28">
          <a:hlinkClick xmlns:r="http://schemas.openxmlformats.org/officeDocument/2006/relationships" r:id="rId2"/>
        </xdr:cNvPr>
        <xdr:cNvSpPr>
          <a:spLocks noChangeArrowheads="1"/>
        </xdr:cNvSpPr>
      </xdr:nvSpPr>
      <xdr:spPr bwMode="auto">
        <a:xfrm rot="10800000">
          <a:off x="7469984" y="3264722"/>
          <a:ext cx="332640" cy="494240"/>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6</xdr:col>
      <xdr:colOff>238125</xdr:colOff>
      <xdr:row>56</xdr:row>
      <xdr:rowOff>0</xdr:rowOff>
    </xdr:from>
    <xdr:to>
      <xdr:col>9</xdr:col>
      <xdr:colOff>253876</xdr:colOff>
      <xdr:row>59</xdr:row>
      <xdr:rowOff>0</xdr:rowOff>
    </xdr:to>
    <xdr:sp macro="" textlink="">
      <xdr:nvSpPr>
        <xdr:cNvPr id="50" name="Rectangle 11"/>
        <xdr:cNvSpPr>
          <a:spLocks noChangeArrowheads="1"/>
        </xdr:cNvSpPr>
      </xdr:nvSpPr>
      <xdr:spPr bwMode="auto">
        <a:xfrm>
          <a:off x="2133600" y="3790950"/>
          <a:ext cx="1635001" cy="514350"/>
        </a:xfrm>
        <a:prstGeom prst="rect">
          <a:avLst/>
        </a:prstGeom>
        <a:solidFill>
          <a:srgbClr val="99CCFF"/>
        </a:solidFill>
        <a:ln w="9525">
          <a:solidFill>
            <a:srgbClr val="000000"/>
          </a:solidFill>
          <a:miter lim="800000"/>
          <a:headEnd/>
          <a:tailEnd/>
        </a:ln>
      </xdr:spPr>
    </xdr:sp>
    <xdr:clientData/>
  </xdr:twoCellAnchor>
  <xdr:twoCellAnchor>
    <xdr:from>
      <xdr:col>4</xdr:col>
      <xdr:colOff>104775</xdr:colOff>
      <xdr:row>56</xdr:row>
      <xdr:rowOff>9525</xdr:rowOff>
    </xdr:from>
    <xdr:to>
      <xdr:col>5</xdr:col>
      <xdr:colOff>11906</xdr:colOff>
      <xdr:row>59</xdr:row>
      <xdr:rowOff>0</xdr:rowOff>
    </xdr:to>
    <xdr:grpSp>
      <xdr:nvGrpSpPr>
        <xdr:cNvPr id="51" name="Group 5"/>
        <xdr:cNvGrpSpPr>
          <a:grpSpLocks/>
        </xdr:cNvGrpSpPr>
      </xdr:nvGrpSpPr>
      <xdr:grpSpPr bwMode="auto">
        <a:xfrm>
          <a:off x="1574346" y="3533775"/>
          <a:ext cx="533060" cy="602796"/>
          <a:chOff x="405" y="141"/>
          <a:chExt cx="42" cy="57"/>
        </a:xfrm>
      </xdr:grpSpPr>
      <xdr:sp macro="" textlink="">
        <xdr:nvSpPr>
          <xdr:cNvPr id="52" name="Line 6"/>
          <xdr:cNvSpPr>
            <a:spLocks noChangeShapeType="1"/>
          </xdr:cNvSpPr>
        </xdr:nvSpPr>
        <xdr:spPr bwMode="auto">
          <a:xfrm>
            <a:off x="406" y="141"/>
            <a:ext cx="41" cy="0"/>
          </a:xfrm>
          <a:prstGeom prst="line">
            <a:avLst/>
          </a:prstGeom>
          <a:noFill/>
          <a:ln w="28575">
            <a:solidFill>
              <a:srgbClr val="0000FF"/>
            </a:solidFill>
            <a:round/>
            <a:headEnd/>
            <a:tailEnd/>
          </a:ln>
        </xdr:spPr>
      </xdr:sp>
      <xdr:sp macro="" textlink="">
        <xdr:nvSpPr>
          <xdr:cNvPr id="53" name="Line 7"/>
          <xdr:cNvSpPr>
            <a:spLocks noChangeShapeType="1"/>
          </xdr:cNvSpPr>
        </xdr:nvSpPr>
        <xdr:spPr bwMode="auto">
          <a:xfrm>
            <a:off x="405" y="198"/>
            <a:ext cx="41" cy="0"/>
          </a:xfrm>
          <a:prstGeom prst="line">
            <a:avLst/>
          </a:prstGeom>
          <a:noFill/>
          <a:ln w="28575">
            <a:solidFill>
              <a:srgbClr val="0000FF"/>
            </a:solidFill>
            <a:round/>
            <a:headEnd/>
            <a:tailEnd/>
          </a:ln>
        </xdr:spPr>
      </xdr:sp>
      <xdr:sp macro="" textlink="">
        <xdr:nvSpPr>
          <xdr:cNvPr id="54" name="Line 8"/>
          <xdr:cNvSpPr>
            <a:spLocks noChangeShapeType="1"/>
          </xdr:cNvSpPr>
        </xdr:nvSpPr>
        <xdr:spPr bwMode="auto">
          <a:xfrm flipV="1">
            <a:off x="426" y="141"/>
            <a:ext cx="0" cy="57"/>
          </a:xfrm>
          <a:prstGeom prst="line">
            <a:avLst/>
          </a:prstGeom>
          <a:noFill/>
          <a:ln w="28575">
            <a:solidFill>
              <a:srgbClr val="0000FF"/>
            </a:solidFill>
            <a:round/>
            <a:headEnd/>
            <a:tailEnd/>
          </a:ln>
        </xdr:spPr>
      </xdr:sp>
    </xdr:grpSp>
    <xdr:clientData/>
  </xdr:twoCellAnchor>
  <xdr:twoCellAnchor>
    <xdr:from>
      <xdr:col>10</xdr:col>
      <xdr:colOff>123825</xdr:colOff>
      <xdr:row>53</xdr:row>
      <xdr:rowOff>51377</xdr:rowOff>
    </xdr:from>
    <xdr:to>
      <xdr:col>10</xdr:col>
      <xdr:colOff>123825</xdr:colOff>
      <xdr:row>60</xdr:row>
      <xdr:rowOff>69022</xdr:rowOff>
    </xdr:to>
    <xdr:sp macro="" textlink="">
      <xdr:nvSpPr>
        <xdr:cNvPr id="55" name="Line 12"/>
        <xdr:cNvSpPr>
          <a:spLocks noChangeShapeType="1"/>
        </xdr:cNvSpPr>
      </xdr:nvSpPr>
      <xdr:spPr bwMode="auto">
        <a:xfrm>
          <a:off x="6039351" y="10659219"/>
          <a:ext cx="0" cy="1296000"/>
        </a:xfrm>
        <a:prstGeom prst="line">
          <a:avLst/>
        </a:prstGeom>
        <a:noFill/>
        <a:ln w="9525">
          <a:solidFill>
            <a:srgbClr val="000000"/>
          </a:solidFill>
          <a:round/>
          <a:headEnd/>
          <a:tailEnd/>
        </a:ln>
      </xdr:spPr>
    </xdr:sp>
    <xdr:clientData/>
  </xdr:twoCellAnchor>
  <xdr:twoCellAnchor>
    <xdr:from>
      <xdr:col>10</xdr:col>
      <xdr:colOff>81213</xdr:colOff>
      <xdr:row>55</xdr:row>
      <xdr:rowOff>197016</xdr:rowOff>
    </xdr:from>
    <xdr:to>
      <xdr:col>10</xdr:col>
      <xdr:colOff>176463</xdr:colOff>
      <xdr:row>55</xdr:row>
      <xdr:rowOff>197016</xdr:rowOff>
    </xdr:to>
    <xdr:sp macro="" textlink="">
      <xdr:nvSpPr>
        <xdr:cNvPr id="56" name="Line 13"/>
        <xdr:cNvSpPr>
          <a:spLocks noChangeShapeType="1"/>
        </xdr:cNvSpPr>
      </xdr:nvSpPr>
      <xdr:spPr bwMode="auto">
        <a:xfrm>
          <a:off x="5996739" y="11090608"/>
          <a:ext cx="95250" cy="0"/>
        </a:xfrm>
        <a:prstGeom prst="line">
          <a:avLst/>
        </a:prstGeom>
        <a:noFill/>
        <a:ln w="9525">
          <a:solidFill>
            <a:srgbClr val="000000"/>
          </a:solidFill>
          <a:round/>
          <a:headEnd/>
          <a:tailEnd/>
        </a:ln>
      </xdr:spPr>
    </xdr:sp>
    <xdr:clientData/>
  </xdr:twoCellAnchor>
  <xdr:twoCellAnchor>
    <xdr:from>
      <xdr:col>10</xdr:col>
      <xdr:colOff>66675</xdr:colOff>
      <xdr:row>60</xdr:row>
      <xdr:rowOff>9525</xdr:rowOff>
    </xdr:from>
    <xdr:to>
      <xdr:col>10</xdr:col>
      <xdr:colOff>190500</xdr:colOff>
      <xdr:row>60</xdr:row>
      <xdr:rowOff>9525</xdr:rowOff>
    </xdr:to>
    <xdr:sp macro="" textlink="">
      <xdr:nvSpPr>
        <xdr:cNvPr id="57" name="Line 14"/>
        <xdr:cNvSpPr>
          <a:spLocks noChangeShapeType="1"/>
        </xdr:cNvSpPr>
      </xdr:nvSpPr>
      <xdr:spPr bwMode="auto">
        <a:xfrm>
          <a:off x="4076700" y="4476750"/>
          <a:ext cx="123825" cy="0"/>
        </a:xfrm>
        <a:prstGeom prst="line">
          <a:avLst/>
        </a:prstGeom>
        <a:noFill/>
        <a:ln w="9525">
          <a:solidFill>
            <a:srgbClr val="000000"/>
          </a:solidFill>
          <a:round/>
          <a:headEnd/>
          <a:tailEnd/>
        </a:ln>
      </xdr:spPr>
    </xdr:sp>
    <xdr:clientData/>
  </xdr:twoCellAnchor>
  <xdr:twoCellAnchor>
    <xdr:from>
      <xdr:col>10</xdr:col>
      <xdr:colOff>93370</xdr:colOff>
      <xdr:row>55</xdr:row>
      <xdr:rowOff>142003</xdr:rowOff>
    </xdr:from>
    <xdr:to>
      <xdr:col>10</xdr:col>
      <xdr:colOff>160045</xdr:colOff>
      <xdr:row>56</xdr:row>
      <xdr:rowOff>37228</xdr:rowOff>
    </xdr:to>
    <xdr:sp macro="" textlink="">
      <xdr:nvSpPr>
        <xdr:cNvPr id="59" name="Line 16"/>
        <xdr:cNvSpPr>
          <a:spLocks noChangeShapeType="1"/>
        </xdr:cNvSpPr>
      </xdr:nvSpPr>
      <xdr:spPr bwMode="auto">
        <a:xfrm flipV="1">
          <a:off x="6008896" y="11035595"/>
          <a:ext cx="66675" cy="95751"/>
        </a:xfrm>
        <a:prstGeom prst="line">
          <a:avLst/>
        </a:prstGeom>
        <a:noFill/>
        <a:ln w="9525">
          <a:solidFill>
            <a:srgbClr val="000000"/>
          </a:solidFill>
          <a:round/>
          <a:headEnd/>
          <a:tailEnd/>
        </a:ln>
      </xdr:spPr>
    </xdr:sp>
    <xdr:clientData/>
  </xdr:twoCellAnchor>
  <xdr:twoCellAnchor>
    <xdr:from>
      <xdr:col>10</xdr:col>
      <xdr:colOff>95250</xdr:colOff>
      <xdr:row>59</xdr:row>
      <xdr:rowOff>150269</xdr:rowOff>
    </xdr:from>
    <xdr:to>
      <xdr:col>10</xdr:col>
      <xdr:colOff>161925</xdr:colOff>
      <xdr:row>60</xdr:row>
      <xdr:rowOff>55019</xdr:rowOff>
    </xdr:to>
    <xdr:sp macro="" textlink="">
      <xdr:nvSpPr>
        <xdr:cNvPr id="60" name="Line 17"/>
        <xdr:cNvSpPr>
          <a:spLocks noChangeShapeType="1"/>
        </xdr:cNvSpPr>
      </xdr:nvSpPr>
      <xdr:spPr bwMode="auto">
        <a:xfrm flipV="1">
          <a:off x="6010776" y="11845966"/>
          <a:ext cx="66675" cy="95250"/>
        </a:xfrm>
        <a:prstGeom prst="line">
          <a:avLst/>
        </a:prstGeom>
        <a:noFill/>
        <a:ln w="9525">
          <a:solidFill>
            <a:srgbClr val="000000"/>
          </a:solidFill>
          <a:round/>
          <a:headEnd/>
          <a:tailEnd/>
        </a:ln>
      </xdr:spPr>
    </xdr:sp>
    <xdr:clientData/>
  </xdr:twoCellAnchor>
  <xdr:twoCellAnchor>
    <xdr:from>
      <xdr:col>4</xdr:col>
      <xdr:colOff>47625</xdr:colOff>
      <xdr:row>55</xdr:row>
      <xdr:rowOff>133350</xdr:rowOff>
    </xdr:from>
    <xdr:to>
      <xdr:col>4</xdr:col>
      <xdr:colOff>47625</xdr:colOff>
      <xdr:row>59</xdr:row>
      <xdr:rowOff>47625</xdr:rowOff>
    </xdr:to>
    <xdr:sp macro="" textlink="">
      <xdr:nvSpPr>
        <xdr:cNvPr id="61" name="Line 18"/>
        <xdr:cNvSpPr>
          <a:spLocks noChangeShapeType="1"/>
        </xdr:cNvSpPr>
      </xdr:nvSpPr>
      <xdr:spPr bwMode="auto">
        <a:xfrm>
          <a:off x="1409700" y="3752850"/>
          <a:ext cx="0" cy="600075"/>
        </a:xfrm>
        <a:prstGeom prst="line">
          <a:avLst/>
        </a:prstGeom>
        <a:noFill/>
        <a:ln w="9525">
          <a:solidFill>
            <a:srgbClr val="000000"/>
          </a:solidFill>
          <a:round/>
          <a:headEnd/>
          <a:tailEnd/>
        </a:ln>
      </xdr:spPr>
    </xdr:sp>
    <xdr:clientData/>
  </xdr:twoCellAnchor>
  <xdr:twoCellAnchor>
    <xdr:from>
      <xdr:col>4</xdr:col>
      <xdr:colOff>0</xdr:colOff>
      <xdr:row>59</xdr:row>
      <xdr:rowOff>0</xdr:rowOff>
    </xdr:from>
    <xdr:to>
      <xdr:col>4</xdr:col>
      <xdr:colOff>76200</xdr:colOff>
      <xdr:row>59</xdr:row>
      <xdr:rowOff>0</xdr:rowOff>
    </xdr:to>
    <xdr:sp macro="" textlink="">
      <xdr:nvSpPr>
        <xdr:cNvPr id="62" name="Line 19"/>
        <xdr:cNvSpPr>
          <a:spLocks noChangeShapeType="1"/>
        </xdr:cNvSpPr>
      </xdr:nvSpPr>
      <xdr:spPr bwMode="auto">
        <a:xfrm flipH="1">
          <a:off x="1362075" y="4305300"/>
          <a:ext cx="76200" cy="0"/>
        </a:xfrm>
        <a:prstGeom prst="line">
          <a:avLst/>
        </a:prstGeom>
        <a:noFill/>
        <a:ln w="9525">
          <a:solidFill>
            <a:srgbClr val="000000"/>
          </a:solidFill>
          <a:round/>
          <a:headEnd/>
          <a:tailEnd/>
        </a:ln>
      </xdr:spPr>
    </xdr:sp>
    <xdr:clientData/>
  </xdr:twoCellAnchor>
  <xdr:twoCellAnchor>
    <xdr:from>
      <xdr:col>4</xdr:col>
      <xdr:colOff>9525</xdr:colOff>
      <xdr:row>56</xdr:row>
      <xdr:rowOff>0</xdr:rowOff>
    </xdr:from>
    <xdr:to>
      <xdr:col>4</xdr:col>
      <xdr:colOff>85725</xdr:colOff>
      <xdr:row>56</xdr:row>
      <xdr:rowOff>0</xdr:rowOff>
    </xdr:to>
    <xdr:sp macro="" textlink="">
      <xdr:nvSpPr>
        <xdr:cNvPr id="63" name="Line 20"/>
        <xdr:cNvSpPr>
          <a:spLocks noChangeShapeType="1"/>
        </xdr:cNvSpPr>
      </xdr:nvSpPr>
      <xdr:spPr bwMode="auto">
        <a:xfrm flipH="1">
          <a:off x="1371600" y="3790950"/>
          <a:ext cx="76200" cy="0"/>
        </a:xfrm>
        <a:prstGeom prst="line">
          <a:avLst/>
        </a:prstGeom>
        <a:noFill/>
        <a:ln w="9525">
          <a:solidFill>
            <a:srgbClr val="000000"/>
          </a:solidFill>
          <a:round/>
          <a:headEnd/>
          <a:tailEnd/>
        </a:ln>
      </xdr:spPr>
    </xdr:sp>
    <xdr:clientData/>
  </xdr:twoCellAnchor>
  <xdr:twoCellAnchor>
    <xdr:from>
      <xdr:col>4</xdr:col>
      <xdr:colOff>19050</xdr:colOff>
      <xdr:row>55</xdr:row>
      <xdr:rowOff>133350</xdr:rowOff>
    </xdr:from>
    <xdr:to>
      <xdr:col>4</xdr:col>
      <xdr:colOff>85725</xdr:colOff>
      <xdr:row>56</xdr:row>
      <xdr:rowOff>28575</xdr:rowOff>
    </xdr:to>
    <xdr:sp macro="" textlink="">
      <xdr:nvSpPr>
        <xdr:cNvPr id="64" name="Line 21"/>
        <xdr:cNvSpPr>
          <a:spLocks noChangeShapeType="1"/>
        </xdr:cNvSpPr>
      </xdr:nvSpPr>
      <xdr:spPr bwMode="auto">
        <a:xfrm flipV="1">
          <a:off x="1381125" y="3752850"/>
          <a:ext cx="66675" cy="66675"/>
        </a:xfrm>
        <a:prstGeom prst="line">
          <a:avLst/>
        </a:prstGeom>
        <a:noFill/>
        <a:ln w="9525">
          <a:solidFill>
            <a:srgbClr val="000000"/>
          </a:solidFill>
          <a:round/>
          <a:headEnd/>
          <a:tailEnd/>
        </a:ln>
      </xdr:spPr>
    </xdr:sp>
    <xdr:clientData/>
  </xdr:twoCellAnchor>
  <xdr:twoCellAnchor>
    <xdr:from>
      <xdr:col>4</xdr:col>
      <xdr:colOff>19050</xdr:colOff>
      <xdr:row>58</xdr:row>
      <xdr:rowOff>133350</xdr:rowOff>
    </xdr:from>
    <xdr:to>
      <xdr:col>4</xdr:col>
      <xdr:colOff>85725</xdr:colOff>
      <xdr:row>59</xdr:row>
      <xdr:rowOff>28575</xdr:rowOff>
    </xdr:to>
    <xdr:sp macro="" textlink="">
      <xdr:nvSpPr>
        <xdr:cNvPr id="65" name="Line 22"/>
        <xdr:cNvSpPr>
          <a:spLocks noChangeShapeType="1"/>
        </xdr:cNvSpPr>
      </xdr:nvSpPr>
      <xdr:spPr bwMode="auto">
        <a:xfrm flipV="1">
          <a:off x="1381125" y="4267200"/>
          <a:ext cx="66675" cy="66675"/>
        </a:xfrm>
        <a:prstGeom prst="line">
          <a:avLst/>
        </a:prstGeom>
        <a:noFill/>
        <a:ln w="9525">
          <a:solidFill>
            <a:srgbClr val="000000"/>
          </a:solidFill>
          <a:round/>
          <a:headEnd/>
          <a:tailEnd/>
        </a:ln>
      </xdr:spPr>
    </xdr:sp>
    <xdr:clientData/>
  </xdr:twoCellAnchor>
  <xdr:twoCellAnchor>
    <xdr:from>
      <xdr:col>6</xdr:col>
      <xdr:colOff>236482</xdr:colOff>
      <xdr:row>58</xdr:row>
      <xdr:rowOff>152400</xdr:rowOff>
    </xdr:from>
    <xdr:to>
      <xdr:col>9</xdr:col>
      <xdr:colOff>265263</xdr:colOff>
      <xdr:row>58</xdr:row>
      <xdr:rowOff>152400</xdr:rowOff>
    </xdr:to>
    <xdr:sp macro="" textlink="">
      <xdr:nvSpPr>
        <xdr:cNvPr id="66" name="Line 23"/>
        <xdr:cNvSpPr>
          <a:spLocks noChangeShapeType="1"/>
        </xdr:cNvSpPr>
      </xdr:nvSpPr>
      <xdr:spPr bwMode="auto">
        <a:xfrm>
          <a:off x="3093982" y="11620500"/>
          <a:ext cx="2162381" cy="0"/>
        </a:xfrm>
        <a:prstGeom prst="line">
          <a:avLst/>
        </a:prstGeom>
        <a:noFill/>
        <a:ln w="9525">
          <a:solidFill>
            <a:srgbClr val="000000"/>
          </a:solidFill>
          <a:round/>
          <a:headEnd/>
          <a:tailEnd/>
        </a:ln>
      </xdr:spPr>
    </xdr:sp>
    <xdr:clientData/>
  </xdr:twoCellAnchor>
  <xdr:twoCellAnchor>
    <xdr:from>
      <xdr:col>6</xdr:col>
      <xdr:colOff>237487</xdr:colOff>
      <xdr:row>56</xdr:row>
      <xdr:rowOff>52384</xdr:rowOff>
    </xdr:from>
    <xdr:to>
      <xdr:col>9</xdr:col>
      <xdr:colOff>32220</xdr:colOff>
      <xdr:row>56</xdr:row>
      <xdr:rowOff>52384</xdr:rowOff>
    </xdr:to>
    <xdr:sp macro="" textlink="">
      <xdr:nvSpPr>
        <xdr:cNvPr id="67" name="Line 24"/>
        <xdr:cNvSpPr>
          <a:spLocks noChangeShapeType="1"/>
        </xdr:cNvSpPr>
      </xdr:nvSpPr>
      <xdr:spPr bwMode="auto">
        <a:xfrm>
          <a:off x="3094987" y="11120434"/>
          <a:ext cx="1928333" cy="0"/>
        </a:xfrm>
        <a:prstGeom prst="line">
          <a:avLst/>
        </a:prstGeom>
        <a:noFill/>
        <a:ln w="9525">
          <a:solidFill>
            <a:srgbClr val="000000"/>
          </a:solidFill>
          <a:round/>
          <a:headEnd/>
          <a:tailEnd/>
        </a:ln>
      </xdr:spPr>
    </xdr:sp>
    <xdr:clientData/>
  </xdr:twoCellAnchor>
  <xdr:twoCellAnchor>
    <xdr:from>
      <xdr:col>8</xdr:col>
      <xdr:colOff>571504</xdr:colOff>
      <xdr:row>56</xdr:row>
      <xdr:rowOff>28575</xdr:rowOff>
    </xdr:from>
    <xdr:to>
      <xdr:col>9</xdr:col>
      <xdr:colOff>747717</xdr:colOff>
      <xdr:row>60</xdr:row>
      <xdr:rowOff>0</xdr:rowOff>
    </xdr:to>
    <xdr:grpSp>
      <xdr:nvGrpSpPr>
        <xdr:cNvPr id="68" name="Group 4"/>
        <xdr:cNvGrpSpPr>
          <a:grpSpLocks/>
        </xdr:cNvGrpSpPr>
      </xdr:nvGrpSpPr>
      <xdr:grpSpPr bwMode="auto">
        <a:xfrm>
          <a:off x="4803325" y="3552825"/>
          <a:ext cx="938213" cy="774246"/>
          <a:chOff x="405" y="141"/>
          <a:chExt cx="42" cy="57"/>
        </a:xfrm>
      </xdr:grpSpPr>
      <xdr:sp macro="" textlink="">
        <xdr:nvSpPr>
          <xdr:cNvPr id="69" name="Line 1"/>
          <xdr:cNvSpPr>
            <a:spLocks noChangeShapeType="1"/>
          </xdr:cNvSpPr>
        </xdr:nvSpPr>
        <xdr:spPr bwMode="auto">
          <a:xfrm>
            <a:off x="406" y="141"/>
            <a:ext cx="41" cy="0"/>
          </a:xfrm>
          <a:prstGeom prst="line">
            <a:avLst/>
          </a:prstGeom>
          <a:noFill/>
          <a:ln w="57150">
            <a:solidFill>
              <a:srgbClr val="0000FF"/>
            </a:solidFill>
            <a:round/>
            <a:headEnd/>
            <a:tailEnd/>
          </a:ln>
        </xdr:spPr>
      </xdr:sp>
      <xdr:sp macro="" textlink="">
        <xdr:nvSpPr>
          <xdr:cNvPr id="70" name="Line 2"/>
          <xdr:cNvSpPr>
            <a:spLocks noChangeShapeType="1"/>
          </xdr:cNvSpPr>
        </xdr:nvSpPr>
        <xdr:spPr bwMode="auto">
          <a:xfrm>
            <a:off x="405" y="198"/>
            <a:ext cx="41" cy="0"/>
          </a:xfrm>
          <a:prstGeom prst="line">
            <a:avLst/>
          </a:prstGeom>
          <a:noFill/>
          <a:ln w="57150">
            <a:solidFill>
              <a:srgbClr val="0000FF"/>
            </a:solidFill>
            <a:round/>
            <a:headEnd/>
            <a:tailEnd/>
          </a:ln>
        </xdr:spPr>
      </xdr:sp>
      <xdr:sp macro="" textlink="">
        <xdr:nvSpPr>
          <xdr:cNvPr id="71" name="Line 3"/>
          <xdr:cNvSpPr>
            <a:spLocks noChangeShapeType="1"/>
          </xdr:cNvSpPr>
        </xdr:nvSpPr>
        <xdr:spPr bwMode="auto">
          <a:xfrm flipV="1">
            <a:off x="426" y="141"/>
            <a:ext cx="0" cy="57"/>
          </a:xfrm>
          <a:prstGeom prst="line">
            <a:avLst/>
          </a:prstGeom>
          <a:noFill/>
          <a:ln w="57150">
            <a:solidFill>
              <a:srgbClr val="0000FF"/>
            </a:solidFill>
            <a:round/>
            <a:headEnd/>
            <a:tailEnd/>
          </a:ln>
        </xdr:spPr>
      </xdr:sp>
    </xdr:grpSp>
    <xdr:clientData/>
  </xdr:twoCellAnchor>
  <xdr:twoCellAnchor>
    <xdr:from>
      <xdr:col>6</xdr:col>
      <xdr:colOff>78583</xdr:colOff>
      <xdr:row>55</xdr:row>
      <xdr:rowOff>71437</xdr:rowOff>
    </xdr:from>
    <xdr:to>
      <xdr:col>6</xdr:col>
      <xdr:colOff>690564</xdr:colOff>
      <xdr:row>55</xdr:row>
      <xdr:rowOff>178593</xdr:rowOff>
    </xdr:to>
    <xdr:sp macro="" textlink="">
      <xdr:nvSpPr>
        <xdr:cNvPr id="72" name="AutoShape 27"/>
        <xdr:cNvSpPr>
          <a:spLocks noChangeArrowheads="1"/>
        </xdr:cNvSpPr>
      </xdr:nvSpPr>
      <xdr:spPr bwMode="auto">
        <a:xfrm rot="10800000">
          <a:off x="2947989" y="10763250"/>
          <a:ext cx="611981" cy="107156"/>
        </a:xfrm>
        <a:custGeom>
          <a:avLst/>
          <a:gdLst>
            <a:gd name="T0" fmla="*/ 9937827 w 21600"/>
            <a:gd name="T1" fmla="*/ 170113 h 21600"/>
            <a:gd name="T2" fmla="*/ 5678751 w 21600"/>
            <a:gd name="T3" fmla="*/ 340221 h 21600"/>
            <a:gd name="T4" fmla="*/ 1419699 w 21600"/>
            <a:gd name="T5" fmla="*/ 170113 h 21600"/>
            <a:gd name="T6" fmla="*/ 5678751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6</xdr:col>
      <xdr:colOff>11527</xdr:colOff>
      <xdr:row>56</xdr:row>
      <xdr:rowOff>0</xdr:rowOff>
    </xdr:from>
    <xdr:to>
      <xdr:col>9</xdr:col>
      <xdr:colOff>453396</xdr:colOff>
      <xdr:row>56</xdr:row>
      <xdr:rowOff>0</xdr:rowOff>
    </xdr:to>
    <xdr:sp macro="" textlink="">
      <xdr:nvSpPr>
        <xdr:cNvPr id="73" name="Line 29"/>
        <xdr:cNvSpPr>
          <a:spLocks noChangeShapeType="1"/>
        </xdr:cNvSpPr>
      </xdr:nvSpPr>
      <xdr:spPr bwMode="auto">
        <a:xfrm>
          <a:off x="1907002" y="3790950"/>
          <a:ext cx="2061119" cy="0"/>
        </a:xfrm>
        <a:prstGeom prst="line">
          <a:avLst/>
        </a:prstGeom>
        <a:noFill/>
        <a:ln w="9525">
          <a:solidFill>
            <a:srgbClr val="000000"/>
          </a:solidFill>
          <a:round/>
          <a:headEnd/>
          <a:tailEnd/>
        </a:ln>
      </xdr:spPr>
    </xdr:sp>
    <xdr:clientData/>
  </xdr:twoCellAnchor>
  <xdr:twoCellAnchor>
    <xdr:from>
      <xdr:col>8</xdr:col>
      <xdr:colOff>600068</xdr:colOff>
      <xdr:row>55</xdr:row>
      <xdr:rowOff>69059</xdr:rowOff>
    </xdr:from>
    <xdr:to>
      <xdr:col>9</xdr:col>
      <xdr:colOff>450049</xdr:colOff>
      <xdr:row>55</xdr:row>
      <xdr:rowOff>176215</xdr:rowOff>
    </xdr:to>
    <xdr:sp macro="" textlink="">
      <xdr:nvSpPr>
        <xdr:cNvPr id="76" name="AutoShape 27"/>
        <xdr:cNvSpPr>
          <a:spLocks noChangeArrowheads="1"/>
        </xdr:cNvSpPr>
      </xdr:nvSpPr>
      <xdr:spPr bwMode="auto">
        <a:xfrm rot="10800000">
          <a:off x="4838693" y="10760872"/>
          <a:ext cx="611981" cy="107156"/>
        </a:xfrm>
        <a:custGeom>
          <a:avLst/>
          <a:gdLst>
            <a:gd name="T0" fmla="*/ 9937827 w 21600"/>
            <a:gd name="T1" fmla="*/ 170113 h 21600"/>
            <a:gd name="T2" fmla="*/ 5678751 w 21600"/>
            <a:gd name="T3" fmla="*/ 340221 h 21600"/>
            <a:gd name="T4" fmla="*/ 1419699 w 21600"/>
            <a:gd name="T5" fmla="*/ 170113 h 21600"/>
            <a:gd name="T6" fmla="*/ 5678751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7</xdr:col>
      <xdr:colOff>276223</xdr:colOff>
      <xdr:row>55</xdr:row>
      <xdr:rowOff>78583</xdr:rowOff>
    </xdr:from>
    <xdr:to>
      <xdr:col>8</xdr:col>
      <xdr:colOff>280985</xdr:colOff>
      <xdr:row>55</xdr:row>
      <xdr:rowOff>185739</xdr:rowOff>
    </xdr:to>
    <xdr:sp macro="" textlink="">
      <xdr:nvSpPr>
        <xdr:cNvPr id="77" name="AutoShape 27"/>
        <xdr:cNvSpPr>
          <a:spLocks noChangeArrowheads="1"/>
        </xdr:cNvSpPr>
      </xdr:nvSpPr>
      <xdr:spPr bwMode="auto">
        <a:xfrm rot="10800000">
          <a:off x="3907629" y="10770396"/>
          <a:ext cx="611981" cy="107156"/>
        </a:xfrm>
        <a:custGeom>
          <a:avLst/>
          <a:gdLst>
            <a:gd name="T0" fmla="*/ 9937827 w 21600"/>
            <a:gd name="T1" fmla="*/ 170113 h 21600"/>
            <a:gd name="T2" fmla="*/ 5678751 w 21600"/>
            <a:gd name="T3" fmla="*/ 340221 h 21600"/>
            <a:gd name="T4" fmla="*/ 1419699 w 21600"/>
            <a:gd name="T5" fmla="*/ 170113 h 21600"/>
            <a:gd name="T6" fmla="*/ 5678751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clientData/>
  </xdr:twoCellAnchor>
  <xdr:twoCellAnchor>
    <xdr:from>
      <xdr:col>10</xdr:col>
      <xdr:colOff>93486</xdr:colOff>
      <xdr:row>54</xdr:row>
      <xdr:rowOff>47961</xdr:rowOff>
    </xdr:from>
    <xdr:to>
      <xdr:col>10</xdr:col>
      <xdr:colOff>160161</xdr:colOff>
      <xdr:row>55</xdr:row>
      <xdr:rowOff>50342</xdr:rowOff>
    </xdr:to>
    <xdr:sp macro="" textlink="">
      <xdr:nvSpPr>
        <xdr:cNvPr id="78" name="Line 16"/>
        <xdr:cNvSpPr>
          <a:spLocks noChangeShapeType="1"/>
        </xdr:cNvSpPr>
      </xdr:nvSpPr>
      <xdr:spPr bwMode="auto">
        <a:xfrm flipV="1">
          <a:off x="6009012" y="10846303"/>
          <a:ext cx="66675" cy="97631"/>
        </a:xfrm>
        <a:prstGeom prst="line">
          <a:avLst/>
        </a:prstGeom>
        <a:noFill/>
        <a:ln w="9525">
          <a:solidFill>
            <a:srgbClr val="000000"/>
          </a:solidFill>
          <a:round/>
          <a:headEnd/>
          <a:tailEnd/>
        </a:ln>
      </xdr:spPr>
    </xdr:sp>
    <xdr:clientData/>
  </xdr:twoCellAnchor>
  <xdr:twoCellAnchor>
    <xdr:from>
      <xdr:col>10</xdr:col>
      <xdr:colOff>87107</xdr:colOff>
      <xdr:row>55</xdr:row>
      <xdr:rowOff>6260</xdr:rowOff>
    </xdr:from>
    <xdr:to>
      <xdr:col>10</xdr:col>
      <xdr:colOff>182357</xdr:colOff>
      <xdr:row>55</xdr:row>
      <xdr:rowOff>6260</xdr:rowOff>
    </xdr:to>
    <xdr:sp macro="" textlink="">
      <xdr:nvSpPr>
        <xdr:cNvPr id="79" name="Line 13"/>
        <xdr:cNvSpPr>
          <a:spLocks noChangeShapeType="1"/>
        </xdr:cNvSpPr>
      </xdr:nvSpPr>
      <xdr:spPr bwMode="auto">
        <a:xfrm>
          <a:off x="6002633" y="10899852"/>
          <a:ext cx="95250" cy="0"/>
        </a:xfrm>
        <a:prstGeom prst="line">
          <a:avLst/>
        </a:prstGeom>
        <a:noFill/>
        <a:ln w="9525">
          <a:solidFill>
            <a:srgbClr val="000000"/>
          </a:solidFill>
          <a:round/>
          <a:headEnd/>
          <a:tailEnd/>
        </a:ln>
      </xdr:spPr>
    </xdr:sp>
    <xdr:clientData/>
  </xdr:twoCellAnchor>
  <xdr:twoCellAnchor>
    <xdr:from>
      <xdr:col>5</xdr:col>
      <xdr:colOff>761998</xdr:colOff>
      <xdr:row>53</xdr:row>
      <xdr:rowOff>114285</xdr:rowOff>
    </xdr:from>
    <xdr:to>
      <xdr:col>6</xdr:col>
      <xdr:colOff>575998</xdr:colOff>
      <xdr:row>53</xdr:row>
      <xdr:rowOff>186285</xdr:rowOff>
    </xdr:to>
    <xdr:sp macro="" textlink="">
      <xdr:nvSpPr>
        <xdr:cNvPr id="80" name="34 Rectángulo"/>
        <xdr:cNvSpPr/>
      </xdr:nvSpPr>
      <xdr:spPr>
        <a:xfrm>
          <a:off x="2869404" y="10794191"/>
          <a:ext cx="576000" cy="7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607212</xdr:colOff>
      <xdr:row>53</xdr:row>
      <xdr:rowOff>119060</xdr:rowOff>
    </xdr:from>
    <xdr:to>
      <xdr:col>7</xdr:col>
      <xdr:colOff>421212</xdr:colOff>
      <xdr:row>54</xdr:row>
      <xdr:rowOff>560</xdr:rowOff>
    </xdr:to>
    <xdr:sp macro="" textlink="">
      <xdr:nvSpPr>
        <xdr:cNvPr id="81" name="34 Rectángulo"/>
        <xdr:cNvSpPr/>
      </xdr:nvSpPr>
      <xdr:spPr>
        <a:xfrm>
          <a:off x="3476618" y="10798966"/>
          <a:ext cx="576000" cy="7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7</xdr:col>
      <xdr:colOff>461952</xdr:colOff>
      <xdr:row>53</xdr:row>
      <xdr:rowOff>123813</xdr:rowOff>
    </xdr:from>
    <xdr:to>
      <xdr:col>8</xdr:col>
      <xdr:colOff>430733</xdr:colOff>
      <xdr:row>54</xdr:row>
      <xdr:rowOff>5313</xdr:rowOff>
    </xdr:to>
    <xdr:sp macro="" textlink="">
      <xdr:nvSpPr>
        <xdr:cNvPr id="82" name="34 Rectángulo"/>
        <xdr:cNvSpPr/>
      </xdr:nvSpPr>
      <xdr:spPr>
        <a:xfrm>
          <a:off x="4093358" y="10803719"/>
          <a:ext cx="576000" cy="7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8</xdr:col>
      <xdr:colOff>473853</xdr:colOff>
      <xdr:row>53</xdr:row>
      <xdr:rowOff>116682</xdr:rowOff>
    </xdr:from>
    <xdr:to>
      <xdr:col>9</xdr:col>
      <xdr:colOff>287853</xdr:colOff>
      <xdr:row>53</xdr:row>
      <xdr:rowOff>188682</xdr:rowOff>
    </xdr:to>
    <xdr:sp macro="" textlink="">
      <xdr:nvSpPr>
        <xdr:cNvPr id="83" name="34 Rectángulo"/>
        <xdr:cNvSpPr/>
      </xdr:nvSpPr>
      <xdr:spPr>
        <a:xfrm>
          <a:off x="4712478" y="10796588"/>
          <a:ext cx="576000" cy="7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9</xdr:col>
      <xdr:colOff>328594</xdr:colOff>
      <xdr:row>53</xdr:row>
      <xdr:rowOff>114304</xdr:rowOff>
    </xdr:from>
    <xdr:to>
      <xdr:col>9</xdr:col>
      <xdr:colOff>904594</xdr:colOff>
      <xdr:row>53</xdr:row>
      <xdr:rowOff>186304</xdr:rowOff>
    </xdr:to>
    <xdr:sp macro="" textlink="">
      <xdr:nvSpPr>
        <xdr:cNvPr id="84" name="34 Rectángulo"/>
        <xdr:cNvSpPr/>
      </xdr:nvSpPr>
      <xdr:spPr>
        <a:xfrm>
          <a:off x="5329219" y="10794210"/>
          <a:ext cx="576000" cy="7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88472</xdr:colOff>
      <xdr:row>53</xdr:row>
      <xdr:rowOff>136946</xdr:rowOff>
    </xdr:from>
    <xdr:to>
      <xdr:col>10</xdr:col>
      <xdr:colOff>155147</xdr:colOff>
      <xdr:row>54</xdr:row>
      <xdr:rowOff>44077</xdr:rowOff>
    </xdr:to>
    <xdr:sp macro="" textlink="">
      <xdr:nvSpPr>
        <xdr:cNvPr id="85" name="Line 16"/>
        <xdr:cNvSpPr>
          <a:spLocks noChangeShapeType="1"/>
        </xdr:cNvSpPr>
      </xdr:nvSpPr>
      <xdr:spPr bwMode="auto">
        <a:xfrm flipV="1">
          <a:off x="6003998" y="10744788"/>
          <a:ext cx="66675" cy="97631"/>
        </a:xfrm>
        <a:prstGeom prst="line">
          <a:avLst/>
        </a:prstGeom>
        <a:noFill/>
        <a:ln w="9525">
          <a:solidFill>
            <a:srgbClr val="000000"/>
          </a:solidFill>
          <a:round/>
          <a:headEnd/>
          <a:tailEnd/>
        </a:ln>
      </xdr:spPr>
    </xdr:sp>
    <xdr:clientData/>
  </xdr:twoCellAnchor>
  <xdr:twoCellAnchor>
    <xdr:from>
      <xdr:col>10</xdr:col>
      <xdr:colOff>77081</xdr:colOff>
      <xdr:row>53</xdr:row>
      <xdr:rowOff>185481</xdr:rowOff>
    </xdr:from>
    <xdr:to>
      <xdr:col>10</xdr:col>
      <xdr:colOff>172331</xdr:colOff>
      <xdr:row>53</xdr:row>
      <xdr:rowOff>185481</xdr:rowOff>
    </xdr:to>
    <xdr:sp macro="" textlink="">
      <xdr:nvSpPr>
        <xdr:cNvPr id="86" name="Line 13"/>
        <xdr:cNvSpPr>
          <a:spLocks noChangeShapeType="1"/>
        </xdr:cNvSpPr>
      </xdr:nvSpPr>
      <xdr:spPr bwMode="auto">
        <a:xfrm>
          <a:off x="5992607" y="10793323"/>
          <a:ext cx="95250" cy="0"/>
        </a:xfrm>
        <a:prstGeom prst="line">
          <a:avLst/>
        </a:prstGeom>
        <a:noFill/>
        <a:ln w="9525">
          <a:solidFill>
            <a:srgbClr val="000000"/>
          </a:solidFill>
          <a:round/>
          <a:headEnd/>
          <a:tailEnd/>
        </a:ln>
      </xdr:spPr>
    </xdr:sp>
    <xdr:clientData/>
  </xdr:twoCellAnchor>
  <xdr:twoCellAnchor>
    <xdr:from>
      <xdr:col>10</xdr:col>
      <xdr:colOff>101134</xdr:colOff>
      <xdr:row>53</xdr:row>
      <xdr:rowOff>43081</xdr:rowOff>
    </xdr:from>
    <xdr:to>
      <xdr:col>10</xdr:col>
      <xdr:colOff>167809</xdr:colOff>
      <xdr:row>53</xdr:row>
      <xdr:rowOff>140712</xdr:rowOff>
    </xdr:to>
    <xdr:sp macro="" textlink="">
      <xdr:nvSpPr>
        <xdr:cNvPr id="87" name="Line 16"/>
        <xdr:cNvSpPr>
          <a:spLocks noChangeShapeType="1"/>
        </xdr:cNvSpPr>
      </xdr:nvSpPr>
      <xdr:spPr bwMode="auto">
        <a:xfrm flipV="1">
          <a:off x="6016660" y="10650923"/>
          <a:ext cx="66675" cy="97631"/>
        </a:xfrm>
        <a:prstGeom prst="line">
          <a:avLst/>
        </a:prstGeom>
        <a:noFill/>
        <a:ln w="9525">
          <a:solidFill>
            <a:srgbClr val="000000"/>
          </a:solidFill>
          <a:round/>
          <a:headEnd/>
          <a:tailEnd/>
        </a:ln>
      </xdr:spPr>
    </xdr:sp>
    <xdr:clientData/>
  </xdr:twoCellAnchor>
  <xdr:twoCellAnchor>
    <xdr:from>
      <xdr:col>10</xdr:col>
      <xdr:colOff>89742</xdr:colOff>
      <xdr:row>53</xdr:row>
      <xdr:rowOff>101642</xdr:rowOff>
    </xdr:from>
    <xdr:to>
      <xdr:col>10</xdr:col>
      <xdr:colOff>184992</xdr:colOff>
      <xdr:row>53</xdr:row>
      <xdr:rowOff>101642</xdr:rowOff>
    </xdr:to>
    <xdr:sp macro="" textlink="">
      <xdr:nvSpPr>
        <xdr:cNvPr id="88" name="Line 13"/>
        <xdr:cNvSpPr>
          <a:spLocks noChangeShapeType="1"/>
        </xdr:cNvSpPr>
      </xdr:nvSpPr>
      <xdr:spPr bwMode="auto">
        <a:xfrm>
          <a:off x="6005268" y="10709484"/>
          <a:ext cx="95250" cy="0"/>
        </a:xfrm>
        <a:prstGeom prst="line">
          <a:avLst/>
        </a:prstGeom>
        <a:noFill/>
        <a:ln w="9525">
          <a:solidFill>
            <a:srgbClr val="000000"/>
          </a:solidFill>
          <a:round/>
          <a:headEnd/>
          <a:tailEnd/>
        </a:ln>
      </xdr:spPr>
    </xdr:sp>
    <xdr:clientData/>
  </xdr:twoCellAnchor>
  <xdr:twoCellAnchor>
    <xdr:from>
      <xdr:col>4</xdr:col>
      <xdr:colOff>476250</xdr:colOff>
      <xdr:row>54</xdr:row>
      <xdr:rowOff>23812</xdr:rowOff>
    </xdr:from>
    <xdr:to>
      <xdr:col>6</xdr:col>
      <xdr:colOff>71438</xdr:colOff>
      <xdr:row>54</xdr:row>
      <xdr:rowOff>71437</xdr:rowOff>
    </xdr:to>
    <xdr:cxnSp macro="">
      <xdr:nvCxnSpPr>
        <xdr:cNvPr id="94" name="Conector angular 93"/>
        <xdr:cNvCxnSpPr/>
      </xdr:nvCxnSpPr>
      <xdr:spPr>
        <a:xfrm>
          <a:off x="1952625" y="3238500"/>
          <a:ext cx="988219" cy="4762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204796</xdr:colOff>
      <xdr:row>4</xdr:row>
      <xdr:rowOff>130967</xdr:rowOff>
    </xdr:from>
    <xdr:to>
      <xdr:col>12</xdr:col>
      <xdr:colOff>542199</xdr:colOff>
      <xdr:row>9</xdr:row>
      <xdr:rowOff>107154</xdr:rowOff>
    </xdr:to>
    <xdr:sp macro="" textlink="">
      <xdr:nvSpPr>
        <xdr:cNvPr id="89" name="AutoShape 28">
          <a:hlinkClick xmlns:r="http://schemas.openxmlformats.org/officeDocument/2006/relationships" r:id="rId1"/>
        </xdr:cNvPr>
        <xdr:cNvSpPr>
          <a:spLocks noChangeArrowheads="1"/>
        </xdr:cNvSpPr>
      </xdr:nvSpPr>
      <xdr:spPr bwMode="auto">
        <a:xfrm rot="10800000">
          <a:off x="7408077" y="904873"/>
          <a:ext cx="337403" cy="547687"/>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550332</xdr:colOff>
      <xdr:row>14</xdr:row>
      <xdr:rowOff>31756</xdr:rowOff>
    </xdr:from>
    <xdr:to>
      <xdr:col>10</xdr:col>
      <xdr:colOff>1010713</xdr:colOff>
      <xdr:row>16</xdr:row>
      <xdr:rowOff>61379</xdr:rowOff>
    </xdr:to>
    <xdr:sp macro="" textlink="">
      <xdr:nvSpPr>
        <xdr:cNvPr id="4118" name="AutoShape 1">
          <a:hlinkClick xmlns:r="http://schemas.openxmlformats.org/officeDocument/2006/relationships" r:id="rId1"/>
        </xdr:cNvPr>
        <xdr:cNvSpPr>
          <a:spLocks noChangeArrowheads="1"/>
        </xdr:cNvSpPr>
      </xdr:nvSpPr>
      <xdr:spPr bwMode="auto">
        <a:xfrm rot="10800000">
          <a:off x="5916082" y="3915839"/>
          <a:ext cx="460381" cy="421207"/>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134216</xdr:colOff>
      <xdr:row>13</xdr:row>
      <xdr:rowOff>97848</xdr:rowOff>
    </xdr:from>
    <xdr:to>
      <xdr:col>7</xdr:col>
      <xdr:colOff>572366</xdr:colOff>
      <xdr:row>14</xdr:row>
      <xdr:rowOff>97848</xdr:rowOff>
    </xdr:to>
    <xdr:sp macro="" textlink="">
      <xdr:nvSpPr>
        <xdr:cNvPr id="2" name="Rectangle 2">
          <a:hlinkClick xmlns:r="http://schemas.openxmlformats.org/officeDocument/2006/relationships" r:id="rId1"/>
        </xdr:cNvPr>
        <xdr:cNvSpPr>
          <a:spLocks noChangeArrowheads="1"/>
        </xdr:cNvSpPr>
      </xdr:nvSpPr>
      <xdr:spPr bwMode="auto">
        <a:xfrm>
          <a:off x="3182216" y="2825462"/>
          <a:ext cx="2724150" cy="225136"/>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COLUMNAS DE CONCRETO</a:t>
          </a:r>
        </a:p>
      </xdr:txBody>
    </xdr:sp>
    <xdr:clientData/>
  </xdr:twoCellAnchor>
  <xdr:twoCellAnchor>
    <xdr:from>
      <xdr:col>4</xdr:col>
      <xdr:colOff>142875</xdr:colOff>
      <xdr:row>10</xdr:row>
      <xdr:rowOff>38100</xdr:rowOff>
    </xdr:from>
    <xdr:to>
      <xdr:col>7</xdr:col>
      <xdr:colOff>581025</xdr:colOff>
      <xdr:row>11</xdr:row>
      <xdr:rowOff>38100</xdr:rowOff>
    </xdr:to>
    <xdr:sp macro="" textlink="">
      <xdr:nvSpPr>
        <xdr:cNvPr id="3" name="Rectangle 3">
          <a:hlinkClick xmlns:r="http://schemas.openxmlformats.org/officeDocument/2006/relationships" r:id="rId2"/>
        </xdr:cNvPr>
        <xdr:cNvSpPr>
          <a:spLocks noChangeArrowheads="1"/>
        </xdr:cNvSpPr>
      </xdr:nvSpPr>
      <xdr:spPr bwMode="auto">
        <a:xfrm>
          <a:off x="3190875" y="2076450"/>
          <a:ext cx="2724150" cy="228600"/>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LOSAS EN CONCRETO</a:t>
          </a:r>
        </a:p>
      </xdr:txBody>
    </xdr:sp>
    <xdr:clientData/>
  </xdr:twoCellAnchor>
  <xdr:twoCellAnchor>
    <xdr:from>
      <xdr:col>3</xdr:col>
      <xdr:colOff>449035</xdr:colOff>
      <xdr:row>8</xdr:row>
      <xdr:rowOff>110217</xdr:rowOff>
    </xdr:from>
    <xdr:to>
      <xdr:col>8</xdr:col>
      <xdr:colOff>285748</xdr:colOff>
      <xdr:row>9</xdr:row>
      <xdr:rowOff>163285</xdr:rowOff>
    </xdr:to>
    <xdr:sp macro="" textlink="">
      <xdr:nvSpPr>
        <xdr:cNvPr id="4" name="Rectangle 4">
          <a:hlinkClick xmlns:r="http://schemas.openxmlformats.org/officeDocument/2006/relationships" r:id="rId3"/>
        </xdr:cNvPr>
        <xdr:cNvSpPr>
          <a:spLocks noChangeArrowheads="1"/>
        </xdr:cNvSpPr>
      </xdr:nvSpPr>
      <xdr:spPr bwMode="auto">
        <a:xfrm>
          <a:off x="2149928" y="1484538"/>
          <a:ext cx="3646713" cy="284390"/>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INTRODUCCIÓN SISTEMA COMBINADO</a:t>
          </a:r>
        </a:p>
      </xdr:txBody>
    </xdr:sp>
    <xdr:clientData/>
  </xdr:twoCellAnchor>
  <xdr:twoCellAnchor>
    <xdr:from>
      <xdr:col>4</xdr:col>
      <xdr:colOff>142875</xdr:colOff>
      <xdr:row>15</xdr:row>
      <xdr:rowOff>38100</xdr:rowOff>
    </xdr:from>
    <xdr:to>
      <xdr:col>7</xdr:col>
      <xdr:colOff>571500</xdr:colOff>
      <xdr:row>16</xdr:row>
      <xdr:rowOff>38100</xdr:rowOff>
    </xdr:to>
    <xdr:sp macro="" textlink="">
      <xdr:nvSpPr>
        <xdr:cNvPr id="5" name="Rectangle 5">
          <a:hlinkClick xmlns:r="http://schemas.openxmlformats.org/officeDocument/2006/relationships" r:id="rId4"/>
        </xdr:cNvPr>
        <xdr:cNvSpPr>
          <a:spLocks noChangeArrowheads="1"/>
        </xdr:cNvSpPr>
      </xdr:nvSpPr>
      <xdr:spPr bwMode="auto">
        <a:xfrm>
          <a:off x="3190875" y="3219450"/>
          <a:ext cx="2714625" cy="228600"/>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PANTALLAS EN CONCRETO</a:t>
          </a:r>
        </a:p>
      </xdr:txBody>
    </xdr:sp>
    <xdr:clientData/>
  </xdr:twoCellAnchor>
  <xdr:twoCellAnchor>
    <xdr:from>
      <xdr:col>4</xdr:col>
      <xdr:colOff>142875</xdr:colOff>
      <xdr:row>11</xdr:row>
      <xdr:rowOff>174914</xdr:rowOff>
    </xdr:from>
    <xdr:to>
      <xdr:col>7</xdr:col>
      <xdr:colOff>581025</xdr:colOff>
      <xdr:row>12</xdr:row>
      <xdr:rowOff>174914</xdr:rowOff>
    </xdr:to>
    <xdr:sp macro="" textlink="">
      <xdr:nvSpPr>
        <xdr:cNvPr id="6" name="Rectangle 6">
          <a:hlinkClick xmlns:r="http://schemas.openxmlformats.org/officeDocument/2006/relationships" r:id="rId5"/>
        </xdr:cNvPr>
        <xdr:cNvSpPr>
          <a:spLocks noChangeArrowheads="1"/>
        </xdr:cNvSpPr>
      </xdr:nvSpPr>
      <xdr:spPr bwMode="auto">
        <a:xfrm>
          <a:off x="3190875" y="2452255"/>
          <a:ext cx="2724150" cy="225136"/>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CARGAS</a:t>
          </a:r>
          <a:r>
            <a:rPr lang="es-CO" sz="1400" b="1" i="0" strike="noStrike" baseline="0">
              <a:solidFill>
                <a:srgbClr val="000000"/>
              </a:solidFill>
              <a:latin typeface="Arial"/>
              <a:cs typeface="Arial"/>
            </a:rPr>
            <a:t> SOBRE LOSA</a:t>
          </a:r>
          <a:endParaRPr lang="es-CO" sz="1400" b="1" i="0" strike="noStrike">
            <a:solidFill>
              <a:srgbClr val="000000"/>
            </a:solidFill>
            <a:latin typeface="Arial"/>
            <a:cs typeface="Arial"/>
          </a:endParaRPr>
        </a:p>
      </xdr:txBody>
    </xdr:sp>
    <xdr:clientData/>
  </xdr:twoCellAnchor>
  <xdr:twoCellAnchor>
    <xdr:from>
      <xdr:col>3</xdr:col>
      <xdr:colOff>714370</xdr:colOff>
      <xdr:row>16</xdr:row>
      <xdr:rowOff>166687</xdr:rowOff>
    </xdr:from>
    <xdr:to>
      <xdr:col>8</xdr:col>
      <xdr:colOff>2377</xdr:colOff>
      <xdr:row>18</xdr:row>
      <xdr:rowOff>63870</xdr:rowOff>
    </xdr:to>
    <xdr:sp macro="" textlink="">
      <xdr:nvSpPr>
        <xdr:cNvPr id="7" name="Rectangle 4">
          <a:hlinkClick xmlns:r="http://schemas.openxmlformats.org/officeDocument/2006/relationships" r:id="rId6"/>
        </xdr:cNvPr>
        <xdr:cNvSpPr>
          <a:spLocks noChangeArrowheads="1"/>
        </xdr:cNvSpPr>
      </xdr:nvSpPr>
      <xdr:spPr bwMode="auto">
        <a:xfrm>
          <a:off x="2416964" y="3309937"/>
          <a:ext cx="3098007" cy="290089"/>
        </a:xfrm>
        <a:prstGeom prst="rect">
          <a:avLst/>
        </a:prstGeom>
        <a:solidFill>
          <a:srgbClr val="FFFF00"/>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REGRESAR</a:t>
          </a:r>
          <a:r>
            <a:rPr lang="es-CO" sz="1400" b="1" i="0" strike="noStrike" baseline="0">
              <a:solidFill>
                <a:srgbClr val="000000"/>
              </a:solidFill>
              <a:latin typeface="Arial"/>
              <a:cs typeface="Arial"/>
            </a:rPr>
            <a:t> A MENÚ PRINCIPAL</a:t>
          </a:r>
          <a:endParaRPr lang="es-CO" sz="1400" b="1" i="0" strike="noStrike">
            <a:solidFill>
              <a:srgbClr val="000000"/>
            </a:solidFill>
            <a:latin typeface="Arial"/>
            <a:cs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146956</xdr:colOff>
      <xdr:row>4</xdr:row>
      <xdr:rowOff>69410</xdr:rowOff>
    </xdr:from>
    <xdr:to>
      <xdr:col>4</xdr:col>
      <xdr:colOff>461281</xdr:colOff>
      <xdr:row>5</xdr:row>
      <xdr:rowOff>91181</xdr:rowOff>
    </xdr:to>
    <xdr:sp macro="" textlink="">
      <xdr:nvSpPr>
        <xdr:cNvPr id="2" name="Rectangle 1">
          <a:hlinkClick xmlns:r="http://schemas.openxmlformats.org/officeDocument/2006/relationships" r:id="rId1"/>
        </xdr:cNvPr>
        <xdr:cNvSpPr>
          <a:spLocks noChangeArrowheads="1"/>
        </xdr:cNvSpPr>
      </xdr:nvSpPr>
      <xdr:spPr bwMode="auto">
        <a:xfrm>
          <a:off x="146956" y="477624"/>
          <a:ext cx="2709182" cy="239486"/>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sng" strike="noStrike">
              <a:solidFill>
                <a:srgbClr val="0000FF"/>
              </a:solidFill>
              <a:latin typeface="Arial"/>
              <a:cs typeface="Arial"/>
            </a:rPr>
            <a:t>COLUMNAS DE CONCRETO</a:t>
          </a:r>
        </a:p>
      </xdr:txBody>
    </xdr:sp>
    <xdr:clientData/>
  </xdr:twoCellAnchor>
  <xdr:twoCellAnchor>
    <xdr:from>
      <xdr:col>0</xdr:col>
      <xdr:colOff>0</xdr:colOff>
      <xdr:row>15</xdr:row>
      <xdr:rowOff>176890</xdr:rowOff>
    </xdr:from>
    <xdr:to>
      <xdr:col>4</xdr:col>
      <xdr:colOff>172811</xdr:colOff>
      <xdr:row>15</xdr:row>
      <xdr:rowOff>404130</xdr:rowOff>
    </xdr:to>
    <xdr:sp macro="" textlink="">
      <xdr:nvSpPr>
        <xdr:cNvPr id="3" name="Rectangle 2">
          <a:hlinkClick xmlns:r="http://schemas.openxmlformats.org/officeDocument/2006/relationships" r:id="rId2"/>
        </xdr:cNvPr>
        <xdr:cNvSpPr>
          <a:spLocks noChangeArrowheads="1"/>
        </xdr:cNvSpPr>
      </xdr:nvSpPr>
      <xdr:spPr bwMode="auto">
        <a:xfrm>
          <a:off x="0" y="2626176"/>
          <a:ext cx="2567668" cy="227240"/>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sng" strike="noStrike">
              <a:solidFill>
                <a:srgbClr val="0000FF"/>
              </a:solidFill>
              <a:latin typeface="Arial"/>
              <a:cs typeface="Arial"/>
            </a:rPr>
            <a:t>LOSAS DE CONCRETO</a:t>
          </a:r>
        </a:p>
      </xdr:txBody>
    </xdr:sp>
    <xdr:clientData/>
  </xdr:twoCellAnchor>
  <xdr:twoCellAnchor>
    <xdr:from>
      <xdr:col>10</xdr:col>
      <xdr:colOff>244928</xdr:colOff>
      <xdr:row>16</xdr:row>
      <xdr:rowOff>775606</xdr:rowOff>
    </xdr:from>
    <xdr:to>
      <xdr:col>11</xdr:col>
      <xdr:colOff>201390</xdr:colOff>
      <xdr:row>20</xdr:row>
      <xdr:rowOff>163285</xdr:rowOff>
    </xdr:to>
    <xdr:sp macro="" textlink="">
      <xdr:nvSpPr>
        <xdr:cNvPr id="6" name="AutoShape 1">
          <a:hlinkClick xmlns:r="http://schemas.openxmlformats.org/officeDocument/2006/relationships" r:id="rId3"/>
        </xdr:cNvPr>
        <xdr:cNvSpPr>
          <a:spLocks noChangeArrowheads="1"/>
        </xdr:cNvSpPr>
      </xdr:nvSpPr>
      <xdr:spPr bwMode="auto">
        <a:xfrm rot="10800000">
          <a:off x="7184571" y="3755570"/>
          <a:ext cx="704855" cy="911679"/>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1</xdr:col>
      <xdr:colOff>130627</xdr:colOff>
      <xdr:row>17</xdr:row>
      <xdr:rowOff>14963</xdr:rowOff>
    </xdr:from>
    <xdr:to>
      <xdr:col>4</xdr:col>
      <xdr:colOff>453117</xdr:colOff>
      <xdr:row>17</xdr:row>
      <xdr:rowOff>242203</xdr:rowOff>
    </xdr:to>
    <xdr:sp macro="" textlink="">
      <xdr:nvSpPr>
        <xdr:cNvPr id="28" name="Rectangle 2">
          <a:hlinkClick xmlns:r="http://schemas.openxmlformats.org/officeDocument/2006/relationships" r:id="rId2"/>
        </xdr:cNvPr>
        <xdr:cNvSpPr>
          <a:spLocks noChangeArrowheads="1"/>
        </xdr:cNvSpPr>
      </xdr:nvSpPr>
      <xdr:spPr bwMode="auto">
        <a:xfrm>
          <a:off x="280306" y="3879392"/>
          <a:ext cx="2567668" cy="227240"/>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sng" strike="noStrike">
              <a:solidFill>
                <a:srgbClr val="0000FF"/>
              </a:solidFill>
              <a:latin typeface="Arial"/>
              <a:cs typeface="Arial"/>
            </a:rPr>
            <a:t>PANTALLAS DE CONCRETO</a:t>
          </a:r>
        </a:p>
      </xdr:txBody>
    </xdr:sp>
    <xdr:clientData/>
  </xdr:twoCellAnchor>
  <xdr:twoCellAnchor>
    <xdr:from>
      <xdr:col>8</xdr:col>
      <xdr:colOff>95251</xdr:colOff>
      <xdr:row>6</xdr:row>
      <xdr:rowOff>0</xdr:rowOff>
    </xdr:from>
    <xdr:to>
      <xdr:col>11</xdr:col>
      <xdr:colOff>417740</xdr:colOff>
      <xdr:row>7</xdr:row>
      <xdr:rowOff>54429</xdr:rowOff>
    </xdr:to>
    <xdr:sp macro="" textlink="">
      <xdr:nvSpPr>
        <xdr:cNvPr id="7" name="Rectangle 2"/>
        <xdr:cNvSpPr>
          <a:spLocks noChangeArrowheads="1"/>
        </xdr:cNvSpPr>
      </xdr:nvSpPr>
      <xdr:spPr bwMode="auto">
        <a:xfrm>
          <a:off x="5538108" y="775607"/>
          <a:ext cx="2567668" cy="217715"/>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none" strike="noStrike">
              <a:solidFill>
                <a:srgbClr val="0000FF"/>
              </a:solidFill>
              <a:latin typeface="Arial"/>
              <a:cs typeface="Arial"/>
            </a:rPr>
            <a:t>INSTRUCCIONES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192615</xdr:colOff>
      <xdr:row>11</xdr:row>
      <xdr:rowOff>31755</xdr:rowOff>
    </xdr:from>
    <xdr:to>
      <xdr:col>14</xdr:col>
      <xdr:colOff>31749</xdr:colOff>
      <xdr:row>13</xdr:row>
      <xdr:rowOff>71961</xdr:rowOff>
    </xdr:to>
    <xdr:sp macro="" textlink="">
      <xdr:nvSpPr>
        <xdr:cNvPr id="2" name="AutoShape 1">
          <a:hlinkClick xmlns:r="http://schemas.openxmlformats.org/officeDocument/2006/relationships" r:id="rId1"/>
        </xdr:cNvPr>
        <xdr:cNvSpPr>
          <a:spLocks noChangeArrowheads="1"/>
        </xdr:cNvSpPr>
      </xdr:nvSpPr>
      <xdr:spPr bwMode="auto">
        <a:xfrm rot="10800000">
          <a:off x="6193365" y="2741088"/>
          <a:ext cx="294217" cy="378873"/>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9</xdr:col>
      <xdr:colOff>338667</xdr:colOff>
      <xdr:row>16</xdr:row>
      <xdr:rowOff>148165</xdr:rowOff>
    </xdr:from>
    <xdr:to>
      <xdr:col>11</xdr:col>
      <xdr:colOff>370417</xdr:colOff>
      <xdr:row>20</xdr:row>
      <xdr:rowOff>185063</xdr:rowOff>
    </xdr:to>
    <xdr:sp macro="" textlink="">
      <xdr:nvSpPr>
        <xdr:cNvPr id="3" name="23 Cubo"/>
        <xdr:cNvSpPr/>
      </xdr:nvSpPr>
      <xdr:spPr>
        <a:xfrm>
          <a:off x="4624917" y="3608915"/>
          <a:ext cx="836083" cy="1052898"/>
        </a:xfrm>
        <a:prstGeom prst="cube">
          <a:avLst>
            <a:gd name="adj" fmla="val 10604"/>
          </a:avLst>
        </a:prstGeom>
        <a:solidFill>
          <a:schemeClr val="accent3">
            <a:lumMod val="60000"/>
            <a:lumOff val="4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algn="l" rtl="0" eaLnBrk="0" fontAlgn="base" hangingPunct="0">
            <a:spcBef>
              <a:spcPct val="0"/>
            </a:spcBef>
            <a:spcAft>
              <a:spcPct val="0"/>
            </a:spcAft>
            <a:defRPr sz="2400" kern="1200">
              <a:solidFill>
                <a:schemeClr val="lt1"/>
              </a:solidFill>
              <a:latin typeface="+mn-lt"/>
              <a:ea typeface="+mn-ea"/>
              <a:cs typeface="+mn-cs"/>
            </a:defRPr>
          </a:lvl1pPr>
          <a:lvl2pPr marL="457200" algn="l" rtl="0" eaLnBrk="0" fontAlgn="base" hangingPunct="0">
            <a:spcBef>
              <a:spcPct val="0"/>
            </a:spcBef>
            <a:spcAft>
              <a:spcPct val="0"/>
            </a:spcAft>
            <a:defRPr sz="2400" kern="1200">
              <a:solidFill>
                <a:schemeClr val="lt1"/>
              </a:solidFill>
              <a:latin typeface="+mn-lt"/>
              <a:ea typeface="+mn-ea"/>
              <a:cs typeface="+mn-cs"/>
            </a:defRPr>
          </a:lvl2pPr>
          <a:lvl3pPr marL="914400" algn="l" rtl="0" eaLnBrk="0" fontAlgn="base" hangingPunct="0">
            <a:spcBef>
              <a:spcPct val="0"/>
            </a:spcBef>
            <a:spcAft>
              <a:spcPct val="0"/>
            </a:spcAft>
            <a:defRPr sz="2400" kern="1200">
              <a:solidFill>
                <a:schemeClr val="lt1"/>
              </a:solidFill>
              <a:latin typeface="+mn-lt"/>
              <a:ea typeface="+mn-ea"/>
              <a:cs typeface="+mn-cs"/>
            </a:defRPr>
          </a:lvl3pPr>
          <a:lvl4pPr marL="1371600" algn="l" rtl="0" eaLnBrk="0" fontAlgn="base" hangingPunct="0">
            <a:spcBef>
              <a:spcPct val="0"/>
            </a:spcBef>
            <a:spcAft>
              <a:spcPct val="0"/>
            </a:spcAft>
            <a:defRPr sz="2400" kern="1200">
              <a:solidFill>
                <a:schemeClr val="lt1"/>
              </a:solidFill>
              <a:latin typeface="+mn-lt"/>
              <a:ea typeface="+mn-ea"/>
              <a:cs typeface="+mn-cs"/>
            </a:defRPr>
          </a:lvl4pPr>
          <a:lvl5pPr marL="1828800" algn="l" rtl="0" eaLnBrk="0" fontAlgn="base" hangingPunct="0">
            <a:spcBef>
              <a:spcPct val="0"/>
            </a:spcBef>
            <a:spcAft>
              <a:spcPct val="0"/>
            </a:spcAft>
            <a:defRPr sz="2400" kern="1200">
              <a:solidFill>
                <a:schemeClr val="lt1"/>
              </a:solidFill>
              <a:latin typeface="+mn-lt"/>
              <a:ea typeface="+mn-ea"/>
              <a:cs typeface="+mn-cs"/>
            </a:defRPr>
          </a:lvl5pPr>
          <a:lvl6pPr marL="2286000" algn="l" defTabSz="914400" rtl="0" eaLnBrk="1" latinLnBrk="0" hangingPunct="1">
            <a:defRPr sz="2400" kern="1200">
              <a:solidFill>
                <a:schemeClr val="lt1"/>
              </a:solidFill>
              <a:latin typeface="+mn-lt"/>
              <a:ea typeface="+mn-ea"/>
              <a:cs typeface="+mn-cs"/>
            </a:defRPr>
          </a:lvl6pPr>
          <a:lvl7pPr marL="2743200" algn="l" defTabSz="914400" rtl="0" eaLnBrk="1" latinLnBrk="0" hangingPunct="1">
            <a:defRPr sz="2400" kern="1200">
              <a:solidFill>
                <a:schemeClr val="lt1"/>
              </a:solidFill>
              <a:latin typeface="+mn-lt"/>
              <a:ea typeface="+mn-ea"/>
              <a:cs typeface="+mn-cs"/>
            </a:defRPr>
          </a:lvl7pPr>
          <a:lvl8pPr marL="3200400" algn="l" defTabSz="914400" rtl="0" eaLnBrk="1" latinLnBrk="0" hangingPunct="1">
            <a:defRPr sz="2400" kern="1200">
              <a:solidFill>
                <a:schemeClr val="lt1"/>
              </a:solidFill>
              <a:latin typeface="+mn-lt"/>
              <a:ea typeface="+mn-ea"/>
              <a:cs typeface="+mn-cs"/>
            </a:defRPr>
          </a:lvl8pPr>
          <a:lvl9pPr marL="3657600" algn="l" defTabSz="914400" rtl="0" eaLnBrk="1" latinLnBrk="0" hangingPunct="1">
            <a:defRPr sz="2400" kern="1200">
              <a:solidFill>
                <a:schemeClr val="lt1"/>
              </a:solidFill>
              <a:latin typeface="+mn-lt"/>
              <a:ea typeface="+mn-ea"/>
              <a:cs typeface="+mn-cs"/>
            </a:defRPr>
          </a:lvl9pPr>
        </a:lstStyle>
        <a:p>
          <a:pPr algn="ctr"/>
          <a:endParaRPr lang="es-CO"/>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57150</xdr:colOff>
      <xdr:row>33</xdr:row>
      <xdr:rowOff>9525</xdr:rowOff>
    </xdr:from>
    <xdr:to>
      <xdr:col>12</xdr:col>
      <xdr:colOff>92760</xdr:colOff>
      <xdr:row>35</xdr:row>
      <xdr:rowOff>19050</xdr:rowOff>
    </xdr:to>
    <xdr:sp macro="" textlink="">
      <xdr:nvSpPr>
        <xdr:cNvPr id="2" name="AutoShape 28">
          <a:hlinkClick xmlns:r="http://schemas.openxmlformats.org/officeDocument/2006/relationships" r:id="rId1"/>
        </xdr:cNvPr>
        <xdr:cNvSpPr>
          <a:spLocks noChangeArrowheads="1"/>
        </xdr:cNvSpPr>
      </xdr:nvSpPr>
      <xdr:spPr bwMode="auto">
        <a:xfrm rot="10800000">
          <a:off x="6486525" y="8591550"/>
          <a:ext cx="416610" cy="476250"/>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2</xdr:col>
      <xdr:colOff>310806</xdr:colOff>
      <xdr:row>10</xdr:row>
      <xdr:rowOff>200520</xdr:rowOff>
    </xdr:from>
    <xdr:to>
      <xdr:col>2</xdr:col>
      <xdr:colOff>1497421</xdr:colOff>
      <xdr:row>10</xdr:row>
      <xdr:rowOff>200520</xdr:rowOff>
    </xdr:to>
    <xdr:sp macro="" textlink="">
      <xdr:nvSpPr>
        <xdr:cNvPr id="3" name="Line 18"/>
        <xdr:cNvSpPr>
          <a:spLocks noChangeShapeType="1"/>
        </xdr:cNvSpPr>
      </xdr:nvSpPr>
      <xdr:spPr bwMode="auto">
        <a:xfrm>
          <a:off x="691806" y="2276970"/>
          <a:ext cx="1186615" cy="0"/>
        </a:xfrm>
        <a:prstGeom prst="line">
          <a:avLst/>
        </a:prstGeom>
        <a:noFill/>
        <a:ln w="41275">
          <a:solidFill>
            <a:srgbClr val="808080"/>
          </a:solidFill>
          <a:round/>
          <a:headEnd/>
          <a:tailEnd/>
        </a:ln>
      </xdr:spPr>
    </xdr:sp>
    <xdr:clientData/>
  </xdr:twoCellAnchor>
  <xdr:twoCellAnchor>
    <xdr:from>
      <xdr:col>2</xdr:col>
      <xdr:colOff>331365</xdr:colOff>
      <xdr:row>10</xdr:row>
      <xdr:rowOff>203032</xdr:rowOff>
    </xdr:from>
    <xdr:to>
      <xdr:col>2</xdr:col>
      <xdr:colOff>331365</xdr:colOff>
      <xdr:row>10</xdr:row>
      <xdr:rowOff>593056</xdr:rowOff>
    </xdr:to>
    <xdr:sp macro="" textlink="">
      <xdr:nvSpPr>
        <xdr:cNvPr id="4" name="Line 19"/>
        <xdr:cNvSpPr>
          <a:spLocks noChangeShapeType="1"/>
        </xdr:cNvSpPr>
      </xdr:nvSpPr>
      <xdr:spPr bwMode="auto">
        <a:xfrm>
          <a:off x="712365" y="2279482"/>
          <a:ext cx="0" cy="390024"/>
        </a:xfrm>
        <a:prstGeom prst="line">
          <a:avLst/>
        </a:prstGeom>
        <a:noFill/>
        <a:ln w="41275">
          <a:solidFill>
            <a:srgbClr val="808080"/>
          </a:solidFill>
          <a:round/>
          <a:headEnd/>
          <a:tailEnd/>
        </a:ln>
      </xdr:spPr>
    </xdr:sp>
    <xdr:clientData/>
  </xdr:twoCellAnchor>
  <xdr:twoCellAnchor>
    <xdr:from>
      <xdr:col>2</xdr:col>
      <xdr:colOff>1070305</xdr:colOff>
      <xdr:row>10</xdr:row>
      <xdr:rowOff>212557</xdr:rowOff>
    </xdr:from>
    <xdr:to>
      <xdr:col>2</xdr:col>
      <xdr:colOff>1070305</xdr:colOff>
      <xdr:row>10</xdr:row>
      <xdr:rowOff>583531</xdr:rowOff>
    </xdr:to>
    <xdr:sp macro="" textlink="">
      <xdr:nvSpPr>
        <xdr:cNvPr id="5" name="Line 21"/>
        <xdr:cNvSpPr>
          <a:spLocks noChangeShapeType="1"/>
        </xdr:cNvSpPr>
      </xdr:nvSpPr>
      <xdr:spPr bwMode="auto">
        <a:xfrm>
          <a:off x="1451305" y="2289007"/>
          <a:ext cx="0" cy="370974"/>
        </a:xfrm>
        <a:prstGeom prst="line">
          <a:avLst/>
        </a:prstGeom>
        <a:noFill/>
        <a:ln w="41275">
          <a:solidFill>
            <a:srgbClr val="808080"/>
          </a:solidFill>
          <a:round/>
          <a:headEnd/>
          <a:tailEnd/>
        </a:ln>
      </xdr:spPr>
    </xdr:sp>
    <xdr:clientData/>
  </xdr:twoCellAnchor>
  <xdr:twoCellAnchor>
    <xdr:from>
      <xdr:col>2</xdr:col>
      <xdr:colOff>1864836</xdr:colOff>
      <xdr:row>10</xdr:row>
      <xdr:rowOff>200520</xdr:rowOff>
    </xdr:from>
    <xdr:to>
      <xdr:col>3</xdr:col>
      <xdr:colOff>608037</xdr:colOff>
      <xdr:row>10</xdr:row>
      <xdr:rowOff>200520</xdr:rowOff>
    </xdr:to>
    <xdr:sp macro="" textlink="">
      <xdr:nvSpPr>
        <xdr:cNvPr id="6" name="Line 22"/>
        <xdr:cNvSpPr>
          <a:spLocks noChangeShapeType="1"/>
        </xdr:cNvSpPr>
      </xdr:nvSpPr>
      <xdr:spPr bwMode="auto">
        <a:xfrm>
          <a:off x="2245836" y="2276970"/>
          <a:ext cx="1505451" cy="0"/>
        </a:xfrm>
        <a:prstGeom prst="line">
          <a:avLst/>
        </a:prstGeom>
        <a:noFill/>
        <a:ln w="41275">
          <a:solidFill>
            <a:srgbClr val="808080"/>
          </a:solidFill>
          <a:round/>
          <a:headEnd/>
          <a:tailEnd/>
        </a:ln>
      </xdr:spPr>
    </xdr:sp>
    <xdr:clientData/>
  </xdr:twoCellAnchor>
  <xdr:twoCellAnchor>
    <xdr:from>
      <xdr:col>2</xdr:col>
      <xdr:colOff>2192696</xdr:colOff>
      <xdr:row>10</xdr:row>
      <xdr:rowOff>200520</xdr:rowOff>
    </xdr:from>
    <xdr:to>
      <xdr:col>2</xdr:col>
      <xdr:colOff>2192696</xdr:colOff>
      <xdr:row>10</xdr:row>
      <xdr:rowOff>590544</xdr:rowOff>
    </xdr:to>
    <xdr:sp macro="" textlink="">
      <xdr:nvSpPr>
        <xdr:cNvPr id="7" name="Line 23"/>
        <xdr:cNvSpPr>
          <a:spLocks noChangeShapeType="1"/>
        </xdr:cNvSpPr>
      </xdr:nvSpPr>
      <xdr:spPr bwMode="auto">
        <a:xfrm>
          <a:off x="2573696" y="2276970"/>
          <a:ext cx="0" cy="390024"/>
        </a:xfrm>
        <a:prstGeom prst="line">
          <a:avLst/>
        </a:prstGeom>
        <a:noFill/>
        <a:ln w="41275">
          <a:solidFill>
            <a:srgbClr val="808080"/>
          </a:solidFill>
          <a:round/>
          <a:headEnd/>
          <a:tailEnd/>
        </a:ln>
      </xdr:spPr>
    </xdr:sp>
    <xdr:clientData/>
  </xdr:twoCellAnchor>
  <xdr:twoCellAnchor>
    <xdr:from>
      <xdr:col>3</xdr:col>
      <xdr:colOff>168383</xdr:colOff>
      <xdr:row>10</xdr:row>
      <xdr:rowOff>210045</xdr:rowOff>
    </xdr:from>
    <xdr:to>
      <xdr:col>3</xdr:col>
      <xdr:colOff>168383</xdr:colOff>
      <xdr:row>10</xdr:row>
      <xdr:rowOff>581019</xdr:rowOff>
    </xdr:to>
    <xdr:sp macro="" textlink="">
      <xdr:nvSpPr>
        <xdr:cNvPr id="8" name="Line 24"/>
        <xdr:cNvSpPr>
          <a:spLocks noChangeShapeType="1"/>
        </xdr:cNvSpPr>
      </xdr:nvSpPr>
      <xdr:spPr bwMode="auto">
        <a:xfrm>
          <a:off x="3311633" y="2286495"/>
          <a:ext cx="0" cy="370974"/>
        </a:xfrm>
        <a:prstGeom prst="line">
          <a:avLst/>
        </a:prstGeom>
        <a:noFill/>
        <a:ln w="41275">
          <a:solidFill>
            <a:srgbClr val="808080"/>
          </a:solidFill>
          <a:round/>
          <a:headEnd/>
          <a:tailEnd/>
        </a:ln>
      </xdr:spPr>
    </xdr:sp>
    <xdr:clientData/>
  </xdr:twoCellAnchor>
  <xdr:twoCellAnchor>
    <xdr:from>
      <xdr:col>2</xdr:col>
      <xdr:colOff>260676</xdr:colOff>
      <xdr:row>21</xdr:row>
      <xdr:rowOff>120312</xdr:rowOff>
    </xdr:from>
    <xdr:to>
      <xdr:col>2</xdr:col>
      <xdr:colOff>1447291</xdr:colOff>
      <xdr:row>21</xdr:row>
      <xdr:rowOff>120312</xdr:rowOff>
    </xdr:to>
    <xdr:sp macro="" textlink="">
      <xdr:nvSpPr>
        <xdr:cNvPr id="9" name="Line 18"/>
        <xdr:cNvSpPr>
          <a:spLocks noChangeShapeType="1"/>
        </xdr:cNvSpPr>
      </xdr:nvSpPr>
      <xdr:spPr bwMode="auto">
        <a:xfrm>
          <a:off x="641676" y="5435262"/>
          <a:ext cx="1186615" cy="0"/>
        </a:xfrm>
        <a:prstGeom prst="line">
          <a:avLst/>
        </a:prstGeom>
        <a:noFill/>
        <a:ln w="41275">
          <a:solidFill>
            <a:srgbClr val="808080"/>
          </a:solidFill>
          <a:round/>
          <a:headEnd/>
          <a:tailEnd/>
        </a:ln>
      </xdr:spPr>
    </xdr:sp>
    <xdr:clientData/>
  </xdr:twoCellAnchor>
  <xdr:twoCellAnchor>
    <xdr:from>
      <xdr:col>2</xdr:col>
      <xdr:colOff>281235</xdr:colOff>
      <xdr:row>21</xdr:row>
      <xdr:rowOff>122824</xdr:rowOff>
    </xdr:from>
    <xdr:to>
      <xdr:col>2</xdr:col>
      <xdr:colOff>281235</xdr:colOff>
      <xdr:row>21</xdr:row>
      <xdr:rowOff>512848</xdr:rowOff>
    </xdr:to>
    <xdr:sp macro="" textlink="">
      <xdr:nvSpPr>
        <xdr:cNvPr id="10" name="Line 19"/>
        <xdr:cNvSpPr>
          <a:spLocks noChangeShapeType="1"/>
        </xdr:cNvSpPr>
      </xdr:nvSpPr>
      <xdr:spPr bwMode="auto">
        <a:xfrm>
          <a:off x="662235" y="5437774"/>
          <a:ext cx="0" cy="390024"/>
        </a:xfrm>
        <a:prstGeom prst="line">
          <a:avLst/>
        </a:prstGeom>
        <a:noFill/>
        <a:ln w="41275">
          <a:solidFill>
            <a:srgbClr val="808080"/>
          </a:solidFill>
          <a:round/>
          <a:headEnd/>
          <a:tailEnd/>
        </a:ln>
      </xdr:spPr>
    </xdr:sp>
    <xdr:clientData/>
  </xdr:twoCellAnchor>
  <xdr:twoCellAnchor>
    <xdr:from>
      <xdr:col>2</xdr:col>
      <xdr:colOff>1020175</xdr:colOff>
      <xdr:row>21</xdr:row>
      <xdr:rowOff>132349</xdr:rowOff>
    </xdr:from>
    <xdr:to>
      <xdr:col>2</xdr:col>
      <xdr:colOff>1020175</xdr:colOff>
      <xdr:row>21</xdr:row>
      <xdr:rowOff>503323</xdr:rowOff>
    </xdr:to>
    <xdr:sp macro="" textlink="">
      <xdr:nvSpPr>
        <xdr:cNvPr id="11" name="Line 21"/>
        <xdr:cNvSpPr>
          <a:spLocks noChangeShapeType="1"/>
        </xdr:cNvSpPr>
      </xdr:nvSpPr>
      <xdr:spPr bwMode="auto">
        <a:xfrm>
          <a:off x="1401175" y="5447299"/>
          <a:ext cx="0" cy="370974"/>
        </a:xfrm>
        <a:prstGeom prst="line">
          <a:avLst/>
        </a:prstGeom>
        <a:noFill/>
        <a:ln w="41275">
          <a:solidFill>
            <a:srgbClr val="808080"/>
          </a:solidFill>
          <a:round/>
          <a:headEnd/>
          <a:tailEnd/>
        </a:ln>
      </xdr:spPr>
    </xdr:sp>
    <xdr:clientData/>
  </xdr:twoCellAnchor>
  <xdr:twoCellAnchor>
    <xdr:from>
      <xdr:col>2</xdr:col>
      <xdr:colOff>1814706</xdr:colOff>
      <xdr:row>21</xdr:row>
      <xdr:rowOff>120312</xdr:rowOff>
    </xdr:from>
    <xdr:to>
      <xdr:col>3</xdr:col>
      <xdr:colOff>557907</xdr:colOff>
      <xdr:row>21</xdr:row>
      <xdr:rowOff>120312</xdr:rowOff>
    </xdr:to>
    <xdr:sp macro="" textlink="">
      <xdr:nvSpPr>
        <xdr:cNvPr id="12" name="Line 22"/>
        <xdr:cNvSpPr>
          <a:spLocks noChangeShapeType="1"/>
        </xdr:cNvSpPr>
      </xdr:nvSpPr>
      <xdr:spPr bwMode="auto">
        <a:xfrm>
          <a:off x="2195706" y="5435262"/>
          <a:ext cx="1505451" cy="0"/>
        </a:xfrm>
        <a:prstGeom prst="line">
          <a:avLst/>
        </a:prstGeom>
        <a:noFill/>
        <a:ln w="41275">
          <a:solidFill>
            <a:srgbClr val="808080"/>
          </a:solidFill>
          <a:round/>
          <a:headEnd/>
          <a:tailEnd/>
        </a:ln>
      </xdr:spPr>
    </xdr:sp>
    <xdr:clientData/>
  </xdr:twoCellAnchor>
  <xdr:twoCellAnchor>
    <xdr:from>
      <xdr:col>2</xdr:col>
      <xdr:colOff>2142566</xdr:colOff>
      <xdr:row>21</xdr:row>
      <xdr:rowOff>120312</xdr:rowOff>
    </xdr:from>
    <xdr:to>
      <xdr:col>2</xdr:col>
      <xdr:colOff>2142566</xdr:colOff>
      <xdr:row>21</xdr:row>
      <xdr:rowOff>510336</xdr:rowOff>
    </xdr:to>
    <xdr:sp macro="" textlink="">
      <xdr:nvSpPr>
        <xdr:cNvPr id="13" name="Line 23"/>
        <xdr:cNvSpPr>
          <a:spLocks noChangeShapeType="1"/>
        </xdr:cNvSpPr>
      </xdr:nvSpPr>
      <xdr:spPr bwMode="auto">
        <a:xfrm>
          <a:off x="2523566" y="5435262"/>
          <a:ext cx="0" cy="390024"/>
        </a:xfrm>
        <a:prstGeom prst="line">
          <a:avLst/>
        </a:prstGeom>
        <a:noFill/>
        <a:ln w="41275">
          <a:solidFill>
            <a:srgbClr val="808080"/>
          </a:solidFill>
          <a:round/>
          <a:headEnd/>
          <a:tailEnd/>
        </a:ln>
      </xdr:spPr>
    </xdr:sp>
    <xdr:clientData/>
  </xdr:twoCellAnchor>
  <xdr:twoCellAnchor>
    <xdr:from>
      <xdr:col>3</xdr:col>
      <xdr:colOff>118253</xdr:colOff>
      <xdr:row>21</xdr:row>
      <xdr:rowOff>129837</xdr:rowOff>
    </xdr:from>
    <xdr:to>
      <xdr:col>3</xdr:col>
      <xdr:colOff>118253</xdr:colOff>
      <xdr:row>21</xdr:row>
      <xdr:rowOff>500811</xdr:rowOff>
    </xdr:to>
    <xdr:sp macro="" textlink="">
      <xdr:nvSpPr>
        <xdr:cNvPr id="14" name="Line 24"/>
        <xdr:cNvSpPr>
          <a:spLocks noChangeShapeType="1"/>
        </xdr:cNvSpPr>
      </xdr:nvSpPr>
      <xdr:spPr bwMode="auto">
        <a:xfrm>
          <a:off x="3261503" y="5444787"/>
          <a:ext cx="0" cy="370974"/>
        </a:xfrm>
        <a:prstGeom prst="line">
          <a:avLst/>
        </a:prstGeom>
        <a:noFill/>
        <a:ln w="41275">
          <a:solidFill>
            <a:srgbClr val="808080"/>
          </a:solidFill>
          <a:round/>
          <a:headEnd/>
          <a:tailEnd/>
        </a:ln>
      </xdr:spPr>
    </xdr:sp>
    <xdr:clientData/>
  </xdr:twoCellAnchor>
  <xdr:twoCellAnchor>
    <xdr:from>
      <xdr:col>15</xdr:col>
      <xdr:colOff>0</xdr:colOff>
      <xdr:row>16</xdr:row>
      <xdr:rowOff>110286</xdr:rowOff>
    </xdr:from>
    <xdr:to>
      <xdr:col>17</xdr:col>
      <xdr:colOff>10026</xdr:colOff>
      <xdr:row>16</xdr:row>
      <xdr:rowOff>110286</xdr:rowOff>
    </xdr:to>
    <xdr:cxnSp macro="">
      <xdr:nvCxnSpPr>
        <xdr:cNvPr id="15" name="7 Conector recto de flecha"/>
        <xdr:cNvCxnSpPr/>
      </xdr:nvCxnSpPr>
      <xdr:spPr>
        <a:xfrm>
          <a:off x="7362825" y="4387011"/>
          <a:ext cx="381501" cy="0"/>
        </a:xfrm>
        <a:prstGeom prst="straightConnector1">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170430</xdr:colOff>
      <xdr:row>30</xdr:row>
      <xdr:rowOff>100260</xdr:rowOff>
    </xdr:from>
    <xdr:to>
      <xdr:col>15</xdr:col>
      <xdr:colOff>10010</xdr:colOff>
      <xdr:row>30</xdr:row>
      <xdr:rowOff>100260</xdr:rowOff>
    </xdr:to>
    <xdr:cxnSp macro="">
      <xdr:nvCxnSpPr>
        <xdr:cNvPr id="16" name="11 Conector recto de flecha"/>
        <xdr:cNvCxnSpPr/>
      </xdr:nvCxnSpPr>
      <xdr:spPr>
        <a:xfrm>
          <a:off x="6980805" y="8329860"/>
          <a:ext cx="392030"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30</xdr:row>
      <xdr:rowOff>100260</xdr:rowOff>
    </xdr:from>
    <xdr:to>
      <xdr:col>12</xdr:col>
      <xdr:colOff>10026</xdr:colOff>
      <xdr:row>30</xdr:row>
      <xdr:rowOff>100263</xdr:rowOff>
    </xdr:to>
    <xdr:cxnSp macro="">
      <xdr:nvCxnSpPr>
        <xdr:cNvPr id="17" name="13 Conector recto de flecha"/>
        <xdr:cNvCxnSpPr/>
      </xdr:nvCxnSpPr>
      <xdr:spPr>
        <a:xfrm flipH="1">
          <a:off x="6429375" y="8329860"/>
          <a:ext cx="391026" cy="3"/>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90234</xdr:colOff>
      <xdr:row>14</xdr:row>
      <xdr:rowOff>180472</xdr:rowOff>
    </xdr:from>
    <xdr:to>
      <xdr:col>17</xdr:col>
      <xdr:colOff>90234</xdr:colOff>
      <xdr:row>15</xdr:row>
      <xdr:rowOff>195946</xdr:rowOff>
    </xdr:to>
    <xdr:cxnSp macro="">
      <xdr:nvCxnSpPr>
        <xdr:cNvPr id="18" name="16 Conector recto de flecha"/>
        <xdr:cNvCxnSpPr/>
      </xdr:nvCxnSpPr>
      <xdr:spPr>
        <a:xfrm>
          <a:off x="7824534" y="4057147"/>
          <a:ext cx="0" cy="215499"/>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102329</xdr:colOff>
      <xdr:row>14</xdr:row>
      <xdr:rowOff>192508</xdr:rowOff>
    </xdr:from>
    <xdr:to>
      <xdr:col>7</xdr:col>
      <xdr:colOff>102329</xdr:colOff>
      <xdr:row>16</xdr:row>
      <xdr:rowOff>7456</xdr:rowOff>
    </xdr:to>
    <xdr:cxnSp macro="">
      <xdr:nvCxnSpPr>
        <xdr:cNvPr id="19" name="56 Conector recto de flecha"/>
        <xdr:cNvCxnSpPr/>
      </xdr:nvCxnSpPr>
      <xdr:spPr>
        <a:xfrm>
          <a:off x="5960204" y="4069183"/>
          <a:ext cx="0" cy="214998"/>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100272</xdr:colOff>
      <xdr:row>12</xdr:row>
      <xdr:rowOff>190500</xdr:rowOff>
    </xdr:from>
    <xdr:to>
      <xdr:col>7</xdr:col>
      <xdr:colOff>100272</xdr:colOff>
      <xdr:row>14</xdr:row>
      <xdr:rowOff>0</xdr:rowOff>
    </xdr:to>
    <xdr:cxnSp macro="">
      <xdr:nvCxnSpPr>
        <xdr:cNvPr id="20" name="20 Conector recto de flecha"/>
        <xdr:cNvCxnSpPr/>
      </xdr:nvCxnSpPr>
      <xdr:spPr>
        <a:xfrm flipV="1">
          <a:off x="5958147" y="3657600"/>
          <a:ext cx="0" cy="219075"/>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92251</xdr:colOff>
      <xdr:row>13</xdr:row>
      <xdr:rowOff>2005</xdr:rowOff>
    </xdr:from>
    <xdr:to>
      <xdr:col>17</xdr:col>
      <xdr:colOff>92251</xdr:colOff>
      <xdr:row>14</xdr:row>
      <xdr:rowOff>12031</xdr:rowOff>
    </xdr:to>
    <xdr:cxnSp macro="">
      <xdr:nvCxnSpPr>
        <xdr:cNvPr id="21" name="61 Conector recto de flecha"/>
        <xdr:cNvCxnSpPr/>
      </xdr:nvCxnSpPr>
      <xdr:spPr>
        <a:xfrm flipV="1">
          <a:off x="7826551" y="3678655"/>
          <a:ext cx="0" cy="210051"/>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102276</xdr:colOff>
      <xdr:row>26</xdr:row>
      <xdr:rowOff>192404</xdr:rowOff>
    </xdr:from>
    <xdr:to>
      <xdr:col>16</xdr:col>
      <xdr:colOff>102276</xdr:colOff>
      <xdr:row>30</xdr:row>
      <xdr:rowOff>12325</xdr:rowOff>
    </xdr:to>
    <xdr:cxnSp macro="">
      <xdr:nvCxnSpPr>
        <xdr:cNvPr id="22" name="62 Conector recto de flecha"/>
        <xdr:cNvCxnSpPr/>
      </xdr:nvCxnSpPr>
      <xdr:spPr>
        <a:xfrm>
          <a:off x="7646076" y="7631429"/>
          <a:ext cx="0" cy="610496"/>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94267</xdr:colOff>
      <xdr:row>22</xdr:row>
      <xdr:rowOff>374900</xdr:rowOff>
    </xdr:from>
    <xdr:to>
      <xdr:col>16</xdr:col>
      <xdr:colOff>94267</xdr:colOff>
      <xdr:row>25</xdr:row>
      <xdr:rowOff>186610</xdr:rowOff>
    </xdr:to>
    <xdr:cxnSp macro="">
      <xdr:nvCxnSpPr>
        <xdr:cNvPr id="23" name="63 Conector recto de flecha"/>
        <xdr:cNvCxnSpPr/>
      </xdr:nvCxnSpPr>
      <xdr:spPr>
        <a:xfrm flipV="1">
          <a:off x="7638067" y="6709025"/>
          <a:ext cx="0" cy="678485"/>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310806</xdr:colOff>
      <xdr:row>47</xdr:row>
      <xdr:rowOff>200520</xdr:rowOff>
    </xdr:from>
    <xdr:to>
      <xdr:col>2</xdr:col>
      <xdr:colOff>1497421</xdr:colOff>
      <xdr:row>47</xdr:row>
      <xdr:rowOff>200520</xdr:rowOff>
    </xdr:to>
    <xdr:sp macro="" textlink="">
      <xdr:nvSpPr>
        <xdr:cNvPr id="24" name="Line 18"/>
        <xdr:cNvSpPr>
          <a:spLocks noChangeShapeType="1"/>
        </xdr:cNvSpPr>
      </xdr:nvSpPr>
      <xdr:spPr bwMode="auto">
        <a:xfrm>
          <a:off x="691806" y="12001995"/>
          <a:ext cx="1186615" cy="0"/>
        </a:xfrm>
        <a:prstGeom prst="line">
          <a:avLst/>
        </a:prstGeom>
        <a:noFill/>
        <a:ln w="41275">
          <a:solidFill>
            <a:srgbClr val="808080"/>
          </a:solidFill>
          <a:round/>
          <a:headEnd/>
          <a:tailEnd/>
        </a:ln>
      </xdr:spPr>
    </xdr:sp>
    <xdr:clientData/>
  </xdr:twoCellAnchor>
  <xdr:twoCellAnchor>
    <xdr:from>
      <xdr:col>2</xdr:col>
      <xdr:colOff>331365</xdr:colOff>
      <xdr:row>47</xdr:row>
      <xdr:rowOff>203032</xdr:rowOff>
    </xdr:from>
    <xdr:to>
      <xdr:col>2</xdr:col>
      <xdr:colOff>331365</xdr:colOff>
      <xdr:row>47</xdr:row>
      <xdr:rowOff>593056</xdr:rowOff>
    </xdr:to>
    <xdr:sp macro="" textlink="">
      <xdr:nvSpPr>
        <xdr:cNvPr id="25" name="Line 19"/>
        <xdr:cNvSpPr>
          <a:spLocks noChangeShapeType="1"/>
        </xdr:cNvSpPr>
      </xdr:nvSpPr>
      <xdr:spPr bwMode="auto">
        <a:xfrm>
          <a:off x="712365" y="12004507"/>
          <a:ext cx="0" cy="390024"/>
        </a:xfrm>
        <a:prstGeom prst="line">
          <a:avLst/>
        </a:prstGeom>
        <a:noFill/>
        <a:ln w="41275">
          <a:solidFill>
            <a:srgbClr val="808080"/>
          </a:solidFill>
          <a:round/>
          <a:headEnd/>
          <a:tailEnd/>
        </a:ln>
      </xdr:spPr>
    </xdr:sp>
    <xdr:clientData/>
  </xdr:twoCellAnchor>
  <xdr:twoCellAnchor>
    <xdr:from>
      <xdr:col>2</xdr:col>
      <xdr:colOff>1070305</xdr:colOff>
      <xdr:row>47</xdr:row>
      <xdr:rowOff>212557</xdr:rowOff>
    </xdr:from>
    <xdr:to>
      <xdr:col>2</xdr:col>
      <xdr:colOff>1070305</xdr:colOff>
      <xdr:row>47</xdr:row>
      <xdr:rowOff>583531</xdr:rowOff>
    </xdr:to>
    <xdr:sp macro="" textlink="">
      <xdr:nvSpPr>
        <xdr:cNvPr id="26" name="Line 21"/>
        <xdr:cNvSpPr>
          <a:spLocks noChangeShapeType="1"/>
        </xdr:cNvSpPr>
      </xdr:nvSpPr>
      <xdr:spPr bwMode="auto">
        <a:xfrm>
          <a:off x="1451305" y="12014032"/>
          <a:ext cx="0" cy="370974"/>
        </a:xfrm>
        <a:prstGeom prst="line">
          <a:avLst/>
        </a:prstGeom>
        <a:noFill/>
        <a:ln w="41275">
          <a:solidFill>
            <a:srgbClr val="808080"/>
          </a:solidFill>
          <a:round/>
          <a:headEnd/>
          <a:tailEnd/>
        </a:ln>
      </xdr:spPr>
    </xdr:sp>
    <xdr:clientData/>
  </xdr:twoCellAnchor>
  <xdr:twoCellAnchor>
    <xdr:from>
      <xdr:col>2</xdr:col>
      <xdr:colOff>1864836</xdr:colOff>
      <xdr:row>47</xdr:row>
      <xdr:rowOff>200520</xdr:rowOff>
    </xdr:from>
    <xdr:to>
      <xdr:col>3</xdr:col>
      <xdr:colOff>608037</xdr:colOff>
      <xdr:row>47</xdr:row>
      <xdr:rowOff>200520</xdr:rowOff>
    </xdr:to>
    <xdr:sp macro="" textlink="">
      <xdr:nvSpPr>
        <xdr:cNvPr id="27" name="Line 22"/>
        <xdr:cNvSpPr>
          <a:spLocks noChangeShapeType="1"/>
        </xdr:cNvSpPr>
      </xdr:nvSpPr>
      <xdr:spPr bwMode="auto">
        <a:xfrm>
          <a:off x="2245836" y="12001995"/>
          <a:ext cx="1505451" cy="0"/>
        </a:xfrm>
        <a:prstGeom prst="line">
          <a:avLst/>
        </a:prstGeom>
        <a:noFill/>
        <a:ln w="41275">
          <a:solidFill>
            <a:srgbClr val="808080"/>
          </a:solidFill>
          <a:round/>
          <a:headEnd/>
          <a:tailEnd/>
        </a:ln>
      </xdr:spPr>
    </xdr:sp>
    <xdr:clientData/>
  </xdr:twoCellAnchor>
  <xdr:twoCellAnchor>
    <xdr:from>
      <xdr:col>2</xdr:col>
      <xdr:colOff>2192696</xdr:colOff>
      <xdr:row>47</xdr:row>
      <xdr:rowOff>200520</xdr:rowOff>
    </xdr:from>
    <xdr:to>
      <xdr:col>2</xdr:col>
      <xdr:colOff>2192696</xdr:colOff>
      <xdr:row>47</xdr:row>
      <xdr:rowOff>590544</xdr:rowOff>
    </xdr:to>
    <xdr:sp macro="" textlink="">
      <xdr:nvSpPr>
        <xdr:cNvPr id="28" name="Line 23"/>
        <xdr:cNvSpPr>
          <a:spLocks noChangeShapeType="1"/>
        </xdr:cNvSpPr>
      </xdr:nvSpPr>
      <xdr:spPr bwMode="auto">
        <a:xfrm>
          <a:off x="2573696" y="12001995"/>
          <a:ext cx="0" cy="390024"/>
        </a:xfrm>
        <a:prstGeom prst="line">
          <a:avLst/>
        </a:prstGeom>
        <a:noFill/>
        <a:ln w="41275">
          <a:solidFill>
            <a:srgbClr val="808080"/>
          </a:solidFill>
          <a:round/>
          <a:headEnd/>
          <a:tailEnd/>
        </a:ln>
      </xdr:spPr>
    </xdr:sp>
    <xdr:clientData/>
  </xdr:twoCellAnchor>
  <xdr:twoCellAnchor>
    <xdr:from>
      <xdr:col>3</xdr:col>
      <xdr:colOff>168383</xdr:colOff>
      <xdr:row>47</xdr:row>
      <xdr:rowOff>210045</xdr:rowOff>
    </xdr:from>
    <xdr:to>
      <xdr:col>3</xdr:col>
      <xdr:colOff>168383</xdr:colOff>
      <xdr:row>47</xdr:row>
      <xdr:rowOff>581019</xdr:rowOff>
    </xdr:to>
    <xdr:sp macro="" textlink="">
      <xdr:nvSpPr>
        <xdr:cNvPr id="29" name="Line 24"/>
        <xdr:cNvSpPr>
          <a:spLocks noChangeShapeType="1"/>
        </xdr:cNvSpPr>
      </xdr:nvSpPr>
      <xdr:spPr bwMode="auto">
        <a:xfrm>
          <a:off x="3311633" y="12011520"/>
          <a:ext cx="0" cy="370974"/>
        </a:xfrm>
        <a:prstGeom prst="line">
          <a:avLst/>
        </a:prstGeom>
        <a:noFill/>
        <a:ln w="41275">
          <a:solidFill>
            <a:srgbClr val="808080"/>
          </a:solidFill>
          <a:round/>
          <a:headEnd/>
          <a:tailEnd/>
        </a:ln>
      </xdr:spPr>
    </xdr:sp>
    <xdr:clientData/>
  </xdr:twoCellAnchor>
  <xdr:twoCellAnchor>
    <xdr:from>
      <xdr:col>17</xdr:col>
      <xdr:colOff>121983</xdr:colOff>
      <xdr:row>52</xdr:row>
      <xdr:rowOff>21720</xdr:rowOff>
    </xdr:from>
    <xdr:to>
      <xdr:col>17</xdr:col>
      <xdr:colOff>121983</xdr:colOff>
      <xdr:row>53</xdr:row>
      <xdr:rowOff>637</xdr:rowOff>
    </xdr:to>
    <xdr:cxnSp macro="">
      <xdr:nvCxnSpPr>
        <xdr:cNvPr id="30" name="95 Conector recto de flecha"/>
        <xdr:cNvCxnSpPr/>
      </xdr:nvCxnSpPr>
      <xdr:spPr>
        <a:xfrm>
          <a:off x="7856283" y="13813920"/>
          <a:ext cx="0" cy="178942"/>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113417</xdr:colOff>
      <xdr:row>49</xdr:row>
      <xdr:rowOff>192505</xdr:rowOff>
    </xdr:from>
    <xdr:to>
      <xdr:col>17</xdr:col>
      <xdr:colOff>113417</xdr:colOff>
      <xdr:row>51</xdr:row>
      <xdr:rowOff>1448</xdr:rowOff>
    </xdr:to>
    <xdr:cxnSp macro="">
      <xdr:nvCxnSpPr>
        <xdr:cNvPr id="31" name="98 Conector recto de flecha"/>
        <xdr:cNvCxnSpPr/>
      </xdr:nvCxnSpPr>
      <xdr:spPr>
        <a:xfrm flipV="1">
          <a:off x="7847717" y="13384630"/>
          <a:ext cx="0" cy="208993"/>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176973</xdr:colOff>
      <xdr:row>2</xdr:row>
      <xdr:rowOff>80433</xdr:rowOff>
    </xdr:from>
    <xdr:to>
      <xdr:col>18</xdr:col>
      <xdr:colOff>48680</xdr:colOff>
      <xdr:row>6</xdr:row>
      <xdr:rowOff>19050</xdr:rowOff>
    </xdr:to>
    <xdr:sp macro="" textlink="">
      <xdr:nvSpPr>
        <xdr:cNvPr id="32" name="AutoShape 28">
          <a:hlinkClick xmlns:r="http://schemas.openxmlformats.org/officeDocument/2006/relationships" r:id="rId1"/>
        </xdr:cNvPr>
        <xdr:cNvSpPr>
          <a:spLocks noChangeArrowheads="1"/>
        </xdr:cNvSpPr>
      </xdr:nvSpPr>
      <xdr:spPr bwMode="auto">
        <a:xfrm rot="10800000">
          <a:off x="7720773" y="509058"/>
          <a:ext cx="405107" cy="329142"/>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oneCellAnchor>
    <xdr:from>
      <xdr:col>8</xdr:col>
      <xdr:colOff>133109</xdr:colOff>
      <xdr:row>40</xdr:row>
      <xdr:rowOff>5049</xdr:rowOff>
    </xdr:from>
    <xdr:ext cx="527516" cy="1054604"/>
    <xdr:sp macro="" textlink="">
      <xdr:nvSpPr>
        <xdr:cNvPr id="33" name="Rectángulo 32"/>
        <xdr:cNvSpPr/>
      </xdr:nvSpPr>
      <xdr:spPr>
        <a:xfrm>
          <a:off x="6181484" y="10406349"/>
          <a:ext cx="527516" cy="1054604"/>
        </a:xfrm>
        <a:prstGeom prst="rect">
          <a:avLst/>
        </a:prstGeom>
        <a:noFill/>
      </xdr:spPr>
      <xdr:txBody>
        <a:bodyPr wrap="none" lIns="91440" tIns="45720" rIns="91440" bIns="45720">
          <a:noAutofit/>
        </a:bodyPr>
        <a:lstStyle/>
        <a:p>
          <a:pPr algn="ctr"/>
          <a:r>
            <a:rPr lang="es-E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a:t>
          </a:r>
        </a:p>
      </xdr:txBody>
    </xdr:sp>
    <xdr:clientData/>
  </xdr:oneCellAnchor>
  <xdr:oneCellAnchor>
    <xdr:from>
      <xdr:col>13</xdr:col>
      <xdr:colOff>53727</xdr:colOff>
      <xdr:row>39</xdr:row>
      <xdr:rowOff>378381</xdr:rowOff>
    </xdr:from>
    <xdr:ext cx="438645" cy="718466"/>
    <xdr:sp macro="" textlink="">
      <xdr:nvSpPr>
        <xdr:cNvPr id="34" name="Rectángulo 33"/>
        <xdr:cNvSpPr/>
      </xdr:nvSpPr>
      <xdr:spPr>
        <a:xfrm>
          <a:off x="7054602" y="10398681"/>
          <a:ext cx="438645" cy="718466"/>
        </a:xfrm>
        <a:prstGeom prst="rect">
          <a:avLst/>
        </a:prstGeom>
        <a:noFill/>
      </xdr:spPr>
      <xdr:txBody>
        <a:bodyPr wrap="none" lIns="91440" tIns="45720" rIns="91440" bIns="45720">
          <a:spAutoFit/>
        </a:bodyPr>
        <a:lstStyle/>
        <a:p>
          <a:pPr algn="ctr"/>
          <a:r>
            <a:rPr lang="es-E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a:t>
          </a:r>
        </a:p>
      </xdr:txBody>
    </xdr:sp>
    <xdr:clientData/>
  </xdr:oneCellAnchor>
  <xdr:twoCellAnchor>
    <xdr:from>
      <xdr:col>17</xdr:col>
      <xdr:colOff>61913</xdr:colOff>
      <xdr:row>39</xdr:row>
      <xdr:rowOff>357188</xdr:rowOff>
    </xdr:from>
    <xdr:to>
      <xdr:col>17</xdr:col>
      <xdr:colOff>61913</xdr:colOff>
      <xdr:row>43</xdr:row>
      <xdr:rowOff>147376</xdr:rowOff>
    </xdr:to>
    <xdr:cxnSp macro="">
      <xdr:nvCxnSpPr>
        <xdr:cNvPr id="35" name="Conector recto de flecha 34"/>
        <xdr:cNvCxnSpPr/>
      </xdr:nvCxnSpPr>
      <xdr:spPr>
        <a:xfrm>
          <a:off x="7796213" y="10377488"/>
          <a:ext cx="0" cy="57123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550571</xdr:colOff>
      <xdr:row>10</xdr:row>
      <xdr:rowOff>356327</xdr:rowOff>
    </xdr:from>
    <xdr:to>
      <xdr:col>24</xdr:col>
      <xdr:colOff>172002</xdr:colOff>
      <xdr:row>27</xdr:row>
      <xdr:rowOff>88070</xdr:rowOff>
    </xdr:to>
    <xdr:grpSp>
      <xdr:nvGrpSpPr>
        <xdr:cNvPr id="36" name="Group 27"/>
        <xdr:cNvGrpSpPr>
          <a:grpSpLocks/>
        </xdr:cNvGrpSpPr>
      </xdr:nvGrpSpPr>
      <xdr:grpSpPr bwMode="auto">
        <a:xfrm>
          <a:off x="9708178" y="2451827"/>
          <a:ext cx="4628860" cy="5324279"/>
          <a:chOff x="825" y="208"/>
          <a:chExt cx="282" cy="344"/>
        </a:xfrm>
      </xdr:grpSpPr>
      <xdr:pic>
        <xdr:nvPicPr>
          <xdr:cNvPr id="37" name="Picture 4"/>
          <xdr:cNvPicPr>
            <a:picLocks noChangeAspect="1" noChangeArrowheads="1"/>
          </xdr:cNvPicPr>
        </xdr:nvPicPr>
        <xdr:blipFill>
          <a:blip xmlns:r="http://schemas.openxmlformats.org/officeDocument/2006/relationships" r:embed="rId2"/>
          <a:srcRect/>
          <a:stretch>
            <a:fillRect/>
          </a:stretch>
        </xdr:blipFill>
        <xdr:spPr bwMode="auto">
          <a:xfrm>
            <a:off x="825" y="208"/>
            <a:ext cx="280" cy="344"/>
          </a:xfrm>
          <a:prstGeom prst="rect">
            <a:avLst/>
          </a:prstGeom>
          <a:noFill/>
          <a:ln w="9525">
            <a:noFill/>
            <a:miter lim="800000"/>
            <a:headEnd/>
            <a:tailEnd/>
          </a:ln>
        </xdr:spPr>
      </xdr:pic>
      <xdr:sp macro="" textlink="">
        <xdr:nvSpPr>
          <xdr:cNvPr id="38" name="Text Box 5"/>
          <xdr:cNvSpPr txBox="1">
            <a:spLocks noChangeArrowheads="1"/>
          </xdr:cNvSpPr>
        </xdr:nvSpPr>
        <xdr:spPr bwMode="auto">
          <a:xfrm>
            <a:off x="850" y="210"/>
            <a:ext cx="172" cy="16"/>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39" name="Text Box 6"/>
          <xdr:cNvSpPr txBox="1">
            <a:spLocks noChangeArrowheads="1"/>
          </xdr:cNvSpPr>
        </xdr:nvSpPr>
        <xdr:spPr bwMode="auto">
          <a:xfrm>
            <a:off x="959" y="255"/>
            <a:ext cx="16" cy="199"/>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CENTRAL</a:t>
            </a:r>
          </a:p>
        </xdr:txBody>
      </xdr:sp>
      <xdr:sp macro="" textlink="">
        <xdr:nvSpPr>
          <xdr:cNvPr id="40" name="Text Box 7"/>
          <xdr:cNvSpPr txBox="1">
            <a:spLocks noChangeArrowheads="1"/>
          </xdr:cNvSpPr>
        </xdr:nvSpPr>
        <xdr:spPr bwMode="auto">
          <a:xfrm>
            <a:off x="829" y="248"/>
            <a:ext cx="18" cy="188"/>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LATERAL</a:t>
            </a:r>
          </a:p>
          <a:p>
            <a:pPr algn="r" rtl="1">
              <a:defRPr sz="1000"/>
            </a:pPr>
            <a:endParaRPr lang="es-CO" sz="1000" b="1" i="0" strike="noStrike">
              <a:solidFill>
                <a:srgbClr val="000000"/>
              </a:solidFill>
              <a:latin typeface="Arial"/>
              <a:cs typeface="Arial"/>
            </a:endParaRPr>
          </a:p>
        </xdr:txBody>
      </xdr:sp>
      <xdr:sp macro="" textlink="">
        <xdr:nvSpPr>
          <xdr:cNvPr id="41" name="Text Box 13"/>
          <xdr:cNvSpPr txBox="1">
            <a:spLocks noChangeArrowheads="1"/>
          </xdr:cNvSpPr>
        </xdr:nvSpPr>
        <xdr:spPr bwMode="auto">
          <a:xfrm>
            <a:off x="1016" y="443"/>
            <a:ext cx="25" cy="51"/>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RIOSTRA</a:t>
            </a:r>
          </a:p>
        </xdr:txBody>
      </xdr:sp>
      <xdr:sp macro="" textlink="">
        <xdr:nvSpPr>
          <xdr:cNvPr id="42" name="Text Box 14"/>
          <xdr:cNvSpPr txBox="1">
            <a:spLocks noChangeArrowheads="1"/>
          </xdr:cNvSpPr>
        </xdr:nvSpPr>
        <xdr:spPr bwMode="auto">
          <a:xfrm>
            <a:off x="987" y="372"/>
            <a:ext cx="96" cy="19"/>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43" name="Text Box 15"/>
          <xdr:cNvSpPr txBox="1">
            <a:spLocks noChangeArrowheads="1"/>
          </xdr:cNvSpPr>
        </xdr:nvSpPr>
        <xdr:spPr bwMode="auto">
          <a:xfrm>
            <a:off x="856" y="535"/>
            <a:ext cx="150" cy="16"/>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44" name="Text Box 17"/>
          <xdr:cNvSpPr txBox="1">
            <a:spLocks noChangeArrowheads="1"/>
          </xdr:cNvSpPr>
        </xdr:nvSpPr>
        <xdr:spPr bwMode="auto">
          <a:xfrm>
            <a:off x="1089" y="395"/>
            <a:ext cx="18" cy="151"/>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LATERAL</a:t>
            </a:r>
          </a:p>
          <a:p>
            <a:pPr algn="r" rtl="1">
              <a:defRPr sz="1000"/>
            </a:pPr>
            <a:endParaRPr lang="es-CO" sz="1000" b="1" i="0" strike="noStrike">
              <a:solidFill>
                <a:srgbClr val="000000"/>
              </a:solidFill>
              <a:latin typeface="Arial"/>
              <a:cs typeface="Arial"/>
            </a:endParaRPr>
          </a:p>
        </xdr:txBody>
      </xdr:sp>
    </xdr:grpSp>
    <xdr:clientData fLocksWithSheet="0"/>
  </xdr:twoCellAnchor>
  <xdr:twoCellAnchor>
    <xdr:from>
      <xdr:col>20</xdr:col>
      <xdr:colOff>390525</xdr:colOff>
      <xdr:row>1</xdr:row>
      <xdr:rowOff>171450</xdr:rowOff>
    </xdr:from>
    <xdr:to>
      <xdr:col>22</xdr:col>
      <xdr:colOff>323850</xdr:colOff>
      <xdr:row>1</xdr:row>
      <xdr:rowOff>171450</xdr:rowOff>
    </xdr:to>
    <xdr:sp macro="" textlink="">
      <xdr:nvSpPr>
        <xdr:cNvPr id="45" name="Line 18"/>
        <xdr:cNvSpPr>
          <a:spLocks noChangeShapeType="1"/>
        </xdr:cNvSpPr>
      </xdr:nvSpPr>
      <xdr:spPr bwMode="auto">
        <a:xfrm>
          <a:off x="9429750" y="342900"/>
          <a:ext cx="2447925" cy="0"/>
        </a:xfrm>
        <a:prstGeom prst="line">
          <a:avLst/>
        </a:prstGeom>
        <a:noFill/>
        <a:ln w="41275">
          <a:solidFill>
            <a:srgbClr val="808080"/>
          </a:solidFill>
          <a:round/>
          <a:headEnd/>
          <a:tailEnd/>
        </a:ln>
      </xdr:spPr>
    </xdr:sp>
    <xdr:clientData/>
  </xdr:twoCellAnchor>
  <xdr:twoCellAnchor>
    <xdr:from>
      <xdr:col>20</xdr:col>
      <xdr:colOff>400050</xdr:colOff>
      <xdr:row>1</xdr:row>
      <xdr:rowOff>171450</xdr:rowOff>
    </xdr:from>
    <xdr:to>
      <xdr:col>20</xdr:col>
      <xdr:colOff>400050</xdr:colOff>
      <xdr:row>3</xdr:row>
      <xdr:rowOff>57300</xdr:rowOff>
    </xdr:to>
    <xdr:sp macro="" textlink="">
      <xdr:nvSpPr>
        <xdr:cNvPr id="46" name="Line 19"/>
        <xdr:cNvSpPr>
          <a:spLocks noChangeShapeType="1"/>
        </xdr:cNvSpPr>
      </xdr:nvSpPr>
      <xdr:spPr bwMode="auto">
        <a:xfrm>
          <a:off x="9439275" y="342900"/>
          <a:ext cx="0" cy="304950"/>
        </a:xfrm>
        <a:prstGeom prst="line">
          <a:avLst/>
        </a:prstGeom>
        <a:noFill/>
        <a:ln w="41275">
          <a:solidFill>
            <a:srgbClr val="808080"/>
          </a:solidFill>
          <a:round/>
          <a:headEnd/>
          <a:tailEnd/>
        </a:ln>
      </xdr:spPr>
    </xdr:sp>
    <xdr:clientData/>
  </xdr:twoCellAnchor>
  <xdr:twoCellAnchor>
    <xdr:from>
      <xdr:col>21</xdr:col>
      <xdr:colOff>647700</xdr:colOff>
      <xdr:row>1</xdr:row>
      <xdr:rowOff>171450</xdr:rowOff>
    </xdr:from>
    <xdr:to>
      <xdr:col>21</xdr:col>
      <xdr:colOff>647700</xdr:colOff>
      <xdr:row>3</xdr:row>
      <xdr:rowOff>57150</xdr:rowOff>
    </xdr:to>
    <xdr:sp macro="" textlink="">
      <xdr:nvSpPr>
        <xdr:cNvPr id="47" name="Line 21"/>
        <xdr:cNvSpPr>
          <a:spLocks noChangeShapeType="1"/>
        </xdr:cNvSpPr>
      </xdr:nvSpPr>
      <xdr:spPr bwMode="auto">
        <a:xfrm>
          <a:off x="10944225" y="342900"/>
          <a:ext cx="0" cy="304800"/>
        </a:xfrm>
        <a:prstGeom prst="line">
          <a:avLst/>
        </a:prstGeom>
        <a:noFill/>
        <a:ln w="41275">
          <a:solidFill>
            <a:srgbClr val="808080"/>
          </a:solidFill>
          <a:round/>
          <a:headEnd/>
          <a:tailEnd/>
        </a:ln>
      </xdr:spPr>
    </xdr:sp>
    <xdr:clientData/>
  </xdr:twoCellAnchor>
  <xdr:twoCellAnchor>
    <xdr:from>
      <xdr:col>20</xdr:col>
      <xdr:colOff>428625</xdr:colOff>
      <xdr:row>7</xdr:row>
      <xdr:rowOff>156639</xdr:rowOff>
    </xdr:from>
    <xdr:to>
      <xdr:col>22</xdr:col>
      <xdr:colOff>114300</xdr:colOff>
      <xdr:row>7</xdr:row>
      <xdr:rowOff>156639</xdr:rowOff>
    </xdr:to>
    <xdr:sp macro="" textlink="">
      <xdr:nvSpPr>
        <xdr:cNvPr id="48" name="Line 22"/>
        <xdr:cNvSpPr>
          <a:spLocks noChangeShapeType="1"/>
        </xdr:cNvSpPr>
      </xdr:nvSpPr>
      <xdr:spPr bwMode="auto">
        <a:xfrm>
          <a:off x="9467850" y="1061514"/>
          <a:ext cx="2200275" cy="0"/>
        </a:xfrm>
        <a:prstGeom prst="line">
          <a:avLst/>
        </a:prstGeom>
        <a:noFill/>
        <a:ln w="41275">
          <a:solidFill>
            <a:srgbClr val="808080"/>
          </a:solidFill>
          <a:round/>
          <a:headEnd/>
          <a:tailEnd/>
        </a:ln>
      </xdr:spPr>
    </xdr:sp>
    <xdr:clientData/>
  </xdr:twoCellAnchor>
  <xdr:twoCellAnchor>
    <xdr:from>
      <xdr:col>20</xdr:col>
      <xdr:colOff>1171575</xdr:colOff>
      <xdr:row>7</xdr:row>
      <xdr:rowOff>156639</xdr:rowOff>
    </xdr:from>
    <xdr:to>
      <xdr:col>20</xdr:col>
      <xdr:colOff>1171575</xdr:colOff>
      <xdr:row>7</xdr:row>
      <xdr:rowOff>480639</xdr:rowOff>
    </xdr:to>
    <xdr:sp macro="" textlink="">
      <xdr:nvSpPr>
        <xdr:cNvPr id="49" name="Line 23"/>
        <xdr:cNvSpPr>
          <a:spLocks noChangeShapeType="1"/>
        </xdr:cNvSpPr>
      </xdr:nvSpPr>
      <xdr:spPr bwMode="auto">
        <a:xfrm>
          <a:off x="10210800" y="1061514"/>
          <a:ext cx="0" cy="324000"/>
        </a:xfrm>
        <a:prstGeom prst="line">
          <a:avLst/>
        </a:prstGeom>
        <a:noFill/>
        <a:ln w="41275">
          <a:solidFill>
            <a:srgbClr val="808080"/>
          </a:solidFill>
          <a:round/>
          <a:headEnd/>
          <a:tailEnd/>
        </a:ln>
      </xdr:spPr>
    </xdr:sp>
    <xdr:clientData/>
  </xdr:twoCellAnchor>
  <xdr:twoCellAnchor>
    <xdr:from>
      <xdr:col>21</xdr:col>
      <xdr:colOff>657225</xdr:colOff>
      <xdr:row>7</xdr:row>
      <xdr:rowOff>166164</xdr:rowOff>
    </xdr:from>
    <xdr:to>
      <xdr:col>21</xdr:col>
      <xdr:colOff>657225</xdr:colOff>
      <xdr:row>7</xdr:row>
      <xdr:rowOff>490164</xdr:rowOff>
    </xdr:to>
    <xdr:sp macro="" textlink="">
      <xdr:nvSpPr>
        <xdr:cNvPr id="50" name="Line 24"/>
        <xdr:cNvSpPr>
          <a:spLocks noChangeShapeType="1"/>
        </xdr:cNvSpPr>
      </xdr:nvSpPr>
      <xdr:spPr bwMode="auto">
        <a:xfrm>
          <a:off x="10953750" y="1071039"/>
          <a:ext cx="0" cy="324000"/>
        </a:xfrm>
        <a:prstGeom prst="line">
          <a:avLst/>
        </a:prstGeom>
        <a:noFill/>
        <a:ln w="41275">
          <a:solidFill>
            <a:srgbClr val="808080"/>
          </a:solidFill>
          <a:round/>
          <a:headEnd/>
          <a:tailEnd/>
        </a:ln>
      </xdr:spPr>
    </xdr:sp>
    <xdr:clientData/>
  </xdr:twoCellAnchor>
  <xdr:twoCellAnchor>
    <xdr:from>
      <xdr:col>20</xdr:col>
      <xdr:colOff>276225</xdr:colOff>
      <xdr:row>3</xdr:row>
      <xdr:rowOff>76200</xdr:rowOff>
    </xdr:from>
    <xdr:to>
      <xdr:col>22</xdr:col>
      <xdr:colOff>342900</xdr:colOff>
      <xdr:row>7</xdr:row>
      <xdr:rowOff>95250</xdr:rowOff>
    </xdr:to>
    <xdr:sp macro="" textlink="">
      <xdr:nvSpPr>
        <xdr:cNvPr id="51" name="Text Box 25"/>
        <xdr:cNvSpPr txBox="1">
          <a:spLocks noChangeArrowheads="1"/>
        </xdr:cNvSpPr>
      </xdr:nvSpPr>
      <xdr:spPr bwMode="auto">
        <a:xfrm>
          <a:off x="9315450" y="666750"/>
          <a:ext cx="2581275" cy="333375"/>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UNA LUZ CONTINUA</a:t>
          </a:r>
        </a:p>
      </xdr:txBody>
    </xdr:sp>
    <xdr:clientData/>
  </xdr:twoCellAnchor>
  <xdr:twoCellAnchor>
    <xdr:from>
      <xdr:col>20</xdr:col>
      <xdr:colOff>495300</xdr:colOff>
      <xdr:row>8</xdr:row>
      <xdr:rowOff>47625</xdr:rowOff>
    </xdr:from>
    <xdr:to>
      <xdr:col>22</xdr:col>
      <xdr:colOff>266700</xdr:colOff>
      <xdr:row>9</xdr:row>
      <xdr:rowOff>219075</xdr:rowOff>
    </xdr:to>
    <xdr:sp macro="" textlink="">
      <xdr:nvSpPr>
        <xdr:cNvPr id="52" name="Text Box 26"/>
        <xdr:cNvSpPr txBox="1">
          <a:spLocks noChangeArrowheads="1"/>
        </xdr:cNvSpPr>
      </xdr:nvSpPr>
      <xdr:spPr bwMode="auto">
        <a:xfrm>
          <a:off x="9534525" y="1495425"/>
          <a:ext cx="2286000" cy="34290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DOS LUCES CONTINUAS</a:t>
          </a:r>
        </a:p>
      </xdr:txBody>
    </xdr:sp>
    <xdr:clientData/>
  </xdr:twoCellAnchor>
  <xdr:twoCellAnchor>
    <xdr:from>
      <xdr:col>22</xdr:col>
      <xdr:colOff>1000125</xdr:colOff>
      <xdr:row>1</xdr:row>
      <xdr:rowOff>156639</xdr:rowOff>
    </xdr:from>
    <xdr:to>
      <xdr:col>23</xdr:col>
      <xdr:colOff>1182825</xdr:colOff>
      <xdr:row>1</xdr:row>
      <xdr:rowOff>156639</xdr:rowOff>
    </xdr:to>
    <xdr:sp macro="" textlink="">
      <xdr:nvSpPr>
        <xdr:cNvPr id="53" name="Line 22"/>
        <xdr:cNvSpPr>
          <a:spLocks noChangeShapeType="1"/>
        </xdr:cNvSpPr>
      </xdr:nvSpPr>
      <xdr:spPr bwMode="auto">
        <a:xfrm>
          <a:off x="12553950" y="328089"/>
          <a:ext cx="1440000" cy="0"/>
        </a:xfrm>
        <a:prstGeom prst="line">
          <a:avLst/>
        </a:prstGeom>
        <a:noFill/>
        <a:ln w="41275">
          <a:solidFill>
            <a:srgbClr val="808080"/>
          </a:solidFill>
          <a:round/>
          <a:headEnd/>
          <a:tailEnd/>
        </a:ln>
      </xdr:spPr>
    </xdr:sp>
    <xdr:clientData/>
  </xdr:twoCellAnchor>
  <xdr:twoCellAnchor>
    <xdr:from>
      <xdr:col>22</xdr:col>
      <xdr:colOff>1019175</xdr:colOff>
      <xdr:row>1</xdr:row>
      <xdr:rowOff>156639</xdr:rowOff>
    </xdr:from>
    <xdr:to>
      <xdr:col>22</xdr:col>
      <xdr:colOff>1019175</xdr:colOff>
      <xdr:row>3</xdr:row>
      <xdr:rowOff>42489</xdr:rowOff>
    </xdr:to>
    <xdr:sp macro="" textlink="">
      <xdr:nvSpPr>
        <xdr:cNvPr id="54" name="Line 23"/>
        <xdr:cNvSpPr>
          <a:spLocks noChangeShapeType="1"/>
        </xdr:cNvSpPr>
      </xdr:nvSpPr>
      <xdr:spPr bwMode="auto">
        <a:xfrm>
          <a:off x="12573000" y="328089"/>
          <a:ext cx="0" cy="304950"/>
        </a:xfrm>
        <a:prstGeom prst="line">
          <a:avLst/>
        </a:prstGeom>
        <a:noFill/>
        <a:ln w="41275">
          <a:solidFill>
            <a:srgbClr val="808080"/>
          </a:solidFill>
          <a:round/>
          <a:headEnd/>
          <a:tailEnd/>
        </a:ln>
      </xdr:spPr>
    </xdr:sp>
    <xdr:clientData/>
  </xdr:twoCellAnchor>
  <xdr:twoCellAnchor>
    <xdr:from>
      <xdr:col>23</xdr:col>
      <xdr:colOff>1152525</xdr:colOff>
      <xdr:row>1</xdr:row>
      <xdr:rowOff>166164</xdr:rowOff>
    </xdr:from>
    <xdr:to>
      <xdr:col>23</xdr:col>
      <xdr:colOff>1152525</xdr:colOff>
      <xdr:row>3</xdr:row>
      <xdr:rowOff>52014</xdr:rowOff>
    </xdr:to>
    <xdr:sp macro="" textlink="">
      <xdr:nvSpPr>
        <xdr:cNvPr id="55" name="Line 24"/>
        <xdr:cNvSpPr>
          <a:spLocks noChangeShapeType="1"/>
        </xdr:cNvSpPr>
      </xdr:nvSpPr>
      <xdr:spPr bwMode="auto">
        <a:xfrm>
          <a:off x="13963650" y="337614"/>
          <a:ext cx="0" cy="304950"/>
        </a:xfrm>
        <a:prstGeom prst="line">
          <a:avLst/>
        </a:prstGeom>
        <a:noFill/>
        <a:ln w="41275">
          <a:solidFill>
            <a:srgbClr val="808080"/>
          </a:solidFill>
          <a:round/>
          <a:headEnd/>
          <a:tailEnd/>
        </a:ln>
      </xdr:spPr>
    </xdr:sp>
    <xdr:clientData/>
  </xdr:twoCellAnchor>
  <xdr:twoCellAnchor>
    <xdr:from>
      <xdr:col>22</xdr:col>
      <xdr:colOff>628650</xdr:colOff>
      <xdr:row>3</xdr:row>
      <xdr:rowOff>85725</xdr:rowOff>
    </xdr:from>
    <xdr:to>
      <xdr:col>24</xdr:col>
      <xdr:colOff>400050</xdr:colOff>
      <xdr:row>7</xdr:row>
      <xdr:rowOff>95250</xdr:rowOff>
    </xdr:to>
    <xdr:sp macro="" textlink="">
      <xdr:nvSpPr>
        <xdr:cNvPr id="56" name="Text Box 26"/>
        <xdr:cNvSpPr txBox="1">
          <a:spLocks noChangeArrowheads="1"/>
        </xdr:cNvSpPr>
      </xdr:nvSpPr>
      <xdr:spPr bwMode="auto">
        <a:xfrm>
          <a:off x="12182475" y="676275"/>
          <a:ext cx="2286000" cy="3238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SIMPLEMENTE APOYADA</a:t>
          </a:r>
        </a:p>
      </xdr:txBody>
    </xdr:sp>
    <xdr:clientData/>
  </xdr:twoCellAnchor>
  <xdr:twoCellAnchor>
    <xdr:from>
      <xdr:col>22</xdr:col>
      <xdr:colOff>676275</xdr:colOff>
      <xdr:row>7</xdr:row>
      <xdr:rowOff>171450</xdr:rowOff>
    </xdr:from>
    <xdr:to>
      <xdr:col>24</xdr:col>
      <xdr:colOff>609600</xdr:colOff>
      <xdr:row>7</xdr:row>
      <xdr:rowOff>171450</xdr:rowOff>
    </xdr:to>
    <xdr:sp macro="" textlink="">
      <xdr:nvSpPr>
        <xdr:cNvPr id="57" name="Line 18"/>
        <xdr:cNvSpPr>
          <a:spLocks noChangeShapeType="1"/>
        </xdr:cNvSpPr>
      </xdr:nvSpPr>
      <xdr:spPr bwMode="auto">
        <a:xfrm>
          <a:off x="12230100" y="1076325"/>
          <a:ext cx="2447925" cy="0"/>
        </a:xfrm>
        <a:prstGeom prst="line">
          <a:avLst/>
        </a:prstGeom>
        <a:noFill/>
        <a:ln w="41275">
          <a:solidFill>
            <a:srgbClr val="808080"/>
          </a:solidFill>
          <a:round/>
          <a:headEnd/>
          <a:tailEnd/>
        </a:ln>
      </xdr:spPr>
    </xdr:sp>
    <xdr:clientData/>
  </xdr:twoCellAnchor>
  <xdr:twoCellAnchor>
    <xdr:from>
      <xdr:col>22</xdr:col>
      <xdr:colOff>685800</xdr:colOff>
      <xdr:row>7</xdr:row>
      <xdr:rowOff>171450</xdr:rowOff>
    </xdr:from>
    <xdr:to>
      <xdr:col>22</xdr:col>
      <xdr:colOff>685800</xdr:colOff>
      <xdr:row>7</xdr:row>
      <xdr:rowOff>495300</xdr:rowOff>
    </xdr:to>
    <xdr:sp macro="" textlink="">
      <xdr:nvSpPr>
        <xdr:cNvPr id="58" name="Line 19"/>
        <xdr:cNvSpPr>
          <a:spLocks noChangeShapeType="1"/>
        </xdr:cNvSpPr>
      </xdr:nvSpPr>
      <xdr:spPr bwMode="auto">
        <a:xfrm>
          <a:off x="12239625" y="1076325"/>
          <a:ext cx="0" cy="323850"/>
        </a:xfrm>
        <a:prstGeom prst="line">
          <a:avLst/>
        </a:prstGeom>
        <a:noFill/>
        <a:ln w="41275">
          <a:solidFill>
            <a:srgbClr val="808080"/>
          </a:solidFill>
          <a:round/>
          <a:headEnd/>
          <a:tailEnd/>
        </a:ln>
      </xdr:spPr>
    </xdr:sp>
    <xdr:clientData/>
  </xdr:twoCellAnchor>
  <xdr:twoCellAnchor>
    <xdr:from>
      <xdr:col>23</xdr:col>
      <xdr:colOff>723900</xdr:colOff>
      <xdr:row>7</xdr:row>
      <xdr:rowOff>171450</xdr:rowOff>
    </xdr:from>
    <xdr:to>
      <xdr:col>23</xdr:col>
      <xdr:colOff>723900</xdr:colOff>
      <xdr:row>7</xdr:row>
      <xdr:rowOff>495300</xdr:rowOff>
    </xdr:to>
    <xdr:sp macro="" textlink="">
      <xdr:nvSpPr>
        <xdr:cNvPr id="59" name="Line 21"/>
        <xdr:cNvSpPr>
          <a:spLocks noChangeShapeType="1"/>
        </xdr:cNvSpPr>
      </xdr:nvSpPr>
      <xdr:spPr bwMode="auto">
        <a:xfrm>
          <a:off x="13535025" y="1076325"/>
          <a:ext cx="0" cy="323850"/>
        </a:xfrm>
        <a:prstGeom prst="line">
          <a:avLst/>
        </a:prstGeom>
        <a:noFill/>
        <a:ln w="41275">
          <a:solidFill>
            <a:srgbClr val="808080"/>
          </a:solidFill>
          <a:round/>
          <a:headEnd/>
          <a:tailEnd/>
        </a:ln>
      </xdr:spPr>
    </xdr:sp>
    <xdr:clientData/>
  </xdr:twoCellAnchor>
  <xdr:twoCellAnchor>
    <xdr:from>
      <xdr:col>23</xdr:col>
      <xdr:colOff>533506</xdr:colOff>
      <xdr:row>8</xdr:row>
      <xdr:rowOff>1280</xdr:rowOff>
    </xdr:from>
    <xdr:to>
      <xdr:col>24</xdr:col>
      <xdr:colOff>1123950</xdr:colOff>
      <xdr:row>9</xdr:row>
      <xdr:rowOff>171450</xdr:rowOff>
    </xdr:to>
    <xdr:sp macro="" textlink="">
      <xdr:nvSpPr>
        <xdr:cNvPr id="60" name="Text Box 25"/>
        <xdr:cNvSpPr txBox="1">
          <a:spLocks noChangeArrowheads="1"/>
        </xdr:cNvSpPr>
      </xdr:nvSpPr>
      <xdr:spPr bwMode="auto">
        <a:xfrm>
          <a:off x="13344631" y="1449080"/>
          <a:ext cx="1847744" cy="34162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VOLADIZO</a:t>
          </a:r>
        </a:p>
      </xdr:txBody>
    </xdr:sp>
    <xdr:clientData/>
  </xdr:twoCellAnchor>
  <xdr:twoCellAnchor>
    <xdr:from>
      <xdr:col>21</xdr:col>
      <xdr:colOff>381000</xdr:colOff>
      <xdr:row>27</xdr:row>
      <xdr:rowOff>123825</xdr:rowOff>
    </xdr:from>
    <xdr:to>
      <xdr:col>23</xdr:col>
      <xdr:colOff>342900</xdr:colOff>
      <xdr:row>29</xdr:row>
      <xdr:rowOff>133350</xdr:rowOff>
    </xdr:to>
    <xdr:sp macro="" textlink="">
      <xdr:nvSpPr>
        <xdr:cNvPr id="61" name="Text Box 26"/>
        <xdr:cNvSpPr txBox="1">
          <a:spLocks noChangeArrowheads="1"/>
        </xdr:cNvSpPr>
      </xdr:nvSpPr>
      <xdr:spPr bwMode="auto">
        <a:xfrm>
          <a:off x="10677525" y="7762875"/>
          <a:ext cx="2476500" cy="4000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LUCES PARA</a:t>
          </a:r>
          <a:r>
            <a:rPr lang="es-CO" sz="1000" b="0" i="0" strike="noStrike" baseline="0">
              <a:solidFill>
                <a:srgbClr val="000000"/>
              </a:solidFill>
              <a:latin typeface="Arial"/>
              <a:cs typeface="Arial"/>
            </a:rPr>
            <a:t> PREDIMENSIONAR LOSA (VIGUETA) Y VIGA DE AMARRE</a:t>
          </a:r>
          <a:endParaRPr lang="es-CO" sz="1000" b="0" i="0" strike="noStrike">
            <a:solidFill>
              <a:srgbClr val="000000"/>
            </a:solidFill>
            <a:latin typeface="Arial"/>
            <a:cs typeface="Arial"/>
          </a:endParaRPr>
        </a:p>
      </xdr:txBody>
    </xdr:sp>
    <xdr:clientData/>
  </xdr:twoCellAnchor>
  <xdr:twoCellAnchor>
    <xdr:from>
      <xdr:col>20</xdr:col>
      <xdr:colOff>247650</xdr:colOff>
      <xdr:row>12</xdr:row>
      <xdr:rowOff>190500</xdr:rowOff>
    </xdr:from>
    <xdr:to>
      <xdr:col>20</xdr:col>
      <xdr:colOff>599771</xdr:colOff>
      <xdr:row>24</xdr:row>
      <xdr:rowOff>6857</xdr:rowOff>
    </xdr:to>
    <xdr:sp macro="" textlink="">
      <xdr:nvSpPr>
        <xdr:cNvPr id="62" name="Text Box 7"/>
        <xdr:cNvSpPr txBox="1">
          <a:spLocks noChangeArrowheads="1"/>
        </xdr:cNvSpPr>
      </xdr:nvSpPr>
      <xdr:spPr bwMode="auto">
        <a:xfrm>
          <a:off x="9286875" y="3657600"/>
          <a:ext cx="352121" cy="3312032"/>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LUCES</a:t>
          </a:r>
          <a:r>
            <a:rPr lang="es-CO" sz="1000" b="1" i="0" strike="noStrike" baseline="0">
              <a:solidFill>
                <a:srgbClr val="000000"/>
              </a:solidFill>
              <a:latin typeface="Arial"/>
              <a:cs typeface="Arial"/>
            </a:rPr>
            <a:t> PARA PREDIMENSIONAR VIGA DE CARGA</a:t>
          </a:r>
          <a:endParaRPr lang="es-CO" sz="1000" b="1" i="0" strike="noStrike">
            <a:solidFill>
              <a:srgbClr val="000000"/>
            </a:solidFill>
            <a:latin typeface="Arial"/>
            <a:cs typeface="Arial"/>
          </a:endParaRPr>
        </a:p>
      </xdr:txBody>
    </xdr:sp>
    <xdr:clientData/>
  </xdr:twoCellAnchor>
  <xdr:twoCellAnchor>
    <xdr:from>
      <xdr:col>20</xdr:col>
      <xdr:colOff>342900</xdr:colOff>
      <xdr:row>10</xdr:row>
      <xdr:rowOff>514350</xdr:rowOff>
    </xdr:from>
    <xdr:to>
      <xdr:col>20</xdr:col>
      <xdr:colOff>342900</xdr:colOff>
      <xdr:row>12</xdr:row>
      <xdr:rowOff>76200</xdr:rowOff>
    </xdr:to>
    <xdr:cxnSp macro="">
      <xdr:nvCxnSpPr>
        <xdr:cNvPr id="63" name="Conector recto de flecha 62"/>
        <xdr:cNvCxnSpPr/>
      </xdr:nvCxnSpPr>
      <xdr:spPr>
        <a:xfrm flipV="1">
          <a:off x="9382125" y="2590800"/>
          <a:ext cx="0" cy="952500"/>
        </a:xfrm>
        <a:prstGeom prst="straightConnector1">
          <a:avLst/>
        </a:prstGeom>
        <a:ln w="50800" cmpd="dbl">
          <a:solidFill>
            <a:srgbClr val="00B050"/>
          </a:solidFill>
          <a:headEnd type="none"/>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342900</xdr:colOff>
      <xdr:row>23</xdr:row>
      <xdr:rowOff>38100</xdr:rowOff>
    </xdr:from>
    <xdr:to>
      <xdr:col>20</xdr:col>
      <xdr:colOff>342900</xdr:colOff>
      <xdr:row>27</xdr:row>
      <xdr:rowOff>38100</xdr:rowOff>
    </xdr:to>
    <xdr:cxnSp macro="">
      <xdr:nvCxnSpPr>
        <xdr:cNvPr id="64" name="Conector recto de flecha 63"/>
        <xdr:cNvCxnSpPr/>
      </xdr:nvCxnSpPr>
      <xdr:spPr>
        <a:xfrm flipV="1">
          <a:off x="9382125" y="6762750"/>
          <a:ext cx="0" cy="91440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647700</xdr:colOff>
      <xdr:row>28</xdr:row>
      <xdr:rowOff>114300</xdr:rowOff>
    </xdr:from>
    <xdr:to>
      <xdr:col>21</xdr:col>
      <xdr:colOff>266700</xdr:colOff>
      <xdr:row>28</xdr:row>
      <xdr:rowOff>114300</xdr:rowOff>
    </xdr:to>
    <xdr:cxnSp macro="">
      <xdr:nvCxnSpPr>
        <xdr:cNvPr id="65" name="Conector recto de flecha 64"/>
        <xdr:cNvCxnSpPr/>
      </xdr:nvCxnSpPr>
      <xdr:spPr>
        <a:xfrm>
          <a:off x="9686925" y="7943850"/>
          <a:ext cx="876300" cy="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438150</xdr:colOff>
      <xdr:row>28</xdr:row>
      <xdr:rowOff>114300</xdr:rowOff>
    </xdr:from>
    <xdr:to>
      <xdr:col>24</xdr:col>
      <xdr:colOff>76200</xdr:colOff>
      <xdr:row>28</xdr:row>
      <xdr:rowOff>114300</xdr:rowOff>
    </xdr:to>
    <xdr:cxnSp macro="">
      <xdr:nvCxnSpPr>
        <xdr:cNvPr id="66" name="Conector recto de flecha 65"/>
        <xdr:cNvCxnSpPr/>
      </xdr:nvCxnSpPr>
      <xdr:spPr>
        <a:xfrm flipH="1">
          <a:off x="13249275" y="7943850"/>
          <a:ext cx="895350" cy="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971550</xdr:colOff>
      <xdr:row>10</xdr:row>
      <xdr:rowOff>619125</xdr:rowOff>
    </xdr:from>
    <xdr:to>
      <xdr:col>22</xdr:col>
      <xdr:colOff>971550</xdr:colOff>
      <xdr:row>18</xdr:row>
      <xdr:rowOff>152325</xdr:rowOff>
    </xdr:to>
    <xdr:cxnSp macro="">
      <xdr:nvCxnSpPr>
        <xdr:cNvPr id="67" name="Conector recto 66"/>
        <xdr:cNvCxnSpPr/>
      </xdr:nvCxnSpPr>
      <xdr:spPr>
        <a:xfrm>
          <a:off x="12525375" y="2695575"/>
          <a:ext cx="0" cy="2124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952500</xdr:colOff>
      <xdr:row>10</xdr:row>
      <xdr:rowOff>742950</xdr:rowOff>
    </xdr:from>
    <xdr:to>
      <xdr:col>22</xdr:col>
      <xdr:colOff>988500</xdr:colOff>
      <xdr:row>10</xdr:row>
      <xdr:rowOff>778950</xdr:rowOff>
    </xdr:to>
    <xdr:sp macro="" textlink="">
      <xdr:nvSpPr>
        <xdr:cNvPr id="68" name="Elipse 67"/>
        <xdr:cNvSpPr/>
      </xdr:nvSpPr>
      <xdr:spPr>
        <a:xfrm>
          <a:off x="12506325" y="281940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11</xdr:row>
      <xdr:rowOff>104775</xdr:rowOff>
    </xdr:from>
    <xdr:to>
      <xdr:col>22</xdr:col>
      <xdr:colOff>988500</xdr:colOff>
      <xdr:row>11</xdr:row>
      <xdr:rowOff>140775</xdr:rowOff>
    </xdr:to>
    <xdr:sp macro="" textlink="">
      <xdr:nvSpPr>
        <xdr:cNvPr id="69" name="Elipse 68"/>
        <xdr:cNvSpPr/>
      </xdr:nvSpPr>
      <xdr:spPr>
        <a:xfrm>
          <a:off x="12506325" y="3190875"/>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12</xdr:row>
      <xdr:rowOff>85725</xdr:rowOff>
    </xdr:from>
    <xdr:to>
      <xdr:col>22</xdr:col>
      <xdr:colOff>988500</xdr:colOff>
      <xdr:row>12</xdr:row>
      <xdr:rowOff>121725</xdr:rowOff>
    </xdr:to>
    <xdr:sp macro="" textlink="">
      <xdr:nvSpPr>
        <xdr:cNvPr id="70" name="Elipse 69"/>
        <xdr:cNvSpPr/>
      </xdr:nvSpPr>
      <xdr:spPr>
        <a:xfrm>
          <a:off x="12506325" y="3552825"/>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14</xdr:row>
      <xdr:rowOff>28575</xdr:rowOff>
    </xdr:from>
    <xdr:to>
      <xdr:col>22</xdr:col>
      <xdr:colOff>988500</xdr:colOff>
      <xdr:row>14</xdr:row>
      <xdr:rowOff>64575</xdr:rowOff>
    </xdr:to>
    <xdr:sp macro="" textlink="">
      <xdr:nvSpPr>
        <xdr:cNvPr id="71" name="Elipse 70"/>
        <xdr:cNvSpPr/>
      </xdr:nvSpPr>
      <xdr:spPr>
        <a:xfrm>
          <a:off x="12506325" y="390525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15</xdr:row>
      <xdr:rowOff>190500</xdr:rowOff>
    </xdr:from>
    <xdr:to>
      <xdr:col>22</xdr:col>
      <xdr:colOff>988500</xdr:colOff>
      <xdr:row>16</xdr:row>
      <xdr:rowOff>26475</xdr:rowOff>
    </xdr:to>
    <xdr:sp macro="" textlink="">
      <xdr:nvSpPr>
        <xdr:cNvPr id="72" name="Elipse 71"/>
        <xdr:cNvSpPr/>
      </xdr:nvSpPr>
      <xdr:spPr>
        <a:xfrm>
          <a:off x="12506325" y="426720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17</xdr:row>
      <xdr:rowOff>152400</xdr:rowOff>
    </xdr:from>
    <xdr:to>
      <xdr:col>22</xdr:col>
      <xdr:colOff>988500</xdr:colOff>
      <xdr:row>17</xdr:row>
      <xdr:rowOff>188400</xdr:rowOff>
    </xdr:to>
    <xdr:sp macro="" textlink="">
      <xdr:nvSpPr>
        <xdr:cNvPr id="73" name="Elipse 72"/>
        <xdr:cNvSpPr/>
      </xdr:nvSpPr>
      <xdr:spPr>
        <a:xfrm>
          <a:off x="12506325" y="462915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988722</xdr:colOff>
      <xdr:row>12</xdr:row>
      <xdr:rowOff>142875</xdr:rowOff>
    </xdr:from>
    <xdr:to>
      <xdr:col>22</xdr:col>
      <xdr:colOff>1252588</xdr:colOff>
      <xdr:row>16</xdr:row>
      <xdr:rowOff>75768</xdr:rowOff>
    </xdr:to>
    <xdr:sp macro="" textlink="">
      <xdr:nvSpPr>
        <xdr:cNvPr id="74" name="Text Box 6"/>
        <xdr:cNvSpPr txBox="1">
          <a:spLocks noChangeArrowheads="1"/>
        </xdr:cNvSpPr>
      </xdr:nvSpPr>
      <xdr:spPr bwMode="auto">
        <a:xfrm>
          <a:off x="12542547" y="3609975"/>
          <a:ext cx="263866" cy="742518"/>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VIGUETAS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76200</xdr:colOff>
      <xdr:row>92</xdr:row>
      <xdr:rowOff>180975</xdr:rowOff>
    </xdr:from>
    <xdr:to>
      <xdr:col>17</xdr:col>
      <xdr:colOff>66675</xdr:colOff>
      <xdr:row>92</xdr:row>
      <xdr:rowOff>180975</xdr:rowOff>
    </xdr:to>
    <xdr:cxnSp macro="">
      <xdr:nvCxnSpPr>
        <xdr:cNvPr id="2" name="25 Conector recto"/>
        <xdr:cNvCxnSpPr/>
      </xdr:nvCxnSpPr>
      <xdr:spPr>
        <a:xfrm>
          <a:off x="6010275" y="5886450"/>
          <a:ext cx="8667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229720</xdr:colOff>
      <xdr:row>91</xdr:row>
      <xdr:rowOff>63236</xdr:rowOff>
    </xdr:from>
    <xdr:to>
      <xdr:col>15</xdr:col>
      <xdr:colOff>239244</xdr:colOff>
      <xdr:row>101</xdr:row>
      <xdr:rowOff>76736</xdr:rowOff>
    </xdr:to>
    <xdr:cxnSp macro="">
      <xdr:nvCxnSpPr>
        <xdr:cNvPr id="3" name="27 Conector recto"/>
        <xdr:cNvCxnSpPr/>
      </xdr:nvCxnSpPr>
      <xdr:spPr>
        <a:xfrm rot="16200000" flipH="1">
          <a:off x="5318844" y="6470787"/>
          <a:ext cx="1699425"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66675</xdr:colOff>
      <xdr:row>94</xdr:row>
      <xdr:rowOff>0</xdr:rowOff>
    </xdr:from>
    <xdr:to>
      <xdr:col>15</xdr:col>
      <xdr:colOff>318675</xdr:colOff>
      <xdr:row>94</xdr:row>
      <xdr:rowOff>0</xdr:rowOff>
    </xdr:to>
    <xdr:cxnSp macro="">
      <xdr:nvCxnSpPr>
        <xdr:cNvPr id="4" name="28 Conector recto"/>
        <xdr:cNvCxnSpPr/>
      </xdr:nvCxnSpPr>
      <xdr:spPr>
        <a:xfrm>
          <a:off x="6000750" y="6076950"/>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85725</xdr:colOff>
      <xdr:row>100</xdr:row>
      <xdr:rowOff>0</xdr:rowOff>
    </xdr:from>
    <xdr:to>
      <xdr:col>17</xdr:col>
      <xdr:colOff>76200</xdr:colOff>
      <xdr:row>100</xdr:row>
      <xdr:rowOff>0</xdr:rowOff>
    </xdr:to>
    <xdr:cxnSp macro="">
      <xdr:nvCxnSpPr>
        <xdr:cNvPr id="5" name="30 Conector recto"/>
        <xdr:cNvCxnSpPr/>
      </xdr:nvCxnSpPr>
      <xdr:spPr>
        <a:xfrm>
          <a:off x="6019800" y="7134225"/>
          <a:ext cx="8667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57151</xdr:colOff>
      <xdr:row>92</xdr:row>
      <xdr:rowOff>63910</xdr:rowOff>
    </xdr:from>
    <xdr:to>
      <xdr:col>16</xdr:col>
      <xdr:colOff>66676</xdr:colOff>
      <xdr:row>100</xdr:row>
      <xdr:rowOff>55035</xdr:rowOff>
    </xdr:to>
    <xdr:cxnSp macro="">
      <xdr:nvCxnSpPr>
        <xdr:cNvPr id="6" name="33 Conector recto"/>
        <xdr:cNvCxnSpPr/>
      </xdr:nvCxnSpPr>
      <xdr:spPr>
        <a:xfrm rot="16200000" flipH="1">
          <a:off x="5986139" y="6498372"/>
          <a:ext cx="1372250"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11206</xdr:colOff>
      <xdr:row>91</xdr:row>
      <xdr:rowOff>95251</xdr:rowOff>
    </xdr:from>
    <xdr:to>
      <xdr:col>5</xdr:col>
      <xdr:colOff>731206</xdr:colOff>
      <xdr:row>91</xdr:row>
      <xdr:rowOff>188595</xdr:rowOff>
    </xdr:to>
    <xdr:sp macro="" textlink="">
      <xdr:nvSpPr>
        <xdr:cNvPr id="7" name="34 Rectángulo"/>
        <xdr:cNvSpPr/>
      </xdr:nvSpPr>
      <xdr:spPr>
        <a:xfrm>
          <a:off x="1925731" y="5657851"/>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9</xdr:col>
      <xdr:colOff>169767</xdr:colOff>
      <xdr:row>91</xdr:row>
      <xdr:rowOff>95251</xdr:rowOff>
    </xdr:from>
    <xdr:to>
      <xdr:col>10</xdr:col>
      <xdr:colOff>284649</xdr:colOff>
      <xdr:row>91</xdr:row>
      <xdr:rowOff>188595</xdr:rowOff>
    </xdr:to>
    <xdr:sp macro="" textlink="">
      <xdr:nvSpPr>
        <xdr:cNvPr id="8" name="39 Rectángulo"/>
        <xdr:cNvSpPr/>
      </xdr:nvSpPr>
      <xdr:spPr>
        <a:xfrm>
          <a:off x="3484467" y="5657851"/>
          <a:ext cx="724482"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25213</xdr:colOff>
      <xdr:row>91</xdr:row>
      <xdr:rowOff>95251</xdr:rowOff>
    </xdr:from>
    <xdr:to>
      <xdr:col>9</xdr:col>
      <xdr:colOff>106478</xdr:colOff>
      <xdr:row>91</xdr:row>
      <xdr:rowOff>188595</xdr:rowOff>
    </xdr:to>
    <xdr:sp macro="" textlink="">
      <xdr:nvSpPr>
        <xdr:cNvPr id="9" name="40 Rectángulo"/>
        <xdr:cNvSpPr/>
      </xdr:nvSpPr>
      <xdr:spPr>
        <a:xfrm>
          <a:off x="2701738" y="5657851"/>
          <a:ext cx="71944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340657</xdr:colOff>
      <xdr:row>91</xdr:row>
      <xdr:rowOff>95251</xdr:rowOff>
    </xdr:from>
    <xdr:to>
      <xdr:col>12</xdr:col>
      <xdr:colOff>40922</xdr:colOff>
      <xdr:row>91</xdr:row>
      <xdr:rowOff>188595</xdr:rowOff>
    </xdr:to>
    <xdr:sp macro="" textlink="">
      <xdr:nvSpPr>
        <xdr:cNvPr id="10" name="41 Rectángulo"/>
        <xdr:cNvSpPr/>
      </xdr:nvSpPr>
      <xdr:spPr>
        <a:xfrm>
          <a:off x="4264957" y="5657851"/>
          <a:ext cx="71944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12</xdr:col>
      <xdr:colOff>100815</xdr:colOff>
      <xdr:row>91</xdr:row>
      <xdr:rowOff>95251</xdr:rowOff>
    </xdr:from>
    <xdr:to>
      <xdr:col>14</xdr:col>
      <xdr:colOff>417403</xdr:colOff>
      <xdr:row>91</xdr:row>
      <xdr:rowOff>188595</xdr:rowOff>
    </xdr:to>
    <xdr:sp macro="" textlink="">
      <xdr:nvSpPr>
        <xdr:cNvPr id="11" name="42 Rectángulo"/>
        <xdr:cNvSpPr/>
      </xdr:nvSpPr>
      <xdr:spPr>
        <a:xfrm>
          <a:off x="5044290" y="5657851"/>
          <a:ext cx="716638"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15</xdr:col>
      <xdr:colOff>51547</xdr:colOff>
      <xdr:row>92</xdr:row>
      <xdr:rowOff>9525</xdr:rowOff>
    </xdr:from>
    <xdr:to>
      <xdr:col>15</xdr:col>
      <xdr:colOff>303547</xdr:colOff>
      <xdr:row>92</xdr:row>
      <xdr:rowOff>9525</xdr:rowOff>
    </xdr:to>
    <xdr:cxnSp macro="">
      <xdr:nvCxnSpPr>
        <xdr:cNvPr id="12" name="45 Conector recto"/>
        <xdr:cNvCxnSpPr/>
      </xdr:nvCxnSpPr>
      <xdr:spPr>
        <a:xfrm>
          <a:off x="5985622" y="576262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101</xdr:row>
      <xdr:rowOff>0</xdr:rowOff>
    </xdr:from>
    <xdr:to>
      <xdr:col>15</xdr:col>
      <xdr:colOff>309150</xdr:colOff>
      <xdr:row>101</xdr:row>
      <xdr:rowOff>0</xdr:rowOff>
    </xdr:to>
    <xdr:cxnSp macro="">
      <xdr:nvCxnSpPr>
        <xdr:cNvPr id="13" name="46 Conector recto"/>
        <xdr:cNvCxnSpPr/>
      </xdr:nvCxnSpPr>
      <xdr:spPr>
        <a:xfrm>
          <a:off x="5991225" y="724852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520047</xdr:colOff>
      <xdr:row>101</xdr:row>
      <xdr:rowOff>182562</xdr:rowOff>
    </xdr:from>
    <xdr:to>
      <xdr:col>14</xdr:col>
      <xdr:colOff>85488</xdr:colOff>
      <xdr:row>101</xdr:row>
      <xdr:rowOff>182562</xdr:rowOff>
    </xdr:to>
    <xdr:cxnSp macro="">
      <xdr:nvCxnSpPr>
        <xdr:cNvPr id="14" name="47 Conector recto"/>
        <xdr:cNvCxnSpPr/>
      </xdr:nvCxnSpPr>
      <xdr:spPr>
        <a:xfrm>
          <a:off x="2434572" y="7431087"/>
          <a:ext cx="299444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xdr:colOff>
      <xdr:row>101</xdr:row>
      <xdr:rowOff>28206</xdr:rowOff>
    </xdr:from>
    <xdr:to>
      <xdr:col>6</xdr:col>
      <xdr:colOff>2243</xdr:colOff>
      <xdr:row>102</xdr:row>
      <xdr:rowOff>53706</xdr:rowOff>
    </xdr:to>
    <xdr:cxnSp macro="">
      <xdr:nvCxnSpPr>
        <xdr:cNvPr id="15" name="68 Conector recto"/>
        <xdr:cNvCxnSpPr/>
      </xdr:nvCxnSpPr>
      <xdr:spPr>
        <a:xfrm rot="16200000" flipH="1">
          <a:off x="2570766" y="7384728"/>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761998</xdr:colOff>
      <xdr:row>101</xdr:row>
      <xdr:rowOff>32210</xdr:rowOff>
    </xdr:from>
    <xdr:to>
      <xdr:col>11</xdr:col>
      <xdr:colOff>3</xdr:colOff>
      <xdr:row>102</xdr:row>
      <xdr:rowOff>57710</xdr:rowOff>
    </xdr:to>
    <xdr:cxnSp macro="">
      <xdr:nvCxnSpPr>
        <xdr:cNvPr id="16" name="73 Conector recto"/>
        <xdr:cNvCxnSpPr/>
      </xdr:nvCxnSpPr>
      <xdr:spPr>
        <a:xfrm rot="16200000" flipH="1">
          <a:off x="4578301" y="7388732"/>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2998</xdr:colOff>
      <xdr:row>101</xdr:row>
      <xdr:rowOff>45301</xdr:rowOff>
    </xdr:from>
    <xdr:to>
      <xdr:col>14</xdr:col>
      <xdr:colOff>2998</xdr:colOff>
      <xdr:row>102</xdr:row>
      <xdr:rowOff>70801</xdr:rowOff>
    </xdr:to>
    <xdr:cxnSp macro="">
      <xdr:nvCxnSpPr>
        <xdr:cNvPr id="17" name="50 Conector recto"/>
        <xdr:cNvCxnSpPr/>
      </xdr:nvCxnSpPr>
      <xdr:spPr>
        <a:xfrm rot="16200000" flipH="1">
          <a:off x="5238523" y="7401826"/>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625115</xdr:colOff>
      <xdr:row>101</xdr:row>
      <xdr:rowOff>29438</xdr:rowOff>
    </xdr:from>
    <xdr:to>
      <xdr:col>6</xdr:col>
      <xdr:colOff>625115</xdr:colOff>
      <xdr:row>102</xdr:row>
      <xdr:rowOff>54938</xdr:rowOff>
    </xdr:to>
    <xdr:cxnSp macro="">
      <xdr:nvCxnSpPr>
        <xdr:cNvPr id="18" name="52 Conector recto"/>
        <xdr:cNvCxnSpPr/>
      </xdr:nvCxnSpPr>
      <xdr:spPr>
        <a:xfrm rot="16200000" flipH="1">
          <a:off x="2812640" y="7385963"/>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331451</xdr:colOff>
      <xdr:row>103</xdr:row>
      <xdr:rowOff>100707</xdr:rowOff>
    </xdr:from>
    <xdr:to>
      <xdr:col>11</xdr:col>
      <xdr:colOff>331451</xdr:colOff>
      <xdr:row>103</xdr:row>
      <xdr:rowOff>100707</xdr:rowOff>
    </xdr:to>
    <xdr:cxnSp macro="">
      <xdr:nvCxnSpPr>
        <xdr:cNvPr id="19" name="3 Conector recto de flecha"/>
        <xdr:cNvCxnSpPr/>
      </xdr:nvCxnSpPr>
      <xdr:spPr>
        <a:xfrm>
          <a:off x="2922251" y="7730232"/>
          <a:ext cx="2019300"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335974</xdr:colOff>
      <xdr:row>98</xdr:row>
      <xdr:rowOff>135702</xdr:rowOff>
    </xdr:from>
    <xdr:to>
      <xdr:col>6</xdr:col>
      <xdr:colOff>335974</xdr:colOff>
      <xdr:row>104</xdr:row>
      <xdr:rowOff>56731</xdr:rowOff>
    </xdr:to>
    <xdr:cxnSp macro="">
      <xdr:nvCxnSpPr>
        <xdr:cNvPr id="20" name="49 Conector recto"/>
        <xdr:cNvCxnSpPr/>
      </xdr:nvCxnSpPr>
      <xdr:spPr>
        <a:xfrm rot="16200000" flipH="1">
          <a:off x="2461434" y="7411417"/>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46584</xdr:colOff>
      <xdr:row>91</xdr:row>
      <xdr:rowOff>115335</xdr:rowOff>
    </xdr:from>
    <xdr:to>
      <xdr:col>15</xdr:col>
      <xdr:colOff>298584</xdr:colOff>
      <xdr:row>91</xdr:row>
      <xdr:rowOff>115335</xdr:rowOff>
    </xdr:to>
    <xdr:cxnSp macro="">
      <xdr:nvCxnSpPr>
        <xdr:cNvPr id="21" name="57 Conector recto"/>
        <xdr:cNvCxnSpPr/>
      </xdr:nvCxnSpPr>
      <xdr:spPr>
        <a:xfrm>
          <a:off x="5980659" y="567793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171723</xdr:colOff>
      <xdr:row>91</xdr:row>
      <xdr:rowOff>61017</xdr:rowOff>
    </xdr:from>
    <xdr:to>
      <xdr:col>15</xdr:col>
      <xdr:colOff>279723</xdr:colOff>
      <xdr:row>91</xdr:row>
      <xdr:rowOff>169017</xdr:rowOff>
    </xdr:to>
    <xdr:cxnSp macro="">
      <xdr:nvCxnSpPr>
        <xdr:cNvPr id="22" name="66 Conector recto"/>
        <xdr:cNvCxnSpPr/>
      </xdr:nvCxnSpPr>
      <xdr:spPr>
        <a:xfrm>
          <a:off x="6105798" y="5623617"/>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288736</xdr:colOff>
      <xdr:row>91</xdr:row>
      <xdr:rowOff>49259</xdr:rowOff>
    </xdr:from>
    <xdr:to>
      <xdr:col>17</xdr:col>
      <xdr:colOff>298260</xdr:colOff>
      <xdr:row>101</xdr:row>
      <xdr:rowOff>62759</xdr:rowOff>
    </xdr:to>
    <xdr:cxnSp macro="">
      <xdr:nvCxnSpPr>
        <xdr:cNvPr id="23" name="70 Conector recto"/>
        <xdr:cNvCxnSpPr/>
      </xdr:nvCxnSpPr>
      <xdr:spPr>
        <a:xfrm rot="16200000" flipH="1">
          <a:off x="6254160" y="6456810"/>
          <a:ext cx="1699425"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549473</xdr:colOff>
      <xdr:row>91</xdr:row>
      <xdr:rowOff>118950</xdr:rowOff>
    </xdr:from>
    <xdr:to>
      <xdr:col>17</xdr:col>
      <xdr:colOff>363473</xdr:colOff>
      <xdr:row>91</xdr:row>
      <xdr:rowOff>118950</xdr:rowOff>
    </xdr:to>
    <xdr:cxnSp macro="">
      <xdr:nvCxnSpPr>
        <xdr:cNvPr id="24" name="72 Conector recto"/>
        <xdr:cNvCxnSpPr/>
      </xdr:nvCxnSpPr>
      <xdr:spPr>
        <a:xfrm>
          <a:off x="6483548" y="5681550"/>
          <a:ext cx="6903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456527</xdr:colOff>
      <xdr:row>100</xdr:row>
      <xdr:rowOff>144924</xdr:rowOff>
    </xdr:from>
    <xdr:to>
      <xdr:col>17</xdr:col>
      <xdr:colOff>378527</xdr:colOff>
      <xdr:row>100</xdr:row>
      <xdr:rowOff>144924</xdr:rowOff>
    </xdr:to>
    <xdr:cxnSp macro="">
      <xdr:nvCxnSpPr>
        <xdr:cNvPr id="25" name="74 Conector recto"/>
        <xdr:cNvCxnSpPr/>
      </xdr:nvCxnSpPr>
      <xdr:spPr>
        <a:xfrm>
          <a:off x="6390602" y="7250574"/>
          <a:ext cx="7983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346365</xdr:colOff>
      <xdr:row>90</xdr:row>
      <xdr:rowOff>40818</xdr:rowOff>
    </xdr:from>
    <xdr:to>
      <xdr:col>5</xdr:col>
      <xdr:colOff>270936</xdr:colOff>
      <xdr:row>91</xdr:row>
      <xdr:rowOff>138318</xdr:rowOff>
    </xdr:to>
    <xdr:cxnSp macro="">
      <xdr:nvCxnSpPr>
        <xdr:cNvPr id="26" name="Conector angular 25"/>
        <xdr:cNvCxnSpPr/>
      </xdr:nvCxnSpPr>
      <xdr:spPr>
        <a:xfrm>
          <a:off x="1632240" y="5412918"/>
          <a:ext cx="553221" cy="2880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372342</xdr:colOff>
      <xdr:row>90</xdr:row>
      <xdr:rowOff>9724</xdr:rowOff>
    </xdr:from>
    <xdr:to>
      <xdr:col>10</xdr:col>
      <xdr:colOff>78342</xdr:colOff>
      <xdr:row>93</xdr:row>
      <xdr:rowOff>124474</xdr:rowOff>
    </xdr:to>
    <xdr:cxnSp macro="">
      <xdr:nvCxnSpPr>
        <xdr:cNvPr id="27" name="Conector angular 26"/>
        <xdr:cNvCxnSpPr/>
      </xdr:nvCxnSpPr>
      <xdr:spPr>
        <a:xfrm rot="16200000" flipH="1">
          <a:off x="3530292" y="5538574"/>
          <a:ext cx="629100" cy="315600"/>
        </a:xfrm>
        <a:prstGeom prst="bentConnector3">
          <a:avLst>
            <a:gd name="adj1" fmla="val -73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286830</xdr:colOff>
      <xdr:row>89</xdr:row>
      <xdr:rowOff>277834</xdr:rowOff>
    </xdr:from>
    <xdr:to>
      <xdr:col>15</xdr:col>
      <xdr:colOff>130967</xdr:colOff>
      <xdr:row>92</xdr:row>
      <xdr:rowOff>119062</xdr:rowOff>
    </xdr:to>
    <xdr:cxnSp macro="">
      <xdr:nvCxnSpPr>
        <xdr:cNvPr id="28" name="Conector angular 27"/>
        <xdr:cNvCxnSpPr/>
      </xdr:nvCxnSpPr>
      <xdr:spPr>
        <a:xfrm rot="5400000">
          <a:off x="5598472" y="5405592"/>
          <a:ext cx="498453" cy="434687"/>
        </a:xfrm>
        <a:prstGeom prst="bentConnector3">
          <a:avLst>
            <a:gd name="adj1" fmla="val 76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334461</xdr:colOff>
      <xdr:row>100</xdr:row>
      <xdr:rowOff>43130</xdr:rowOff>
    </xdr:from>
    <xdr:to>
      <xdr:col>15</xdr:col>
      <xdr:colOff>4461</xdr:colOff>
      <xdr:row>103</xdr:row>
      <xdr:rowOff>119068</xdr:rowOff>
    </xdr:to>
    <xdr:cxnSp macro="">
      <xdr:nvCxnSpPr>
        <xdr:cNvPr id="29" name="Conector angular 28"/>
        <xdr:cNvCxnSpPr/>
      </xdr:nvCxnSpPr>
      <xdr:spPr>
        <a:xfrm rot="16200000" flipV="1">
          <a:off x="5522642" y="7332699"/>
          <a:ext cx="571238" cy="260550"/>
        </a:xfrm>
        <a:prstGeom prst="bentConnector3">
          <a:avLst>
            <a:gd name="adj1" fmla="val 95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77991</xdr:colOff>
      <xdr:row>99</xdr:row>
      <xdr:rowOff>34018</xdr:rowOff>
    </xdr:from>
    <xdr:to>
      <xdr:col>5</xdr:col>
      <xdr:colOff>182562</xdr:colOff>
      <xdr:row>103</xdr:row>
      <xdr:rowOff>150482</xdr:rowOff>
    </xdr:to>
    <xdr:cxnSp macro="">
      <xdr:nvCxnSpPr>
        <xdr:cNvPr id="30" name="Conector angular 29"/>
        <xdr:cNvCxnSpPr/>
      </xdr:nvCxnSpPr>
      <xdr:spPr>
        <a:xfrm rot="5400000" flipH="1" flipV="1">
          <a:off x="1353157" y="7036077"/>
          <a:ext cx="754639" cy="733221"/>
        </a:xfrm>
        <a:prstGeom prst="bentConnector3">
          <a:avLst>
            <a:gd name="adj1" fmla="val 140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381003</xdr:colOff>
      <xdr:row>97</xdr:row>
      <xdr:rowOff>114300</xdr:rowOff>
    </xdr:from>
    <xdr:to>
      <xdr:col>5</xdr:col>
      <xdr:colOff>209550</xdr:colOff>
      <xdr:row>98</xdr:row>
      <xdr:rowOff>35719</xdr:rowOff>
    </xdr:to>
    <xdr:cxnSp macro="">
      <xdr:nvCxnSpPr>
        <xdr:cNvPr id="31" name="Conector angular 30"/>
        <xdr:cNvCxnSpPr/>
      </xdr:nvCxnSpPr>
      <xdr:spPr>
        <a:xfrm flipV="1">
          <a:off x="1666878" y="6734175"/>
          <a:ext cx="457197" cy="11191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210344</xdr:colOff>
      <xdr:row>95</xdr:row>
      <xdr:rowOff>130968</xdr:rowOff>
    </xdr:from>
    <xdr:to>
      <xdr:col>6</xdr:col>
      <xdr:colOff>57150</xdr:colOff>
      <xdr:row>96</xdr:row>
      <xdr:rowOff>76200</xdr:rowOff>
    </xdr:to>
    <xdr:cxnSp macro="">
      <xdr:nvCxnSpPr>
        <xdr:cNvPr id="32" name="Conector angular 31"/>
        <xdr:cNvCxnSpPr/>
      </xdr:nvCxnSpPr>
      <xdr:spPr>
        <a:xfrm>
          <a:off x="905669" y="6369843"/>
          <a:ext cx="1828006" cy="135732"/>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178445</xdr:colOff>
      <xdr:row>91</xdr:row>
      <xdr:rowOff>146181</xdr:rowOff>
    </xdr:from>
    <xdr:to>
      <xdr:col>15</xdr:col>
      <xdr:colOff>286445</xdr:colOff>
      <xdr:row>92</xdr:row>
      <xdr:rowOff>63681</xdr:rowOff>
    </xdr:to>
    <xdr:cxnSp macro="">
      <xdr:nvCxnSpPr>
        <xdr:cNvPr id="33" name="66 Conector recto"/>
        <xdr:cNvCxnSpPr/>
      </xdr:nvCxnSpPr>
      <xdr:spPr>
        <a:xfrm>
          <a:off x="6112520" y="5708781"/>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175085</xdr:colOff>
      <xdr:row>93</xdr:row>
      <xdr:rowOff>137217</xdr:rowOff>
    </xdr:from>
    <xdr:to>
      <xdr:col>15</xdr:col>
      <xdr:colOff>283085</xdr:colOff>
      <xdr:row>94</xdr:row>
      <xdr:rowOff>54717</xdr:rowOff>
    </xdr:to>
    <xdr:cxnSp macro="">
      <xdr:nvCxnSpPr>
        <xdr:cNvPr id="34" name="66 Conector recto"/>
        <xdr:cNvCxnSpPr/>
      </xdr:nvCxnSpPr>
      <xdr:spPr>
        <a:xfrm>
          <a:off x="6109160" y="6023667"/>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182929</xdr:colOff>
      <xdr:row>99</xdr:row>
      <xdr:rowOff>93326</xdr:rowOff>
    </xdr:from>
    <xdr:to>
      <xdr:col>15</xdr:col>
      <xdr:colOff>290929</xdr:colOff>
      <xdr:row>100</xdr:row>
      <xdr:rowOff>22032</xdr:rowOff>
    </xdr:to>
    <xdr:cxnSp macro="">
      <xdr:nvCxnSpPr>
        <xdr:cNvPr id="35" name="66 Conector recto"/>
        <xdr:cNvCxnSpPr/>
      </xdr:nvCxnSpPr>
      <xdr:spPr>
        <a:xfrm>
          <a:off x="6117004" y="7084676"/>
          <a:ext cx="108000" cy="7158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191985</xdr:colOff>
      <xdr:row>100</xdr:row>
      <xdr:rowOff>79888</xdr:rowOff>
    </xdr:from>
    <xdr:to>
      <xdr:col>15</xdr:col>
      <xdr:colOff>299985</xdr:colOff>
      <xdr:row>101</xdr:row>
      <xdr:rowOff>42211</xdr:rowOff>
    </xdr:to>
    <xdr:cxnSp macro="">
      <xdr:nvCxnSpPr>
        <xdr:cNvPr id="36" name="66 Conector recto"/>
        <xdr:cNvCxnSpPr/>
      </xdr:nvCxnSpPr>
      <xdr:spPr>
        <a:xfrm>
          <a:off x="6126060" y="7214113"/>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xdr:colOff>
      <xdr:row>99</xdr:row>
      <xdr:rowOff>108509</xdr:rowOff>
    </xdr:from>
    <xdr:to>
      <xdr:col>16</xdr:col>
      <xdr:colOff>101276</xdr:colOff>
      <xdr:row>100</xdr:row>
      <xdr:rowOff>37215</xdr:rowOff>
    </xdr:to>
    <xdr:cxnSp macro="">
      <xdr:nvCxnSpPr>
        <xdr:cNvPr id="37" name="66 Conector recto"/>
        <xdr:cNvCxnSpPr/>
      </xdr:nvCxnSpPr>
      <xdr:spPr>
        <a:xfrm>
          <a:off x="6622676" y="7099859"/>
          <a:ext cx="88950" cy="7158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247649</xdr:colOff>
      <xdr:row>100</xdr:row>
      <xdr:rowOff>90768</xdr:rowOff>
    </xdr:from>
    <xdr:to>
      <xdr:col>17</xdr:col>
      <xdr:colOff>355649</xdr:colOff>
      <xdr:row>101</xdr:row>
      <xdr:rowOff>53091</xdr:rowOff>
    </xdr:to>
    <xdr:cxnSp macro="">
      <xdr:nvCxnSpPr>
        <xdr:cNvPr id="38" name="66 Conector recto"/>
        <xdr:cNvCxnSpPr/>
      </xdr:nvCxnSpPr>
      <xdr:spPr>
        <a:xfrm>
          <a:off x="7058024" y="7224993"/>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690563</xdr:colOff>
      <xdr:row>101</xdr:row>
      <xdr:rowOff>119063</xdr:rowOff>
    </xdr:from>
    <xdr:to>
      <xdr:col>6</xdr:col>
      <xdr:colOff>72563</xdr:colOff>
      <xdr:row>102</xdr:row>
      <xdr:rowOff>36563</xdr:rowOff>
    </xdr:to>
    <xdr:cxnSp macro="">
      <xdr:nvCxnSpPr>
        <xdr:cNvPr id="39" name="66 Conector recto"/>
        <xdr:cNvCxnSpPr/>
      </xdr:nvCxnSpPr>
      <xdr:spPr>
        <a:xfrm>
          <a:off x="2605088" y="7367588"/>
          <a:ext cx="144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704849</xdr:colOff>
      <xdr:row>101</xdr:row>
      <xdr:rowOff>133350</xdr:rowOff>
    </xdr:from>
    <xdr:to>
      <xdr:col>11</xdr:col>
      <xdr:colOff>50849</xdr:colOff>
      <xdr:row>102</xdr:row>
      <xdr:rowOff>50850</xdr:rowOff>
    </xdr:to>
    <xdr:cxnSp macro="">
      <xdr:nvCxnSpPr>
        <xdr:cNvPr id="40" name="66 Conector recto"/>
        <xdr:cNvCxnSpPr/>
      </xdr:nvCxnSpPr>
      <xdr:spPr>
        <a:xfrm>
          <a:off x="4629149" y="7381875"/>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331490</xdr:colOff>
      <xdr:row>98</xdr:row>
      <xdr:rowOff>140077</xdr:rowOff>
    </xdr:from>
    <xdr:to>
      <xdr:col>11</xdr:col>
      <xdr:colOff>331490</xdr:colOff>
      <xdr:row>104</xdr:row>
      <xdr:rowOff>61106</xdr:rowOff>
    </xdr:to>
    <xdr:cxnSp macro="">
      <xdr:nvCxnSpPr>
        <xdr:cNvPr id="41" name="49 Conector recto"/>
        <xdr:cNvCxnSpPr/>
      </xdr:nvCxnSpPr>
      <xdr:spPr>
        <a:xfrm rot="16200000" flipH="1">
          <a:off x="4476250" y="7415792"/>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11670</xdr:colOff>
      <xdr:row>92</xdr:row>
      <xdr:rowOff>89629</xdr:rowOff>
    </xdr:from>
    <xdr:to>
      <xdr:col>16</xdr:col>
      <xdr:colOff>100620</xdr:colOff>
      <xdr:row>93</xdr:row>
      <xdr:rowOff>62691</xdr:rowOff>
    </xdr:to>
    <xdr:cxnSp macro="">
      <xdr:nvCxnSpPr>
        <xdr:cNvPr id="42" name="66 Conector recto"/>
        <xdr:cNvCxnSpPr/>
      </xdr:nvCxnSpPr>
      <xdr:spPr>
        <a:xfrm>
          <a:off x="6622020" y="5842729"/>
          <a:ext cx="88950" cy="10641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235512</xdr:colOff>
      <xdr:row>91</xdr:row>
      <xdr:rowOff>71434</xdr:rowOff>
    </xdr:from>
    <xdr:to>
      <xdr:col>17</xdr:col>
      <xdr:colOff>343512</xdr:colOff>
      <xdr:row>91</xdr:row>
      <xdr:rowOff>183325</xdr:rowOff>
    </xdr:to>
    <xdr:cxnSp macro="">
      <xdr:nvCxnSpPr>
        <xdr:cNvPr id="43" name="66 Conector recto"/>
        <xdr:cNvCxnSpPr/>
      </xdr:nvCxnSpPr>
      <xdr:spPr>
        <a:xfrm>
          <a:off x="7045887" y="5634034"/>
          <a:ext cx="108000" cy="1118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583407</xdr:colOff>
      <xdr:row>106</xdr:row>
      <xdr:rowOff>59541</xdr:rowOff>
    </xdr:from>
    <xdr:to>
      <xdr:col>19</xdr:col>
      <xdr:colOff>325497</xdr:colOff>
      <xdr:row>108</xdr:row>
      <xdr:rowOff>182306</xdr:rowOff>
    </xdr:to>
    <xdr:sp macro="" textlink="">
      <xdr:nvSpPr>
        <xdr:cNvPr id="44" name="AutoShape 28">
          <a:hlinkClick xmlns:r="http://schemas.openxmlformats.org/officeDocument/2006/relationships" r:id="rId1"/>
        </xdr:cNvPr>
        <xdr:cNvSpPr>
          <a:spLocks noChangeArrowheads="1"/>
        </xdr:cNvSpPr>
      </xdr:nvSpPr>
      <xdr:spPr bwMode="auto">
        <a:xfrm rot="10800000">
          <a:off x="7212807" y="8222466"/>
          <a:ext cx="627915" cy="503765"/>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17</xdr:col>
      <xdr:colOff>95250</xdr:colOff>
      <xdr:row>79</xdr:row>
      <xdr:rowOff>38127</xdr:rowOff>
    </xdr:from>
    <xdr:to>
      <xdr:col>18</xdr:col>
      <xdr:colOff>247649</xdr:colOff>
      <xdr:row>82</xdr:row>
      <xdr:rowOff>0</xdr:rowOff>
    </xdr:to>
    <xdr:sp macro="" textlink="">
      <xdr:nvSpPr>
        <xdr:cNvPr id="45" name="AutoShape 28">
          <a:hlinkClick xmlns:r="http://schemas.openxmlformats.org/officeDocument/2006/relationships" r:id="rId1"/>
        </xdr:cNvPr>
        <xdr:cNvSpPr>
          <a:spLocks noChangeArrowheads="1"/>
        </xdr:cNvSpPr>
      </xdr:nvSpPr>
      <xdr:spPr bwMode="auto">
        <a:xfrm rot="10800000">
          <a:off x="6905625" y="3276627"/>
          <a:ext cx="552449" cy="590523"/>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9</xdr:col>
      <xdr:colOff>14143</xdr:colOff>
      <xdr:row>101</xdr:row>
      <xdr:rowOff>47626</xdr:rowOff>
    </xdr:from>
    <xdr:to>
      <xdr:col>9</xdr:col>
      <xdr:colOff>14148</xdr:colOff>
      <xdr:row>102</xdr:row>
      <xdr:rowOff>71439</xdr:rowOff>
    </xdr:to>
    <xdr:cxnSp macro="">
      <xdr:nvCxnSpPr>
        <xdr:cNvPr id="46" name="68 Conector recto"/>
        <xdr:cNvCxnSpPr/>
      </xdr:nvCxnSpPr>
      <xdr:spPr>
        <a:xfrm rot="16200000" flipH="1">
          <a:off x="3221689" y="7403305"/>
          <a:ext cx="214313"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101</xdr:row>
      <xdr:rowOff>138483</xdr:rowOff>
    </xdr:from>
    <xdr:to>
      <xdr:col>9</xdr:col>
      <xdr:colOff>84468</xdr:colOff>
      <xdr:row>102</xdr:row>
      <xdr:rowOff>55983</xdr:rowOff>
    </xdr:to>
    <xdr:cxnSp macro="">
      <xdr:nvCxnSpPr>
        <xdr:cNvPr id="47" name="66 Conector recto"/>
        <xdr:cNvCxnSpPr/>
      </xdr:nvCxnSpPr>
      <xdr:spPr>
        <a:xfrm>
          <a:off x="3257549" y="7387008"/>
          <a:ext cx="141619"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202403</xdr:colOff>
      <xdr:row>101</xdr:row>
      <xdr:rowOff>130966</xdr:rowOff>
    </xdr:from>
    <xdr:to>
      <xdr:col>14</xdr:col>
      <xdr:colOff>84466</xdr:colOff>
      <xdr:row>102</xdr:row>
      <xdr:rowOff>48466</xdr:rowOff>
    </xdr:to>
    <xdr:cxnSp macro="">
      <xdr:nvCxnSpPr>
        <xdr:cNvPr id="48" name="66 Conector recto"/>
        <xdr:cNvCxnSpPr/>
      </xdr:nvCxnSpPr>
      <xdr:spPr>
        <a:xfrm>
          <a:off x="5298278" y="7379491"/>
          <a:ext cx="129713"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550332</xdr:colOff>
      <xdr:row>20</xdr:row>
      <xdr:rowOff>31756</xdr:rowOff>
    </xdr:from>
    <xdr:to>
      <xdr:col>10</xdr:col>
      <xdr:colOff>1010713</xdr:colOff>
      <xdr:row>22</xdr:row>
      <xdr:rowOff>61379</xdr:rowOff>
    </xdr:to>
    <xdr:sp macro="" textlink="">
      <xdr:nvSpPr>
        <xdr:cNvPr id="2" name="AutoShape 1">
          <a:hlinkClick xmlns:r="http://schemas.openxmlformats.org/officeDocument/2006/relationships" r:id="rId1"/>
        </xdr:cNvPr>
        <xdr:cNvSpPr>
          <a:spLocks noChangeArrowheads="1"/>
        </xdr:cNvSpPr>
      </xdr:nvSpPr>
      <xdr:spPr bwMode="auto">
        <a:xfrm rot="10800000">
          <a:off x="5912907" y="1717681"/>
          <a:ext cx="460381" cy="420148"/>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134472</xdr:colOff>
      <xdr:row>15</xdr:row>
      <xdr:rowOff>41466</xdr:rowOff>
    </xdr:from>
    <xdr:to>
      <xdr:col>7</xdr:col>
      <xdr:colOff>572622</xdr:colOff>
      <xdr:row>17</xdr:row>
      <xdr:rowOff>123269</xdr:rowOff>
    </xdr:to>
    <xdr:sp macro="" textlink="">
      <xdr:nvSpPr>
        <xdr:cNvPr id="2" name="Rectangle 2">
          <a:hlinkClick xmlns:r="http://schemas.openxmlformats.org/officeDocument/2006/relationships" r:id="rId1"/>
        </xdr:cNvPr>
        <xdr:cNvSpPr>
          <a:spLocks noChangeArrowheads="1"/>
        </xdr:cNvSpPr>
      </xdr:nvSpPr>
      <xdr:spPr bwMode="auto">
        <a:xfrm>
          <a:off x="2644590" y="2529172"/>
          <a:ext cx="2724150" cy="53003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CHEQUEO</a:t>
          </a:r>
          <a:r>
            <a:rPr lang="es-CO" sz="1400" b="1" i="0" strike="noStrike" baseline="0">
              <a:solidFill>
                <a:srgbClr val="000000"/>
              </a:solidFill>
              <a:latin typeface="Arial"/>
              <a:cs typeface="Arial"/>
            </a:rPr>
            <a:t> DE LONGITUD MÍNIMA DE MUROS</a:t>
          </a:r>
        </a:p>
      </xdr:txBody>
    </xdr:sp>
    <xdr:clientData/>
  </xdr:twoCellAnchor>
  <xdr:twoCellAnchor>
    <xdr:from>
      <xdr:col>4</xdr:col>
      <xdr:colOff>145678</xdr:colOff>
      <xdr:row>12</xdr:row>
      <xdr:rowOff>27214</xdr:rowOff>
    </xdr:from>
    <xdr:to>
      <xdr:col>7</xdr:col>
      <xdr:colOff>583828</xdr:colOff>
      <xdr:row>14</xdr:row>
      <xdr:rowOff>145670</xdr:rowOff>
    </xdr:to>
    <xdr:sp macro="" textlink="">
      <xdr:nvSpPr>
        <xdr:cNvPr id="3" name="Rectangle 3">
          <a:hlinkClick xmlns:r="http://schemas.openxmlformats.org/officeDocument/2006/relationships" r:id="rId2"/>
        </xdr:cNvPr>
        <xdr:cNvSpPr>
          <a:spLocks noChangeArrowheads="1"/>
        </xdr:cNvSpPr>
      </xdr:nvSpPr>
      <xdr:spPr bwMode="auto">
        <a:xfrm>
          <a:off x="2649392" y="2367643"/>
          <a:ext cx="2724150" cy="58109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 CHEQUEO</a:t>
          </a:r>
          <a:r>
            <a:rPr lang="es-CO" sz="1400" b="1" i="0" strike="noStrike" baseline="0">
              <a:solidFill>
                <a:srgbClr val="000000"/>
              </a:solidFill>
              <a:latin typeface="Arial"/>
              <a:cs typeface="Arial"/>
            </a:rPr>
            <a:t> DE SIMETRÍA DE MUROS</a:t>
          </a:r>
          <a:endParaRPr lang="es-CO" sz="1400" b="1" i="0" strike="noStrike">
            <a:solidFill>
              <a:srgbClr val="000000"/>
            </a:solidFill>
            <a:latin typeface="Arial"/>
            <a:cs typeface="Arial"/>
          </a:endParaRPr>
        </a:p>
      </xdr:txBody>
    </xdr:sp>
    <xdr:clientData/>
  </xdr:twoCellAnchor>
  <xdr:twoCellAnchor>
    <xdr:from>
      <xdr:col>3</xdr:col>
      <xdr:colOff>108857</xdr:colOff>
      <xdr:row>8</xdr:row>
      <xdr:rowOff>152082</xdr:rowOff>
    </xdr:from>
    <xdr:to>
      <xdr:col>8</xdr:col>
      <xdr:colOff>653144</xdr:colOff>
      <xdr:row>9</xdr:row>
      <xdr:rowOff>190500</xdr:rowOff>
    </xdr:to>
    <xdr:sp macro="" textlink="">
      <xdr:nvSpPr>
        <xdr:cNvPr id="4" name="Rectangle 4">
          <a:hlinkClick xmlns:r="http://schemas.openxmlformats.org/officeDocument/2006/relationships" r:id="rId3"/>
        </xdr:cNvPr>
        <xdr:cNvSpPr>
          <a:spLocks noChangeArrowheads="1"/>
        </xdr:cNvSpPr>
      </xdr:nvSpPr>
      <xdr:spPr bwMode="auto">
        <a:xfrm>
          <a:off x="1850571" y="1567225"/>
          <a:ext cx="4354287" cy="269739"/>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INTRODUCCIÓN MAMPOSTERÍA CONFINADA</a:t>
          </a:r>
        </a:p>
      </xdr:txBody>
    </xdr:sp>
    <xdr:clientData/>
  </xdr:twoCellAnchor>
  <xdr:twoCellAnchor>
    <xdr:from>
      <xdr:col>3</xdr:col>
      <xdr:colOff>666748</xdr:colOff>
      <xdr:row>18</xdr:row>
      <xdr:rowOff>83342</xdr:rowOff>
    </xdr:from>
    <xdr:to>
      <xdr:col>7</xdr:col>
      <xdr:colOff>711992</xdr:colOff>
      <xdr:row>19</xdr:row>
      <xdr:rowOff>123263</xdr:rowOff>
    </xdr:to>
    <xdr:sp macro="" textlink="">
      <xdr:nvSpPr>
        <xdr:cNvPr id="6" name="Rectangle 4">
          <a:hlinkClick xmlns:r="http://schemas.openxmlformats.org/officeDocument/2006/relationships" r:id="rId4"/>
        </xdr:cNvPr>
        <xdr:cNvSpPr>
          <a:spLocks noChangeArrowheads="1"/>
        </xdr:cNvSpPr>
      </xdr:nvSpPr>
      <xdr:spPr bwMode="auto">
        <a:xfrm>
          <a:off x="2405061" y="3726655"/>
          <a:ext cx="3093244" cy="266139"/>
        </a:xfrm>
        <a:prstGeom prst="rect">
          <a:avLst/>
        </a:prstGeom>
        <a:solidFill>
          <a:srgbClr val="FFFF00"/>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REGRESAR</a:t>
          </a:r>
          <a:r>
            <a:rPr lang="es-CO" sz="1400" b="1" i="0" strike="noStrike" baseline="0">
              <a:solidFill>
                <a:srgbClr val="000000"/>
              </a:solidFill>
              <a:latin typeface="Arial"/>
              <a:cs typeface="Arial"/>
            </a:rPr>
            <a:t> A MENÚ PRINCIPAL</a:t>
          </a:r>
          <a:endParaRPr lang="es-CO" sz="1400" b="1" i="0" strike="noStrike">
            <a:solidFill>
              <a:srgbClr val="000000"/>
            </a:solidFill>
            <a:latin typeface="Arial"/>
            <a:cs typeface="Arial"/>
          </a:endParaRPr>
        </a:p>
      </xdr:txBody>
    </xdr:sp>
    <xdr:clientData/>
  </xdr:twoCellAnchor>
  <xdr:twoCellAnchor>
    <xdr:from>
      <xdr:col>4</xdr:col>
      <xdr:colOff>147039</xdr:colOff>
      <xdr:row>10</xdr:row>
      <xdr:rowOff>113979</xdr:rowOff>
    </xdr:from>
    <xdr:to>
      <xdr:col>7</xdr:col>
      <xdr:colOff>575664</xdr:colOff>
      <xdr:row>11</xdr:row>
      <xdr:rowOff>113979</xdr:rowOff>
    </xdr:to>
    <xdr:sp macro="" textlink="">
      <xdr:nvSpPr>
        <xdr:cNvPr id="9" name="Rectangle 4">
          <a:hlinkClick xmlns:r="http://schemas.openxmlformats.org/officeDocument/2006/relationships" r:id="rId5"/>
        </xdr:cNvPr>
        <xdr:cNvSpPr>
          <a:spLocks noChangeArrowheads="1"/>
        </xdr:cNvSpPr>
      </xdr:nvSpPr>
      <xdr:spPr bwMode="auto">
        <a:xfrm>
          <a:off x="2650753" y="1991765"/>
          <a:ext cx="2714625" cy="231321"/>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DATOS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10886</xdr:colOff>
      <xdr:row>17</xdr:row>
      <xdr:rowOff>2071686</xdr:rowOff>
    </xdr:from>
    <xdr:to>
      <xdr:col>4</xdr:col>
      <xdr:colOff>325211</xdr:colOff>
      <xdr:row>18</xdr:row>
      <xdr:rowOff>123487</xdr:rowOff>
    </xdr:to>
    <xdr:sp macro="" textlink="">
      <xdr:nvSpPr>
        <xdr:cNvPr id="2" name="Rectangle 1">
          <a:hlinkClick xmlns:r="http://schemas.openxmlformats.org/officeDocument/2006/relationships" r:id="rId1"/>
        </xdr:cNvPr>
        <xdr:cNvSpPr>
          <a:spLocks noChangeArrowheads="1"/>
        </xdr:cNvSpPr>
      </xdr:nvSpPr>
      <xdr:spPr bwMode="auto">
        <a:xfrm>
          <a:off x="10886" y="7334249"/>
          <a:ext cx="2719388" cy="361613"/>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200" b="1" i="0" u="sng" strike="noStrike">
              <a:solidFill>
                <a:srgbClr val="0000FF"/>
              </a:solidFill>
              <a:latin typeface="Arial"/>
              <a:cs typeface="Arial"/>
            </a:rPr>
            <a:t>PÓRTICOS DE CONCRETO</a:t>
          </a:r>
        </a:p>
      </xdr:txBody>
    </xdr:sp>
    <xdr:clientData/>
  </xdr:twoCellAnchor>
  <xdr:twoCellAnchor>
    <xdr:from>
      <xdr:col>6</xdr:col>
      <xdr:colOff>1304925</xdr:colOff>
      <xdr:row>4</xdr:row>
      <xdr:rowOff>0</xdr:rowOff>
    </xdr:from>
    <xdr:to>
      <xdr:col>11</xdr:col>
      <xdr:colOff>76200</xdr:colOff>
      <xdr:row>5</xdr:row>
      <xdr:rowOff>9525</xdr:rowOff>
    </xdr:to>
    <xdr:sp macro="" textlink="">
      <xdr:nvSpPr>
        <xdr:cNvPr id="3" name="Rectangle 2">
          <a:hlinkClick xmlns:r="http://schemas.openxmlformats.org/officeDocument/2006/relationships" r:id="rId2"/>
        </xdr:cNvPr>
        <xdr:cNvSpPr>
          <a:spLocks noChangeArrowheads="1"/>
        </xdr:cNvSpPr>
      </xdr:nvSpPr>
      <xdr:spPr bwMode="auto">
        <a:xfrm>
          <a:off x="5219700" y="504825"/>
          <a:ext cx="2581275" cy="228600"/>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200" b="1" i="0" u="sng" strike="noStrike">
              <a:solidFill>
                <a:srgbClr val="0000FF"/>
              </a:solidFill>
              <a:latin typeface="Arial"/>
              <a:cs typeface="Arial"/>
            </a:rPr>
            <a:t>PÓRTICOS DE ACERO</a:t>
          </a:r>
        </a:p>
      </xdr:txBody>
    </xdr:sp>
    <xdr:clientData/>
  </xdr:twoCellAnchor>
  <xdr:twoCellAnchor>
    <xdr:from>
      <xdr:col>6</xdr:col>
      <xdr:colOff>1314450</xdr:colOff>
      <xdr:row>12</xdr:row>
      <xdr:rowOff>28575</xdr:rowOff>
    </xdr:from>
    <xdr:to>
      <xdr:col>11</xdr:col>
      <xdr:colOff>85725</xdr:colOff>
      <xdr:row>14</xdr:row>
      <xdr:rowOff>9525</xdr:rowOff>
    </xdr:to>
    <xdr:sp macro="" textlink="">
      <xdr:nvSpPr>
        <xdr:cNvPr id="4" name="Rectangle 3">
          <a:hlinkClick xmlns:r="http://schemas.openxmlformats.org/officeDocument/2006/relationships" r:id="rId3"/>
        </xdr:cNvPr>
        <xdr:cNvSpPr>
          <a:spLocks noChangeArrowheads="1"/>
        </xdr:cNvSpPr>
      </xdr:nvSpPr>
      <xdr:spPr bwMode="auto">
        <a:xfrm>
          <a:off x="5229225" y="1895475"/>
          <a:ext cx="2581275" cy="228600"/>
        </a:xfrm>
        <a:prstGeom prst="rect">
          <a:avLst/>
        </a:prstGeom>
        <a:noFill/>
        <a:ln w="28575" algn="ctr">
          <a:noFill/>
          <a:miter lim="800000"/>
          <a:headEnd/>
          <a:tailEnd/>
        </a:ln>
        <a:effectLst/>
      </xdr:spPr>
      <xdr:txBody>
        <a:bodyPr vertOverflow="clip" wrap="square" lIns="36576" tIns="27432" rIns="36576" bIns="27432" anchor="ctr" upright="1"/>
        <a:lstStyle/>
        <a:p>
          <a:pPr algn="ctr" rtl="0">
            <a:defRPr sz="1000"/>
          </a:pPr>
          <a:r>
            <a:rPr lang="es-CO" sz="1200" b="1" i="0" u="sng" strike="noStrike">
              <a:solidFill>
                <a:srgbClr val="0000FF"/>
              </a:solidFill>
              <a:latin typeface="Arial"/>
              <a:cs typeface="Arial"/>
            </a:rPr>
            <a:t>SISTEMA COMBINADO</a:t>
          </a:r>
        </a:p>
      </xdr:txBody>
    </xdr:sp>
    <xdr:clientData/>
  </xdr:twoCellAnchor>
  <xdr:twoCellAnchor>
    <xdr:from>
      <xdr:col>8</xdr:col>
      <xdr:colOff>10884</xdr:colOff>
      <xdr:row>18</xdr:row>
      <xdr:rowOff>51372</xdr:rowOff>
    </xdr:from>
    <xdr:to>
      <xdr:col>11</xdr:col>
      <xdr:colOff>333373</xdr:colOff>
      <xdr:row>18</xdr:row>
      <xdr:rowOff>388829</xdr:rowOff>
    </xdr:to>
    <xdr:sp macro="" textlink="">
      <xdr:nvSpPr>
        <xdr:cNvPr id="5" name="Rectangle 4">
          <a:hlinkClick xmlns:r="http://schemas.openxmlformats.org/officeDocument/2006/relationships" r:id="rId4"/>
        </xdr:cNvPr>
        <xdr:cNvSpPr>
          <a:spLocks noChangeArrowheads="1"/>
        </xdr:cNvSpPr>
      </xdr:nvSpPr>
      <xdr:spPr bwMode="auto">
        <a:xfrm>
          <a:off x="5463947" y="7623747"/>
          <a:ext cx="2572770" cy="337457"/>
        </a:xfrm>
        <a:prstGeom prst="rect">
          <a:avLst/>
        </a:prstGeom>
        <a:noFill/>
        <a:ln w="28575" algn="ctr">
          <a:noFill/>
          <a:miter lim="800000"/>
          <a:headEnd/>
          <a:tailEnd/>
        </a:ln>
        <a:effectLst/>
      </xdr:spPr>
      <xdr:txBody>
        <a:bodyPr vertOverflow="clip" wrap="square" lIns="36576" tIns="27432" rIns="36576" bIns="27432" anchor="ctr" upright="1"/>
        <a:lstStyle/>
        <a:p>
          <a:pPr algn="ctr" rtl="0">
            <a:defRPr sz="1000"/>
          </a:pPr>
          <a:r>
            <a:rPr lang="es-CO" sz="1200" b="1" i="0" u="sng" strike="noStrike">
              <a:solidFill>
                <a:srgbClr val="0000FF"/>
              </a:solidFill>
              <a:latin typeface="Arial"/>
              <a:cs typeface="Arial"/>
            </a:rPr>
            <a:t>MAMPOSTERÍA CONFINADA</a:t>
          </a:r>
        </a:p>
      </xdr:txBody>
    </xdr:sp>
    <xdr:clientData/>
  </xdr:twoCellAnchor>
  <xdr:twoCellAnchor>
    <xdr:from>
      <xdr:col>12</xdr:col>
      <xdr:colOff>462644</xdr:colOff>
      <xdr:row>17</xdr:row>
      <xdr:rowOff>1973036</xdr:rowOff>
    </xdr:from>
    <xdr:to>
      <xdr:col>13</xdr:col>
      <xdr:colOff>323852</xdr:colOff>
      <xdr:row>18</xdr:row>
      <xdr:rowOff>394607</xdr:rowOff>
    </xdr:to>
    <xdr:sp macro="" textlink="">
      <xdr:nvSpPr>
        <xdr:cNvPr id="6" name="AutoShape 1">
          <a:hlinkClick xmlns:r="http://schemas.openxmlformats.org/officeDocument/2006/relationships" r:id="rId5"/>
        </xdr:cNvPr>
        <xdr:cNvSpPr>
          <a:spLocks noChangeArrowheads="1"/>
        </xdr:cNvSpPr>
      </xdr:nvSpPr>
      <xdr:spPr bwMode="auto">
        <a:xfrm rot="10800000">
          <a:off x="8899073" y="7443107"/>
          <a:ext cx="609600" cy="734786"/>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1</xdr:col>
      <xdr:colOff>13607</xdr:colOff>
      <xdr:row>17</xdr:row>
      <xdr:rowOff>149674</xdr:rowOff>
    </xdr:from>
    <xdr:to>
      <xdr:col>4</xdr:col>
      <xdr:colOff>477611</xdr:colOff>
      <xdr:row>17</xdr:row>
      <xdr:rowOff>379634</xdr:rowOff>
    </xdr:to>
    <xdr:sp macro="" textlink="">
      <xdr:nvSpPr>
        <xdr:cNvPr id="8" name="Rectangle 1"/>
        <xdr:cNvSpPr>
          <a:spLocks noChangeArrowheads="1"/>
        </xdr:cNvSpPr>
      </xdr:nvSpPr>
      <xdr:spPr bwMode="auto">
        <a:xfrm>
          <a:off x="163286" y="5402031"/>
          <a:ext cx="2709182" cy="229960"/>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200" b="1" i="0" u="none" strike="noStrike">
              <a:solidFill>
                <a:srgbClr val="0000FF"/>
              </a:solidFill>
              <a:latin typeface="Arial"/>
              <a:cs typeface="Arial"/>
            </a:rPr>
            <a:t>MODO DE EMPLEO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721181</xdr:colOff>
      <xdr:row>5</xdr:row>
      <xdr:rowOff>190500</xdr:rowOff>
    </xdr:from>
    <xdr:to>
      <xdr:col>11</xdr:col>
      <xdr:colOff>176892</xdr:colOff>
      <xdr:row>11</xdr:row>
      <xdr:rowOff>59419</xdr:rowOff>
    </xdr:to>
    <xdr:sp macro="" textlink="">
      <xdr:nvSpPr>
        <xdr:cNvPr id="6" name="AutoShape 1">
          <a:hlinkClick xmlns:r="http://schemas.openxmlformats.org/officeDocument/2006/relationships" r:id="rId1"/>
        </xdr:cNvPr>
        <xdr:cNvSpPr>
          <a:spLocks noChangeArrowheads="1"/>
        </xdr:cNvSpPr>
      </xdr:nvSpPr>
      <xdr:spPr bwMode="auto">
        <a:xfrm rot="10800000">
          <a:off x="6912431" y="911679"/>
          <a:ext cx="952497" cy="930276"/>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0</xdr:col>
      <xdr:colOff>136072</xdr:colOff>
      <xdr:row>4</xdr:row>
      <xdr:rowOff>40821</xdr:rowOff>
    </xdr:from>
    <xdr:to>
      <xdr:col>4</xdr:col>
      <xdr:colOff>308883</xdr:colOff>
      <xdr:row>5</xdr:row>
      <xdr:rowOff>40821</xdr:rowOff>
    </xdr:to>
    <xdr:sp macro="" textlink="">
      <xdr:nvSpPr>
        <xdr:cNvPr id="3" name="Rectangle 2"/>
        <xdr:cNvSpPr>
          <a:spLocks noChangeArrowheads="1"/>
        </xdr:cNvSpPr>
      </xdr:nvSpPr>
      <xdr:spPr bwMode="auto">
        <a:xfrm>
          <a:off x="136072" y="544285"/>
          <a:ext cx="2567668" cy="217715"/>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none" strike="noStrike">
              <a:solidFill>
                <a:srgbClr val="0000FF"/>
              </a:solidFill>
              <a:latin typeface="Arial"/>
              <a:cs typeface="Arial"/>
            </a:rPr>
            <a:t>INSTRUCCIONES</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19</xdr:col>
      <xdr:colOff>222067</xdr:colOff>
      <xdr:row>27</xdr:row>
      <xdr:rowOff>151377</xdr:rowOff>
    </xdr:from>
    <xdr:to>
      <xdr:col>23</xdr:col>
      <xdr:colOff>267567</xdr:colOff>
      <xdr:row>35</xdr:row>
      <xdr:rowOff>19752</xdr:rowOff>
    </xdr:to>
    <xdr:sp macro="" textlink="">
      <xdr:nvSpPr>
        <xdr:cNvPr id="66" name="3 Rectángulo"/>
        <xdr:cNvSpPr/>
      </xdr:nvSpPr>
      <xdr:spPr>
        <a:xfrm>
          <a:off x="10180984" y="4765710"/>
          <a:ext cx="2236250" cy="142412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198633</xdr:colOff>
      <xdr:row>49</xdr:row>
      <xdr:rowOff>126227</xdr:rowOff>
    </xdr:from>
    <xdr:to>
      <xdr:col>10</xdr:col>
      <xdr:colOff>191133</xdr:colOff>
      <xdr:row>57</xdr:row>
      <xdr:rowOff>1405</xdr:rowOff>
    </xdr:to>
    <xdr:sp macro="" textlink="">
      <xdr:nvSpPr>
        <xdr:cNvPr id="63" name="3 Rectángulo"/>
        <xdr:cNvSpPr/>
      </xdr:nvSpPr>
      <xdr:spPr>
        <a:xfrm>
          <a:off x="3606466" y="9058560"/>
          <a:ext cx="2257334" cy="1430928"/>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202412</xdr:colOff>
      <xdr:row>27</xdr:row>
      <xdr:rowOff>130966</xdr:rowOff>
    </xdr:from>
    <xdr:to>
      <xdr:col>10</xdr:col>
      <xdr:colOff>194912</xdr:colOff>
      <xdr:row>35</xdr:row>
      <xdr:rowOff>6145</xdr:rowOff>
    </xdr:to>
    <xdr:sp macro="" textlink="">
      <xdr:nvSpPr>
        <xdr:cNvPr id="8" name="3 Rectángulo"/>
        <xdr:cNvSpPr/>
      </xdr:nvSpPr>
      <xdr:spPr>
        <a:xfrm>
          <a:off x="3576983" y="4771002"/>
          <a:ext cx="2088000" cy="1440000"/>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166686</xdr:colOff>
      <xdr:row>28</xdr:row>
      <xdr:rowOff>182558</xdr:rowOff>
    </xdr:from>
    <xdr:to>
      <xdr:col>21</xdr:col>
      <xdr:colOff>274686</xdr:colOff>
      <xdr:row>32</xdr:row>
      <xdr:rowOff>124683</xdr:rowOff>
    </xdr:to>
    <xdr:sp macro="" textlink="">
      <xdr:nvSpPr>
        <xdr:cNvPr id="9" name="5 Rectángulo"/>
        <xdr:cNvSpPr/>
      </xdr:nvSpPr>
      <xdr:spPr>
        <a:xfrm>
          <a:off x="11215686" y="5040308"/>
          <a:ext cx="108000" cy="720000"/>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223832</xdr:colOff>
      <xdr:row>29</xdr:row>
      <xdr:rowOff>164306</xdr:rowOff>
    </xdr:from>
    <xdr:to>
      <xdr:col>8</xdr:col>
      <xdr:colOff>289832</xdr:colOff>
      <xdr:row>30</xdr:row>
      <xdr:rowOff>69900</xdr:rowOff>
    </xdr:to>
    <xdr:sp macro="" textlink="">
      <xdr:nvSpPr>
        <xdr:cNvPr id="10" name="39 Rectángulo"/>
        <xdr:cNvSpPr/>
      </xdr:nvSpPr>
      <xdr:spPr>
        <a:xfrm>
          <a:off x="3548057" y="3621881"/>
          <a:ext cx="828000" cy="105619"/>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392887</xdr:colOff>
      <xdr:row>30</xdr:row>
      <xdr:rowOff>1</xdr:rowOff>
    </xdr:from>
    <xdr:to>
      <xdr:col>8</xdr:col>
      <xdr:colOff>392906</xdr:colOff>
      <xdr:row>34</xdr:row>
      <xdr:rowOff>178595</xdr:rowOff>
    </xdr:to>
    <xdr:cxnSp macro="">
      <xdr:nvCxnSpPr>
        <xdr:cNvPr id="11" name="7 Conector recto de flecha"/>
        <xdr:cNvCxnSpPr/>
      </xdr:nvCxnSpPr>
      <xdr:spPr>
        <a:xfrm>
          <a:off x="4479112" y="3657601"/>
          <a:ext cx="19" cy="95964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11906</xdr:colOff>
      <xdr:row>30</xdr:row>
      <xdr:rowOff>11907</xdr:rowOff>
    </xdr:from>
    <xdr:to>
      <xdr:col>9</xdr:col>
      <xdr:colOff>34781</xdr:colOff>
      <xdr:row>30</xdr:row>
      <xdr:rowOff>11907</xdr:rowOff>
    </xdr:to>
    <xdr:cxnSp macro="">
      <xdr:nvCxnSpPr>
        <xdr:cNvPr id="12" name="13 Conector recto"/>
        <xdr:cNvCxnSpPr/>
      </xdr:nvCxnSpPr>
      <xdr:spPr>
        <a:xfrm>
          <a:off x="3336131" y="3669507"/>
          <a:ext cx="1404000" cy="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297661</xdr:colOff>
      <xdr:row>31</xdr:row>
      <xdr:rowOff>166687</xdr:rowOff>
    </xdr:from>
    <xdr:to>
      <xdr:col>10</xdr:col>
      <xdr:colOff>13608</xdr:colOff>
      <xdr:row>33</xdr:row>
      <xdr:rowOff>54429</xdr:rowOff>
    </xdr:to>
    <xdr:sp macro="" textlink="">
      <xdr:nvSpPr>
        <xdr:cNvPr id="13" name="40 CuadroTexto"/>
        <xdr:cNvSpPr txBox="1"/>
      </xdr:nvSpPr>
      <xdr:spPr>
        <a:xfrm>
          <a:off x="5060161" y="5582330"/>
          <a:ext cx="423518" cy="282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7</xdr:col>
      <xdr:colOff>202406</xdr:colOff>
      <xdr:row>29</xdr:row>
      <xdr:rowOff>71438</xdr:rowOff>
    </xdr:from>
    <xdr:to>
      <xdr:col>8</xdr:col>
      <xdr:colOff>285749</xdr:colOff>
      <xdr:row>29</xdr:row>
      <xdr:rowOff>71438</xdr:rowOff>
    </xdr:to>
    <xdr:cxnSp macro="">
      <xdr:nvCxnSpPr>
        <xdr:cNvPr id="14" name="42 Conector recto de flecha"/>
        <xdr:cNvCxnSpPr/>
      </xdr:nvCxnSpPr>
      <xdr:spPr>
        <a:xfrm>
          <a:off x="3526631" y="3529013"/>
          <a:ext cx="845343"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232365</xdr:colOff>
      <xdr:row>28</xdr:row>
      <xdr:rowOff>9543</xdr:rowOff>
    </xdr:from>
    <xdr:to>
      <xdr:col>8</xdr:col>
      <xdr:colOff>299358</xdr:colOff>
      <xdr:row>29</xdr:row>
      <xdr:rowOff>27214</xdr:rowOff>
    </xdr:to>
    <xdr:sp macro="" textlink="">
      <xdr:nvSpPr>
        <xdr:cNvPr id="15" name="45 CuadroTexto"/>
        <xdr:cNvSpPr txBox="1"/>
      </xdr:nvSpPr>
      <xdr:spPr>
        <a:xfrm>
          <a:off x="4368936" y="4840079"/>
          <a:ext cx="692922" cy="208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Lmix</a:t>
          </a:r>
        </a:p>
      </xdr:txBody>
    </xdr:sp>
    <xdr:clientData/>
  </xdr:twoCellAnchor>
  <xdr:twoCellAnchor>
    <xdr:from>
      <xdr:col>10</xdr:col>
      <xdr:colOff>292560</xdr:colOff>
      <xdr:row>27</xdr:row>
      <xdr:rowOff>119060</xdr:rowOff>
    </xdr:from>
    <xdr:to>
      <xdr:col>10</xdr:col>
      <xdr:colOff>292560</xdr:colOff>
      <xdr:row>34</xdr:row>
      <xdr:rowOff>189841</xdr:rowOff>
    </xdr:to>
    <xdr:cxnSp macro="">
      <xdr:nvCxnSpPr>
        <xdr:cNvPr id="16" name="48 Conector recto de flecha"/>
        <xdr:cNvCxnSpPr/>
      </xdr:nvCxnSpPr>
      <xdr:spPr>
        <a:xfrm>
          <a:off x="5762631" y="4759096"/>
          <a:ext cx="0" cy="14451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583413</xdr:colOff>
      <xdr:row>33</xdr:row>
      <xdr:rowOff>76990</xdr:rowOff>
    </xdr:from>
    <xdr:to>
      <xdr:col>20</xdr:col>
      <xdr:colOff>414344</xdr:colOff>
      <xdr:row>34</xdr:row>
      <xdr:rowOff>108740</xdr:rowOff>
    </xdr:to>
    <xdr:sp macro="" textlink="">
      <xdr:nvSpPr>
        <xdr:cNvPr id="18" name="50 CuadroTexto"/>
        <xdr:cNvSpPr txBox="1"/>
      </xdr:nvSpPr>
      <xdr:spPr>
        <a:xfrm>
          <a:off x="10362413" y="5918990"/>
          <a:ext cx="46593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21</xdr:col>
      <xdr:colOff>320693</xdr:colOff>
      <xdr:row>29</xdr:row>
      <xdr:rowOff>165913</xdr:rowOff>
    </xdr:from>
    <xdr:to>
      <xdr:col>23</xdr:col>
      <xdr:colOff>142875</xdr:colOff>
      <xdr:row>31</xdr:row>
      <xdr:rowOff>142875</xdr:rowOff>
    </xdr:to>
    <xdr:sp macro="" textlink="">
      <xdr:nvSpPr>
        <xdr:cNvPr id="20" name="52 CuadroTexto"/>
        <xdr:cNvSpPr txBox="1"/>
      </xdr:nvSpPr>
      <xdr:spPr>
        <a:xfrm>
          <a:off x="11623693" y="5214163"/>
          <a:ext cx="679432" cy="37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Lmiy</a:t>
          </a:r>
        </a:p>
      </xdr:txBody>
    </xdr:sp>
    <xdr:clientData/>
  </xdr:twoCellAnchor>
  <xdr:twoCellAnchor>
    <xdr:from>
      <xdr:col>21</xdr:col>
      <xdr:colOff>384119</xdr:colOff>
      <xdr:row>28</xdr:row>
      <xdr:rowOff>117927</xdr:rowOff>
    </xdr:from>
    <xdr:to>
      <xdr:col>21</xdr:col>
      <xdr:colOff>390071</xdr:colOff>
      <xdr:row>32</xdr:row>
      <xdr:rowOff>179160</xdr:rowOff>
    </xdr:to>
    <xdr:cxnSp macro="">
      <xdr:nvCxnSpPr>
        <xdr:cNvPr id="21" name="54 Conector recto de flecha"/>
        <xdr:cNvCxnSpPr/>
      </xdr:nvCxnSpPr>
      <xdr:spPr>
        <a:xfrm>
          <a:off x="11433119" y="4975677"/>
          <a:ext cx="5952" cy="8391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219420</xdr:colOff>
      <xdr:row>33</xdr:row>
      <xdr:rowOff>8503</xdr:rowOff>
    </xdr:from>
    <xdr:to>
      <xdr:col>21</xdr:col>
      <xdr:colOff>219420</xdr:colOff>
      <xdr:row>33</xdr:row>
      <xdr:rowOff>8503</xdr:rowOff>
    </xdr:to>
    <xdr:cxnSp macro="">
      <xdr:nvCxnSpPr>
        <xdr:cNvPr id="22" name="57 Conector recto de flecha"/>
        <xdr:cNvCxnSpPr/>
      </xdr:nvCxnSpPr>
      <xdr:spPr>
        <a:xfrm>
          <a:off x="10383956" y="5818753"/>
          <a:ext cx="1251857"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214287</xdr:colOff>
      <xdr:row>28</xdr:row>
      <xdr:rowOff>7934</xdr:rowOff>
    </xdr:from>
    <xdr:to>
      <xdr:col>21</xdr:col>
      <xdr:colOff>226193</xdr:colOff>
      <xdr:row>34</xdr:row>
      <xdr:rowOff>162715</xdr:rowOff>
    </xdr:to>
    <xdr:cxnSp macro="">
      <xdr:nvCxnSpPr>
        <xdr:cNvPr id="23" name="59 Conector recto"/>
        <xdr:cNvCxnSpPr/>
      </xdr:nvCxnSpPr>
      <xdr:spPr>
        <a:xfrm>
          <a:off x="11549037" y="4865684"/>
          <a:ext cx="11906" cy="13454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209895</xdr:colOff>
      <xdr:row>27</xdr:row>
      <xdr:rowOff>52850</xdr:rowOff>
    </xdr:from>
    <xdr:to>
      <xdr:col>23</xdr:col>
      <xdr:colOff>255395</xdr:colOff>
      <xdr:row>27</xdr:row>
      <xdr:rowOff>52850</xdr:rowOff>
    </xdr:to>
    <xdr:cxnSp macro="">
      <xdr:nvCxnSpPr>
        <xdr:cNvPr id="24" name="61 Conector recto de flecha"/>
        <xdr:cNvCxnSpPr/>
      </xdr:nvCxnSpPr>
      <xdr:spPr>
        <a:xfrm>
          <a:off x="10147645" y="4720100"/>
          <a:ext cx="226800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178594</xdr:colOff>
      <xdr:row>30</xdr:row>
      <xdr:rowOff>66687</xdr:rowOff>
    </xdr:from>
    <xdr:to>
      <xdr:col>8</xdr:col>
      <xdr:colOff>226218</xdr:colOff>
      <xdr:row>31</xdr:row>
      <xdr:rowOff>107156</xdr:rowOff>
    </xdr:to>
    <xdr:sp macro="" textlink="">
      <xdr:nvSpPr>
        <xdr:cNvPr id="25" name="62 CuadroTexto"/>
        <xdr:cNvSpPr txBox="1"/>
      </xdr:nvSpPr>
      <xdr:spPr>
        <a:xfrm>
          <a:off x="3502819" y="3724287"/>
          <a:ext cx="809624" cy="2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Muro i</a:t>
          </a:r>
        </a:p>
      </xdr:txBody>
    </xdr:sp>
    <xdr:clientData/>
  </xdr:twoCellAnchor>
  <xdr:twoCellAnchor>
    <xdr:from>
      <xdr:col>6</xdr:col>
      <xdr:colOff>202406</xdr:colOff>
      <xdr:row>24</xdr:row>
      <xdr:rowOff>164040</xdr:rowOff>
    </xdr:from>
    <xdr:to>
      <xdr:col>6</xdr:col>
      <xdr:colOff>202406</xdr:colOff>
      <xdr:row>35</xdr:row>
      <xdr:rowOff>9259</xdr:rowOff>
    </xdr:to>
    <xdr:cxnSp macro="">
      <xdr:nvCxnSpPr>
        <xdr:cNvPr id="26" name="64 Conector recto de flecha"/>
        <xdr:cNvCxnSpPr/>
      </xdr:nvCxnSpPr>
      <xdr:spPr>
        <a:xfrm flipV="1">
          <a:off x="3317081" y="2669115"/>
          <a:ext cx="0" cy="196929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189445</xdr:colOff>
      <xdr:row>35</xdr:row>
      <xdr:rowOff>9528</xdr:rowOff>
    </xdr:from>
    <xdr:to>
      <xdr:col>12</xdr:col>
      <xdr:colOff>75016</xdr:colOff>
      <xdr:row>35</xdr:row>
      <xdr:rowOff>11906</xdr:rowOff>
    </xdr:to>
    <xdr:cxnSp macro="">
      <xdr:nvCxnSpPr>
        <xdr:cNvPr id="27" name="65 Conector recto de flecha"/>
        <xdr:cNvCxnSpPr/>
      </xdr:nvCxnSpPr>
      <xdr:spPr>
        <a:xfrm>
          <a:off x="3564016" y="6214385"/>
          <a:ext cx="2988000"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161910</xdr:colOff>
      <xdr:row>24</xdr:row>
      <xdr:rowOff>138123</xdr:rowOff>
    </xdr:from>
    <xdr:to>
      <xdr:col>6</xdr:col>
      <xdr:colOff>631032</xdr:colOff>
      <xdr:row>26</xdr:row>
      <xdr:rowOff>11906</xdr:rowOff>
    </xdr:to>
    <xdr:sp macro="" textlink="">
      <xdr:nvSpPr>
        <xdr:cNvPr id="28" name="67 CuadroTexto"/>
        <xdr:cNvSpPr txBox="1"/>
      </xdr:nvSpPr>
      <xdr:spPr>
        <a:xfrm>
          <a:off x="3448035" y="4341029"/>
          <a:ext cx="469122" cy="254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11</xdr:col>
      <xdr:colOff>374204</xdr:colOff>
      <xdr:row>35</xdr:row>
      <xdr:rowOff>100024</xdr:rowOff>
    </xdr:from>
    <xdr:to>
      <xdr:col>12</xdr:col>
      <xdr:colOff>146283</xdr:colOff>
      <xdr:row>36</xdr:row>
      <xdr:rowOff>142875</xdr:rowOff>
    </xdr:to>
    <xdr:sp macro="" textlink="">
      <xdr:nvSpPr>
        <xdr:cNvPr id="29" name="68 CuadroTexto"/>
        <xdr:cNvSpPr txBox="1"/>
      </xdr:nvSpPr>
      <xdr:spPr>
        <a:xfrm>
          <a:off x="6170847" y="6304881"/>
          <a:ext cx="452436" cy="246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19</xdr:col>
      <xdr:colOff>214528</xdr:colOff>
      <xdr:row>24</xdr:row>
      <xdr:rowOff>178253</xdr:rowOff>
    </xdr:from>
    <xdr:to>
      <xdr:col>19</xdr:col>
      <xdr:colOff>214528</xdr:colOff>
      <xdr:row>35</xdr:row>
      <xdr:rowOff>25173</xdr:rowOff>
    </xdr:to>
    <xdr:cxnSp macro="">
      <xdr:nvCxnSpPr>
        <xdr:cNvPr id="30" name="69 Conector recto de flecha"/>
        <xdr:cNvCxnSpPr/>
      </xdr:nvCxnSpPr>
      <xdr:spPr>
        <a:xfrm flipV="1">
          <a:off x="10379064" y="4246789"/>
          <a:ext cx="0" cy="1983241"/>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202624</xdr:colOff>
      <xdr:row>35</xdr:row>
      <xdr:rowOff>27558</xdr:rowOff>
    </xdr:from>
    <xdr:to>
      <xdr:col>24</xdr:col>
      <xdr:colOff>571249</xdr:colOff>
      <xdr:row>35</xdr:row>
      <xdr:rowOff>29936</xdr:rowOff>
    </xdr:to>
    <xdr:cxnSp macro="">
      <xdr:nvCxnSpPr>
        <xdr:cNvPr id="31" name="70 Conector recto de flecha"/>
        <xdr:cNvCxnSpPr/>
      </xdr:nvCxnSpPr>
      <xdr:spPr>
        <a:xfrm>
          <a:off x="10140374" y="6266433"/>
          <a:ext cx="2988000"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193531</xdr:colOff>
      <xdr:row>24</xdr:row>
      <xdr:rowOff>128596</xdr:rowOff>
    </xdr:from>
    <xdr:to>
      <xdr:col>19</xdr:col>
      <xdr:colOff>603251</xdr:colOff>
      <xdr:row>26</xdr:row>
      <xdr:rowOff>31750</xdr:rowOff>
    </xdr:to>
    <xdr:sp macro="" textlink="">
      <xdr:nvSpPr>
        <xdr:cNvPr id="32" name="71 CuadroTexto"/>
        <xdr:cNvSpPr txBox="1"/>
      </xdr:nvSpPr>
      <xdr:spPr>
        <a:xfrm>
          <a:off x="9972531" y="4224346"/>
          <a:ext cx="409720" cy="28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24</xdr:col>
      <xdr:colOff>187325</xdr:colOff>
      <xdr:row>35</xdr:row>
      <xdr:rowOff>91290</xdr:rowOff>
    </xdr:from>
    <xdr:to>
      <xdr:col>24</xdr:col>
      <xdr:colOff>444500</xdr:colOff>
      <xdr:row>36</xdr:row>
      <xdr:rowOff>142874</xdr:rowOff>
    </xdr:to>
    <xdr:sp macro="" textlink="">
      <xdr:nvSpPr>
        <xdr:cNvPr id="33" name="72 CuadroTexto"/>
        <xdr:cNvSpPr txBox="1"/>
      </xdr:nvSpPr>
      <xdr:spPr>
        <a:xfrm>
          <a:off x="12744450" y="6330165"/>
          <a:ext cx="257175" cy="257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15</xdr:col>
      <xdr:colOff>73325</xdr:colOff>
      <xdr:row>2</xdr:row>
      <xdr:rowOff>129270</xdr:rowOff>
    </xdr:from>
    <xdr:to>
      <xdr:col>16</xdr:col>
      <xdr:colOff>156479</xdr:colOff>
      <xdr:row>4</xdr:row>
      <xdr:rowOff>74083</xdr:rowOff>
    </xdr:to>
    <xdr:sp macro="" textlink="">
      <xdr:nvSpPr>
        <xdr:cNvPr id="34" name="AutoShape 1">
          <a:hlinkClick xmlns:r="http://schemas.openxmlformats.org/officeDocument/2006/relationships" r:id="rId1"/>
        </xdr:cNvPr>
        <xdr:cNvSpPr>
          <a:spLocks noChangeArrowheads="1"/>
        </xdr:cNvSpPr>
      </xdr:nvSpPr>
      <xdr:spPr bwMode="auto">
        <a:xfrm rot="10800000">
          <a:off x="6952492" y="573770"/>
          <a:ext cx="284237" cy="378730"/>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25</xdr:col>
      <xdr:colOff>447525</xdr:colOff>
      <xdr:row>56</xdr:row>
      <xdr:rowOff>154791</xdr:rowOff>
    </xdr:from>
    <xdr:to>
      <xdr:col>26</xdr:col>
      <xdr:colOff>0</xdr:colOff>
      <xdr:row>58</xdr:row>
      <xdr:rowOff>10</xdr:rowOff>
    </xdr:to>
    <xdr:sp macro="" textlink="">
      <xdr:nvSpPr>
        <xdr:cNvPr id="47" name="85 CuadroTexto"/>
        <xdr:cNvSpPr txBox="1"/>
      </xdr:nvSpPr>
      <xdr:spPr>
        <a:xfrm>
          <a:off x="12839550" y="10394166"/>
          <a:ext cx="673894"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7</xdr:col>
      <xdr:colOff>223832</xdr:colOff>
      <xdr:row>51</xdr:row>
      <xdr:rowOff>164306</xdr:rowOff>
    </xdr:from>
    <xdr:to>
      <xdr:col>8</xdr:col>
      <xdr:colOff>289832</xdr:colOff>
      <xdr:row>52</xdr:row>
      <xdr:rowOff>69900</xdr:rowOff>
    </xdr:to>
    <xdr:sp macro="" textlink="">
      <xdr:nvSpPr>
        <xdr:cNvPr id="49" name="87 Rectángulo"/>
        <xdr:cNvSpPr/>
      </xdr:nvSpPr>
      <xdr:spPr>
        <a:xfrm>
          <a:off x="3548057" y="9422606"/>
          <a:ext cx="828000" cy="105619"/>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58151</xdr:colOff>
      <xdr:row>52</xdr:row>
      <xdr:rowOff>1</xdr:rowOff>
    </xdr:from>
    <xdr:to>
      <xdr:col>9</xdr:col>
      <xdr:colOff>58170</xdr:colOff>
      <xdr:row>56</xdr:row>
      <xdr:rowOff>178595</xdr:rowOff>
    </xdr:to>
    <xdr:cxnSp macro="">
      <xdr:nvCxnSpPr>
        <xdr:cNvPr id="50" name="88 Conector recto de flecha"/>
        <xdr:cNvCxnSpPr/>
      </xdr:nvCxnSpPr>
      <xdr:spPr>
        <a:xfrm>
          <a:off x="5133615" y="9565822"/>
          <a:ext cx="19" cy="96780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11906</xdr:colOff>
      <xdr:row>52</xdr:row>
      <xdr:rowOff>11907</xdr:rowOff>
    </xdr:from>
    <xdr:to>
      <xdr:col>9</xdr:col>
      <xdr:colOff>34781</xdr:colOff>
      <xdr:row>52</xdr:row>
      <xdr:rowOff>11907</xdr:rowOff>
    </xdr:to>
    <xdr:cxnSp macro="">
      <xdr:nvCxnSpPr>
        <xdr:cNvPr id="51" name="89 Conector recto"/>
        <xdr:cNvCxnSpPr/>
      </xdr:nvCxnSpPr>
      <xdr:spPr>
        <a:xfrm>
          <a:off x="3336131" y="9470232"/>
          <a:ext cx="1404000" cy="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39125</xdr:colOff>
      <xdr:row>53</xdr:row>
      <xdr:rowOff>166687</xdr:rowOff>
    </xdr:from>
    <xdr:to>
      <xdr:col>10</xdr:col>
      <xdr:colOff>95250</xdr:colOff>
      <xdr:row>55</xdr:row>
      <xdr:rowOff>40821</xdr:rowOff>
    </xdr:to>
    <xdr:sp macro="" textlink="">
      <xdr:nvSpPr>
        <xdr:cNvPr id="52" name="90 CuadroTexto"/>
        <xdr:cNvSpPr txBox="1"/>
      </xdr:nvSpPr>
      <xdr:spPr>
        <a:xfrm>
          <a:off x="5114589" y="9923008"/>
          <a:ext cx="450732" cy="268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7</xdr:col>
      <xdr:colOff>202406</xdr:colOff>
      <xdr:row>51</xdr:row>
      <xdr:rowOff>71438</xdr:rowOff>
    </xdr:from>
    <xdr:to>
      <xdr:col>8</xdr:col>
      <xdr:colOff>285749</xdr:colOff>
      <xdr:row>51</xdr:row>
      <xdr:rowOff>71438</xdr:rowOff>
    </xdr:to>
    <xdr:cxnSp macro="">
      <xdr:nvCxnSpPr>
        <xdr:cNvPr id="53" name="91 Conector recto de flecha"/>
        <xdr:cNvCxnSpPr/>
      </xdr:nvCxnSpPr>
      <xdr:spPr>
        <a:xfrm>
          <a:off x="3526631" y="9329738"/>
          <a:ext cx="845343"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205150</xdr:colOff>
      <xdr:row>49</xdr:row>
      <xdr:rowOff>186437</xdr:rowOff>
    </xdr:from>
    <xdr:to>
      <xdr:col>8</xdr:col>
      <xdr:colOff>258536</xdr:colOff>
      <xdr:row>51</xdr:row>
      <xdr:rowOff>13609</xdr:rowOff>
    </xdr:to>
    <xdr:sp macro="" textlink="">
      <xdr:nvSpPr>
        <xdr:cNvPr id="54" name="92 CuadroTexto"/>
        <xdr:cNvSpPr txBox="1"/>
      </xdr:nvSpPr>
      <xdr:spPr>
        <a:xfrm>
          <a:off x="4341721" y="9167151"/>
          <a:ext cx="679315" cy="208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Lmix</a:t>
          </a:r>
        </a:p>
      </xdr:txBody>
    </xdr:sp>
    <xdr:clientData/>
  </xdr:twoCellAnchor>
  <xdr:twoCellAnchor>
    <xdr:from>
      <xdr:col>10</xdr:col>
      <xdr:colOff>306159</xdr:colOff>
      <xdr:row>49</xdr:row>
      <xdr:rowOff>108856</xdr:rowOff>
    </xdr:from>
    <xdr:to>
      <xdr:col>10</xdr:col>
      <xdr:colOff>306159</xdr:colOff>
      <xdr:row>56</xdr:row>
      <xdr:rowOff>174534</xdr:rowOff>
    </xdr:to>
    <xdr:cxnSp macro="">
      <xdr:nvCxnSpPr>
        <xdr:cNvPr id="55" name="93 Conector recto de flecha"/>
        <xdr:cNvCxnSpPr/>
      </xdr:nvCxnSpPr>
      <xdr:spPr>
        <a:xfrm>
          <a:off x="5776230" y="9089570"/>
          <a:ext cx="0" cy="14400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178594</xdr:colOff>
      <xdr:row>52</xdr:row>
      <xdr:rowOff>66687</xdr:rowOff>
    </xdr:from>
    <xdr:to>
      <xdr:col>8</xdr:col>
      <xdr:colOff>226218</xdr:colOff>
      <xdr:row>53</xdr:row>
      <xdr:rowOff>107156</xdr:rowOff>
    </xdr:to>
    <xdr:sp macro="" textlink="">
      <xdr:nvSpPr>
        <xdr:cNvPr id="57" name="95 CuadroTexto"/>
        <xdr:cNvSpPr txBox="1"/>
      </xdr:nvSpPr>
      <xdr:spPr>
        <a:xfrm>
          <a:off x="3502819" y="9525012"/>
          <a:ext cx="809624" cy="2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Muro i</a:t>
          </a:r>
        </a:p>
      </xdr:txBody>
    </xdr:sp>
    <xdr:clientData/>
  </xdr:twoCellAnchor>
  <xdr:twoCellAnchor>
    <xdr:from>
      <xdr:col>6</xdr:col>
      <xdr:colOff>188799</xdr:colOff>
      <xdr:row>46</xdr:row>
      <xdr:rowOff>164040</xdr:rowOff>
    </xdr:from>
    <xdr:to>
      <xdr:col>6</xdr:col>
      <xdr:colOff>188799</xdr:colOff>
      <xdr:row>57</xdr:row>
      <xdr:rowOff>9259</xdr:rowOff>
    </xdr:to>
    <xdr:cxnSp macro="">
      <xdr:nvCxnSpPr>
        <xdr:cNvPr id="58" name="96 Conector recto de flecha"/>
        <xdr:cNvCxnSpPr/>
      </xdr:nvCxnSpPr>
      <xdr:spPr>
        <a:xfrm flipV="1">
          <a:off x="3563370" y="8573254"/>
          <a:ext cx="0" cy="1981541"/>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189445</xdr:colOff>
      <xdr:row>57</xdr:row>
      <xdr:rowOff>9528</xdr:rowOff>
    </xdr:from>
    <xdr:to>
      <xdr:col>12</xdr:col>
      <xdr:colOff>75016</xdr:colOff>
      <xdr:row>57</xdr:row>
      <xdr:rowOff>11906</xdr:rowOff>
    </xdr:to>
    <xdr:cxnSp macro="">
      <xdr:nvCxnSpPr>
        <xdr:cNvPr id="59" name="97 Conector recto de flecha"/>
        <xdr:cNvCxnSpPr/>
      </xdr:nvCxnSpPr>
      <xdr:spPr>
        <a:xfrm>
          <a:off x="2430621" y="10397381"/>
          <a:ext cx="3146483"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161909</xdr:colOff>
      <xdr:row>46</xdr:row>
      <xdr:rowOff>138123</xdr:rowOff>
    </xdr:from>
    <xdr:to>
      <xdr:col>6</xdr:col>
      <xdr:colOff>666750</xdr:colOff>
      <xdr:row>47</xdr:row>
      <xdr:rowOff>166688</xdr:rowOff>
    </xdr:to>
    <xdr:sp macro="" textlink="">
      <xdr:nvSpPr>
        <xdr:cNvPr id="60" name="98 CuadroTexto"/>
        <xdr:cNvSpPr txBox="1"/>
      </xdr:nvSpPr>
      <xdr:spPr>
        <a:xfrm>
          <a:off x="3448034" y="8674904"/>
          <a:ext cx="504841" cy="219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11</xdr:col>
      <xdr:colOff>285751</xdr:colOff>
      <xdr:row>57</xdr:row>
      <xdr:rowOff>95250</xdr:rowOff>
    </xdr:from>
    <xdr:to>
      <xdr:col>12</xdr:col>
      <xdr:colOff>127000</xdr:colOff>
      <xdr:row>58</xdr:row>
      <xdr:rowOff>158750</xdr:rowOff>
    </xdr:to>
    <xdr:sp macro="" textlink="">
      <xdr:nvSpPr>
        <xdr:cNvPr id="61" name="99 CuadroTexto"/>
        <xdr:cNvSpPr txBox="1"/>
      </xdr:nvSpPr>
      <xdr:spPr>
        <a:xfrm>
          <a:off x="6096001" y="10699750"/>
          <a:ext cx="523874"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6</xdr:col>
      <xdr:colOff>202411</xdr:colOff>
      <xdr:row>27</xdr:row>
      <xdr:rowOff>47620</xdr:rowOff>
    </xdr:from>
    <xdr:to>
      <xdr:col>10</xdr:col>
      <xdr:colOff>194911</xdr:colOff>
      <xdr:row>27</xdr:row>
      <xdr:rowOff>47620</xdr:rowOff>
    </xdr:to>
    <xdr:cxnSp macro="">
      <xdr:nvCxnSpPr>
        <xdr:cNvPr id="62" name="61 Conector recto de flecha"/>
        <xdr:cNvCxnSpPr/>
      </xdr:nvCxnSpPr>
      <xdr:spPr>
        <a:xfrm>
          <a:off x="3576982" y="4687656"/>
          <a:ext cx="208800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209214</xdr:colOff>
      <xdr:row>49</xdr:row>
      <xdr:rowOff>32302</xdr:rowOff>
    </xdr:from>
    <xdr:to>
      <xdr:col>10</xdr:col>
      <xdr:colOff>201714</xdr:colOff>
      <xdr:row>49</xdr:row>
      <xdr:rowOff>32302</xdr:rowOff>
    </xdr:to>
    <xdr:cxnSp macro="">
      <xdr:nvCxnSpPr>
        <xdr:cNvPr id="65" name="61 Conector recto de flecha"/>
        <xdr:cNvCxnSpPr/>
      </xdr:nvCxnSpPr>
      <xdr:spPr>
        <a:xfrm>
          <a:off x="3583785" y="9013016"/>
          <a:ext cx="208800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349256</xdr:colOff>
      <xdr:row>27</xdr:row>
      <xdr:rowOff>123596</xdr:rowOff>
    </xdr:from>
    <xdr:to>
      <xdr:col>23</xdr:col>
      <xdr:colOff>349256</xdr:colOff>
      <xdr:row>35</xdr:row>
      <xdr:rowOff>3877</xdr:rowOff>
    </xdr:to>
    <xdr:cxnSp macro="">
      <xdr:nvCxnSpPr>
        <xdr:cNvPr id="67" name="48 Conector recto de flecha"/>
        <xdr:cNvCxnSpPr/>
      </xdr:nvCxnSpPr>
      <xdr:spPr>
        <a:xfrm>
          <a:off x="12509506" y="4790846"/>
          <a:ext cx="0" cy="145190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222067</xdr:colOff>
      <xdr:row>49</xdr:row>
      <xdr:rowOff>130210</xdr:rowOff>
    </xdr:from>
    <xdr:to>
      <xdr:col>23</xdr:col>
      <xdr:colOff>267567</xdr:colOff>
      <xdr:row>56</xdr:row>
      <xdr:rowOff>153085</xdr:rowOff>
    </xdr:to>
    <xdr:sp macro="" textlink="">
      <xdr:nvSpPr>
        <xdr:cNvPr id="68" name="3 Rectángulo"/>
        <xdr:cNvSpPr/>
      </xdr:nvSpPr>
      <xdr:spPr>
        <a:xfrm>
          <a:off x="10180984" y="9062543"/>
          <a:ext cx="2236250" cy="138812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19</xdr:col>
      <xdr:colOff>583413</xdr:colOff>
      <xdr:row>55</xdr:row>
      <xdr:rowOff>13490</xdr:rowOff>
    </xdr:from>
    <xdr:to>
      <xdr:col>20</xdr:col>
      <xdr:colOff>414344</xdr:colOff>
      <xdr:row>56</xdr:row>
      <xdr:rowOff>45240</xdr:rowOff>
    </xdr:to>
    <xdr:sp macro="" textlink="">
      <xdr:nvSpPr>
        <xdr:cNvPr id="69" name="50 CuadroTexto"/>
        <xdr:cNvSpPr txBox="1"/>
      </xdr:nvSpPr>
      <xdr:spPr>
        <a:xfrm>
          <a:off x="10552913" y="10221115"/>
          <a:ext cx="46593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21</xdr:col>
      <xdr:colOff>320693</xdr:colOff>
      <xdr:row>51</xdr:row>
      <xdr:rowOff>102413</xdr:rowOff>
    </xdr:from>
    <xdr:to>
      <xdr:col>23</xdr:col>
      <xdr:colOff>142875</xdr:colOff>
      <xdr:row>53</xdr:row>
      <xdr:rowOff>79375</xdr:rowOff>
    </xdr:to>
    <xdr:sp macro="" textlink="">
      <xdr:nvSpPr>
        <xdr:cNvPr id="70" name="52 CuadroTexto"/>
        <xdr:cNvSpPr txBox="1"/>
      </xdr:nvSpPr>
      <xdr:spPr>
        <a:xfrm>
          <a:off x="11655443" y="9516288"/>
          <a:ext cx="679432" cy="37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Lmiy</a:t>
          </a:r>
        </a:p>
      </xdr:txBody>
    </xdr:sp>
    <xdr:clientData/>
  </xdr:twoCellAnchor>
  <xdr:twoCellAnchor>
    <xdr:from>
      <xdr:col>21</xdr:col>
      <xdr:colOff>346019</xdr:colOff>
      <xdr:row>50</xdr:row>
      <xdr:rowOff>54427</xdr:rowOff>
    </xdr:from>
    <xdr:to>
      <xdr:col>21</xdr:col>
      <xdr:colOff>346019</xdr:colOff>
      <xdr:row>54</xdr:row>
      <xdr:rowOff>115660</xdr:rowOff>
    </xdr:to>
    <xdr:cxnSp macro="">
      <xdr:nvCxnSpPr>
        <xdr:cNvPr id="71" name="54 Conector recto de flecha"/>
        <xdr:cNvCxnSpPr/>
      </xdr:nvCxnSpPr>
      <xdr:spPr>
        <a:xfrm>
          <a:off x="11680769" y="9277802"/>
          <a:ext cx="0" cy="8391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219420</xdr:colOff>
      <xdr:row>54</xdr:row>
      <xdr:rowOff>151378</xdr:rowOff>
    </xdr:from>
    <xdr:to>
      <xdr:col>21</xdr:col>
      <xdr:colOff>219420</xdr:colOff>
      <xdr:row>54</xdr:row>
      <xdr:rowOff>151378</xdr:rowOff>
    </xdr:to>
    <xdr:cxnSp macro="">
      <xdr:nvCxnSpPr>
        <xdr:cNvPr id="72" name="57 Conector recto de flecha"/>
        <xdr:cNvCxnSpPr/>
      </xdr:nvCxnSpPr>
      <xdr:spPr>
        <a:xfrm>
          <a:off x="10188920" y="10152628"/>
          <a:ext cx="136525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209895</xdr:colOff>
      <xdr:row>49</xdr:row>
      <xdr:rowOff>36975</xdr:rowOff>
    </xdr:from>
    <xdr:to>
      <xdr:col>23</xdr:col>
      <xdr:colOff>255395</xdr:colOff>
      <xdr:row>49</xdr:row>
      <xdr:rowOff>36975</xdr:rowOff>
    </xdr:to>
    <xdr:cxnSp macro="">
      <xdr:nvCxnSpPr>
        <xdr:cNvPr id="74" name="61 Conector recto de flecha"/>
        <xdr:cNvCxnSpPr/>
      </xdr:nvCxnSpPr>
      <xdr:spPr>
        <a:xfrm>
          <a:off x="10179395" y="9069850"/>
          <a:ext cx="226800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214528</xdr:colOff>
      <xdr:row>46</xdr:row>
      <xdr:rowOff>114753</xdr:rowOff>
    </xdr:from>
    <xdr:to>
      <xdr:col>19</xdr:col>
      <xdr:colOff>214528</xdr:colOff>
      <xdr:row>56</xdr:row>
      <xdr:rowOff>152173</xdr:rowOff>
    </xdr:to>
    <xdr:cxnSp macro="">
      <xdr:nvCxnSpPr>
        <xdr:cNvPr id="75" name="69 Conector recto de flecha"/>
        <xdr:cNvCxnSpPr/>
      </xdr:nvCxnSpPr>
      <xdr:spPr>
        <a:xfrm flipV="1">
          <a:off x="10184028" y="8576128"/>
          <a:ext cx="0" cy="1990045"/>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202624</xdr:colOff>
      <xdr:row>56</xdr:row>
      <xdr:rowOff>154558</xdr:rowOff>
    </xdr:from>
    <xdr:to>
      <xdr:col>24</xdr:col>
      <xdr:colOff>571249</xdr:colOff>
      <xdr:row>56</xdr:row>
      <xdr:rowOff>156936</xdr:rowOff>
    </xdr:to>
    <xdr:cxnSp macro="">
      <xdr:nvCxnSpPr>
        <xdr:cNvPr id="76" name="70 Conector recto de flecha"/>
        <xdr:cNvCxnSpPr/>
      </xdr:nvCxnSpPr>
      <xdr:spPr>
        <a:xfrm>
          <a:off x="10172124" y="10568558"/>
          <a:ext cx="2988000"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193531</xdr:colOff>
      <xdr:row>46</xdr:row>
      <xdr:rowOff>65096</xdr:rowOff>
    </xdr:from>
    <xdr:to>
      <xdr:col>19</xdr:col>
      <xdr:colOff>603251</xdr:colOff>
      <xdr:row>47</xdr:row>
      <xdr:rowOff>158750</xdr:rowOff>
    </xdr:to>
    <xdr:sp macro="" textlink="">
      <xdr:nvSpPr>
        <xdr:cNvPr id="77" name="71 CuadroTexto"/>
        <xdr:cNvSpPr txBox="1"/>
      </xdr:nvSpPr>
      <xdr:spPr>
        <a:xfrm>
          <a:off x="10163031" y="8526471"/>
          <a:ext cx="409720" cy="284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24</xdr:col>
      <xdr:colOff>187325</xdr:colOff>
      <xdr:row>57</xdr:row>
      <xdr:rowOff>27790</xdr:rowOff>
    </xdr:from>
    <xdr:to>
      <xdr:col>24</xdr:col>
      <xdr:colOff>444500</xdr:colOff>
      <xdr:row>58</xdr:row>
      <xdr:rowOff>69849</xdr:rowOff>
    </xdr:to>
    <xdr:sp macro="" textlink="">
      <xdr:nvSpPr>
        <xdr:cNvPr id="78" name="72 CuadroTexto"/>
        <xdr:cNvSpPr txBox="1"/>
      </xdr:nvSpPr>
      <xdr:spPr>
        <a:xfrm>
          <a:off x="12776200" y="10632290"/>
          <a:ext cx="257175" cy="24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23</xdr:col>
      <xdr:colOff>349256</xdr:colOff>
      <xdr:row>49</xdr:row>
      <xdr:rowOff>60096</xdr:rowOff>
    </xdr:from>
    <xdr:to>
      <xdr:col>23</xdr:col>
      <xdr:colOff>349256</xdr:colOff>
      <xdr:row>56</xdr:row>
      <xdr:rowOff>130877</xdr:rowOff>
    </xdr:to>
    <xdr:cxnSp macro="">
      <xdr:nvCxnSpPr>
        <xdr:cNvPr id="79" name="48 Conector recto de flecha"/>
        <xdr:cNvCxnSpPr/>
      </xdr:nvCxnSpPr>
      <xdr:spPr>
        <a:xfrm>
          <a:off x="12541256" y="9092971"/>
          <a:ext cx="0" cy="145190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166686</xdr:colOff>
      <xdr:row>50</xdr:row>
      <xdr:rowOff>87308</xdr:rowOff>
    </xdr:from>
    <xdr:to>
      <xdr:col>21</xdr:col>
      <xdr:colOff>274686</xdr:colOff>
      <xdr:row>54</xdr:row>
      <xdr:rowOff>29433</xdr:rowOff>
    </xdr:to>
    <xdr:sp macro="" textlink="">
      <xdr:nvSpPr>
        <xdr:cNvPr id="80" name="5 Rectángulo"/>
        <xdr:cNvSpPr/>
      </xdr:nvSpPr>
      <xdr:spPr>
        <a:xfrm>
          <a:off x="11501436" y="9310683"/>
          <a:ext cx="108000" cy="720000"/>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214287</xdr:colOff>
      <xdr:row>49</xdr:row>
      <xdr:rowOff>134934</xdr:rowOff>
    </xdr:from>
    <xdr:to>
      <xdr:col>21</xdr:col>
      <xdr:colOff>226193</xdr:colOff>
      <xdr:row>56</xdr:row>
      <xdr:rowOff>99215</xdr:rowOff>
    </xdr:to>
    <xdr:cxnSp macro="">
      <xdr:nvCxnSpPr>
        <xdr:cNvPr id="73" name="59 Conector recto"/>
        <xdr:cNvCxnSpPr/>
      </xdr:nvCxnSpPr>
      <xdr:spPr>
        <a:xfrm>
          <a:off x="11549037" y="9167809"/>
          <a:ext cx="11906" cy="13454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2.xml><?xml version="1.0" encoding="utf-8"?>
<xdr:wsDr xmlns:xdr="http://schemas.openxmlformats.org/drawingml/2006/spreadsheetDrawing" xmlns:a="http://schemas.openxmlformats.org/drawingml/2006/main">
  <xdr:twoCellAnchor>
    <xdr:from>
      <xdr:col>21</xdr:col>
      <xdr:colOff>380999</xdr:colOff>
      <xdr:row>47</xdr:row>
      <xdr:rowOff>83343</xdr:rowOff>
    </xdr:from>
    <xdr:to>
      <xdr:col>26</xdr:col>
      <xdr:colOff>488156</xdr:colOff>
      <xdr:row>58</xdr:row>
      <xdr:rowOff>47624</xdr:rowOff>
    </xdr:to>
    <xdr:sp macro="" textlink="">
      <xdr:nvSpPr>
        <xdr:cNvPr id="2" name="101 Rectángulo"/>
        <xdr:cNvSpPr/>
      </xdr:nvSpPr>
      <xdr:spPr>
        <a:xfrm>
          <a:off x="10306049" y="8560593"/>
          <a:ext cx="2336007" cy="1507331"/>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381001</xdr:colOff>
      <xdr:row>16</xdr:row>
      <xdr:rowOff>83343</xdr:rowOff>
    </xdr:from>
    <xdr:to>
      <xdr:col>26</xdr:col>
      <xdr:colOff>488158</xdr:colOff>
      <xdr:row>27</xdr:row>
      <xdr:rowOff>47624</xdr:rowOff>
    </xdr:to>
    <xdr:sp macro="" textlink="">
      <xdr:nvSpPr>
        <xdr:cNvPr id="3" name="100 Rectángulo"/>
        <xdr:cNvSpPr/>
      </xdr:nvSpPr>
      <xdr:spPr>
        <a:xfrm>
          <a:off x="10306051" y="3055143"/>
          <a:ext cx="2336007" cy="1507331"/>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114300</xdr:colOff>
      <xdr:row>28</xdr:row>
      <xdr:rowOff>28575</xdr:rowOff>
    </xdr:from>
    <xdr:to>
      <xdr:col>2</xdr:col>
      <xdr:colOff>160019</xdr:colOff>
      <xdr:row>29</xdr:row>
      <xdr:rowOff>133350</xdr:rowOff>
    </xdr:to>
    <xdr:sp macro="" textlink="">
      <xdr:nvSpPr>
        <xdr:cNvPr id="4" name="1 Abrir llave"/>
        <xdr:cNvSpPr/>
      </xdr:nvSpPr>
      <xdr:spPr>
        <a:xfrm>
          <a:off x="1590675" y="4743450"/>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6</xdr:col>
      <xdr:colOff>200025</xdr:colOff>
      <xdr:row>28</xdr:row>
      <xdr:rowOff>19050</xdr:rowOff>
    </xdr:from>
    <xdr:to>
      <xdr:col>7</xdr:col>
      <xdr:colOff>36194</xdr:colOff>
      <xdr:row>29</xdr:row>
      <xdr:rowOff>161925</xdr:rowOff>
    </xdr:to>
    <xdr:sp macro="" textlink="">
      <xdr:nvSpPr>
        <xdr:cNvPr id="5" name="2 Cerrar llave"/>
        <xdr:cNvSpPr/>
      </xdr:nvSpPr>
      <xdr:spPr>
        <a:xfrm>
          <a:off x="3314700" y="4733925"/>
          <a:ext cx="45719"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5</xdr:col>
      <xdr:colOff>185487</xdr:colOff>
      <xdr:row>28</xdr:row>
      <xdr:rowOff>185487</xdr:rowOff>
    </xdr:from>
    <xdr:to>
      <xdr:col>5</xdr:col>
      <xdr:colOff>345908</xdr:colOff>
      <xdr:row>28</xdr:row>
      <xdr:rowOff>185488</xdr:rowOff>
    </xdr:to>
    <xdr:cxnSp macro="">
      <xdr:nvCxnSpPr>
        <xdr:cNvPr id="6" name="4 Conector recto"/>
        <xdr:cNvCxnSpPr/>
      </xdr:nvCxnSpPr>
      <xdr:spPr>
        <a:xfrm>
          <a:off x="2728662" y="4900362"/>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28</xdr:row>
      <xdr:rowOff>180975</xdr:rowOff>
    </xdr:from>
    <xdr:to>
      <xdr:col>7</xdr:col>
      <xdr:colOff>438150</xdr:colOff>
      <xdr:row>28</xdr:row>
      <xdr:rowOff>180976</xdr:rowOff>
    </xdr:to>
    <xdr:cxnSp macro="">
      <xdr:nvCxnSpPr>
        <xdr:cNvPr id="7" name="9 Conector recto de flecha"/>
        <xdr:cNvCxnSpPr/>
      </xdr:nvCxnSpPr>
      <xdr:spPr>
        <a:xfrm flipV="1">
          <a:off x="3457575" y="4895850"/>
          <a:ext cx="304800" cy="1"/>
        </a:xfrm>
        <a:prstGeom prst="straightConnector1">
          <a:avLst/>
        </a:prstGeom>
        <a:ln w="317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28</xdr:row>
      <xdr:rowOff>38100</xdr:rowOff>
    </xdr:from>
    <xdr:to>
      <xdr:col>7</xdr:col>
      <xdr:colOff>712469</xdr:colOff>
      <xdr:row>29</xdr:row>
      <xdr:rowOff>142875</xdr:rowOff>
    </xdr:to>
    <xdr:sp macro="" textlink="">
      <xdr:nvSpPr>
        <xdr:cNvPr id="8" name="12 Abrir llave"/>
        <xdr:cNvSpPr/>
      </xdr:nvSpPr>
      <xdr:spPr>
        <a:xfrm>
          <a:off x="3990975" y="4752975"/>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9</xdr:col>
      <xdr:colOff>65171</xdr:colOff>
      <xdr:row>28</xdr:row>
      <xdr:rowOff>187492</xdr:rowOff>
    </xdr:from>
    <xdr:to>
      <xdr:col>9</xdr:col>
      <xdr:colOff>225592</xdr:colOff>
      <xdr:row>28</xdr:row>
      <xdr:rowOff>187493</xdr:rowOff>
    </xdr:to>
    <xdr:cxnSp macro="">
      <xdr:nvCxnSpPr>
        <xdr:cNvPr id="9" name="14 Conector recto"/>
        <xdr:cNvCxnSpPr/>
      </xdr:nvCxnSpPr>
      <xdr:spPr>
        <a:xfrm>
          <a:off x="4770521" y="4902367"/>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28</xdr:row>
      <xdr:rowOff>28575</xdr:rowOff>
    </xdr:from>
    <xdr:to>
      <xdr:col>16</xdr:col>
      <xdr:colOff>160019</xdr:colOff>
      <xdr:row>29</xdr:row>
      <xdr:rowOff>133350</xdr:rowOff>
    </xdr:to>
    <xdr:sp macro="" textlink="">
      <xdr:nvSpPr>
        <xdr:cNvPr id="10" name="15 Abrir llave"/>
        <xdr:cNvSpPr/>
      </xdr:nvSpPr>
      <xdr:spPr>
        <a:xfrm>
          <a:off x="8153400" y="4743450"/>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20</xdr:col>
      <xdr:colOff>200025</xdr:colOff>
      <xdr:row>28</xdr:row>
      <xdr:rowOff>19050</xdr:rowOff>
    </xdr:from>
    <xdr:to>
      <xdr:col>21</xdr:col>
      <xdr:colOff>36194</xdr:colOff>
      <xdr:row>29</xdr:row>
      <xdr:rowOff>161925</xdr:rowOff>
    </xdr:to>
    <xdr:sp macro="" textlink="">
      <xdr:nvSpPr>
        <xdr:cNvPr id="11" name="16 Cerrar llave"/>
        <xdr:cNvSpPr/>
      </xdr:nvSpPr>
      <xdr:spPr>
        <a:xfrm>
          <a:off x="9886950" y="4733925"/>
          <a:ext cx="74294"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19</xdr:col>
      <xdr:colOff>185487</xdr:colOff>
      <xdr:row>28</xdr:row>
      <xdr:rowOff>185487</xdr:rowOff>
    </xdr:from>
    <xdr:to>
      <xdr:col>19</xdr:col>
      <xdr:colOff>345908</xdr:colOff>
      <xdr:row>28</xdr:row>
      <xdr:rowOff>185488</xdr:rowOff>
    </xdr:to>
    <xdr:cxnSp macro="">
      <xdr:nvCxnSpPr>
        <xdr:cNvPr id="12" name="17 Conector recto"/>
        <xdr:cNvCxnSpPr/>
      </xdr:nvCxnSpPr>
      <xdr:spPr>
        <a:xfrm>
          <a:off x="9291387" y="4900362"/>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133350</xdr:colOff>
      <xdr:row>28</xdr:row>
      <xdr:rowOff>180975</xdr:rowOff>
    </xdr:from>
    <xdr:to>
      <xdr:col>21</xdr:col>
      <xdr:colOff>438150</xdr:colOff>
      <xdr:row>28</xdr:row>
      <xdr:rowOff>180976</xdr:rowOff>
    </xdr:to>
    <xdr:cxnSp macro="">
      <xdr:nvCxnSpPr>
        <xdr:cNvPr id="13" name="18 Conector recto de flecha"/>
        <xdr:cNvCxnSpPr/>
      </xdr:nvCxnSpPr>
      <xdr:spPr>
        <a:xfrm flipV="1">
          <a:off x="10058400" y="4895850"/>
          <a:ext cx="304800" cy="1"/>
        </a:xfrm>
        <a:prstGeom prst="straightConnector1">
          <a:avLst/>
        </a:prstGeom>
        <a:ln w="317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666750</xdr:colOff>
      <xdr:row>28</xdr:row>
      <xdr:rowOff>38100</xdr:rowOff>
    </xdr:from>
    <xdr:to>
      <xdr:col>21</xdr:col>
      <xdr:colOff>712469</xdr:colOff>
      <xdr:row>29</xdr:row>
      <xdr:rowOff>142875</xdr:rowOff>
    </xdr:to>
    <xdr:sp macro="" textlink="">
      <xdr:nvSpPr>
        <xdr:cNvPr id="14" name="19 Abrir llave"/>
        <xdr:cNvSpPr/>
      </xdr:nvSpPr>
      <xdr:spPr>
        <a:xfrm>
          <a:off x="10591800" y="4752975"/>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25</xdr:col>
      <xdr:colOff>9525</xdr:colOff>
      <xdr:row>28</xdr:row>
      <xdr:rowOff>28575</xdr:rowOff>
    </xdr:from>
    <xdr:to>
      <xdr:col>25</xdr:col>
      <xdr:colOff>114300</xdr:colOff>
      <xdr:row>29</xdr:row>
      <xdr:rowOff>171450</xdr:rowOff>
    </xdr:to>
    <xdr:sp macro="" textlink="">
      <xdr:nvSpPr>
        <xdr:cNvPr id="15" name="20 Cerrar llave"/>
        <xdr:cNvSpPr/>
      </xdr:nvSpPr>
      <xdr:spPr>
        <a:xfrm>
          <a:off x="11820525" y="4743450"/>
          <a:ext cx="104775"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23</xdr:col>
      <xdr:colOff>65171</xdr:colOff>
      <xdr:row>28</xdr:row>
      <xdr:rowOff>187492</xdr:rowOff>
    </xdr:from>
    <xdr:to>
      <xdr:col>23</xdr:col>
      <xdr:colOff>225592</xdr:colOff>
      <xdr:row>28</xdr:row>
      <xdr:rowOff>187493</xdr:rowOff>
    </xdr:to>
    <xdr:cxnSp macro="">
      <xdr:nvCxnSpPr>
        <xdr:cNvPr id="16" name="21 Conector recto"/>
        <xdr:cNvCxnSpPr/>
      </xdr:nvCxnSpPr>
      <xdr:spPr>
        <a:xfrm>
          <a:off x="11228471" y="4902367"/>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28</xdr:row>
      <xdr:rowOff>28575</xdr:rowOff>
    </xdr:from>
    <xdr:to>
      <xdr:col>11</xdr:col>
      <xdr:colOff>114300</xdr:colOff>
      <xdr:row>29</xdr:row>
      <xdr:rowOff>171450</xdr:rowOff>
    </xdr:to>
    <xdr:sp macro="" textlink="">
      <xdr:nvSpPr>
        <xdr:cNvPr id="17" name="22 Cerrar llave"/>
        <xdr:cNvSpPr/>
      </xdr:nvSpPr>
      <xdr:spPr>
        <a:xfrm>
          <a:off x="5238750" y="4743450"/>
          <a:ext cx="104775"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xdr:col>
      <xdr:colOff>114300</xdr:colOff>
      <xdr:row>59</xdr:row>
      <xdr:rowOff>28575</xdr:rowOff>
    </xdr:from>
    <xdr:to>
      <xdr:col>2</xdr:col>
      <xdr:colOff>160019</xdr:colOff>
      <xdr:row>60</xdr:row>
      <xdr:rowOff>133350</xdr:rowOff>
    </xdr:to>
    <xdr:sp macro="" textlink="">
      <xdr:nvSpPr>
        <xdr:cNvPr id="18" name="23 Abrir llave"/>
        <xdr:cNvSpPr/>
      </xdr:nvSpPr>
      <xdr:spPr>
        <a:xfrm>
          <a:off x="1590675" y="10248900"/>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6</xdr:col>
      <xdr:colOff>200025</xdr:colOff>
      <xdr:row>59</xdr:row>
      <xdr:rowOff>19050</xdr:rowOff>
    </xdr:from>
    <xdr:to>
      <xdr:col>7</xdr:col>
      <xdr:colOff>36194</xdr:colOff>
      <xdr:row>60</xdr:row>
      <xdr:rowOff>161925</xdr:rowOff>
    </xdr:to>
    <xdr:sp macro="" textlink="">
      <xdr:nvSpPr>
        <xdr:cNvPr id="19" name="24 Cerrar llave"/>
        <xdr:cNvSpPr/>
      </xdr:nvSpPr>
      <xdr:spPr>
        <a:xfrm>
          <a:off x="3314700" y="10239375"/>
          <a:ext cx="45719"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5</xdr:col>
      <xdr:colOff>185487</xdr:colOff>
      <xdr:row>59</xdr:row>
      <xdr:rowOff>185487</xdr:rowOff>
    </xdr:from>
    <xdr:to>
      <xdr:col>5</xdr:col>
      <xdr:colOff>345908</xdr:colOff>
      <xdr:row>59</xdr:row>
      <xdr:rowOff>185488</xdr:rowOff>
    </xdr:to>
    <xdr:cxnSp macro="">
      <xdr:nvCxnSpPr>
        <xdr:cNvPr id="20" name="25 Conector recto"/>
        <xdr:cNvCxnSpPr/>
      </xdr:nvCxnSpPr>
      <xdr:spPr>
        <a:xfrm>
          <a:off x="2728662" y="10405812"/>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59</xdr:row>
      <xdr:rowOff>180975</xdr:rowOff>
    </xdr:from>
    <xdr:to>
      <xdr:col>7</xdr:col>
      <xdr:colOff>438150</xdr:colOff>
      <xdr:row>59</xdr:row>
      <xdr:rowOff>180976</xdr:rowOff>
    </xdr:to>
    <xdr:cxnSp macro="">
      <xdr:nvCxnSpPr>
        <xdr:cNvPr id="21" name="26 Conector recto de flecha"/>
        <xdr:cNvCxnSpPr/>
      </xdr:nvCxnSpPr>
      <xdr:spPr>
        <a:xfrm flipV="1">
          <a:off x="3457575" y="10401300"/>
          <a:ext cx="304800" cy="1"/>
        </a:xfrm>
        <a:prstGeom prst="straightConnector1">
          <a:avLst/>
        </a:prstGeom>
        <a:ln w="317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59</xdr:row>
      <xdr:rowOff>38100</xdr:rowOff>
    </xdr:from>
    <xdr:to>
      <xdr:col>7</xdr:col>
      <xdr:colOff>712469</xdr:colOff>
      <xdr:row>60</xdr:row>
      <xdr:rowOff>142875</xdr:rowOff>
    </xdr:to>
    <xdr:sp macro="" textlink="">
      <xdr:nvSpPr>
        <xdr:cNvPr id="22" name="27 Abrir llave"/>
        <xdr:cNvSpPr/>
      </xdr:nvSpPr>
      <xdr:spPr>
        <a:xfrm>
          <a:off x="3990975" y="10258425"/>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9</xdr:col>
      <xdr:colOff>65171</xdr:colOff>
      <xdr:row>59</xdr:row>
      <xdr:rowOff>187492</xdr:rowOff>
    </xdr:from>
    <xdr:to>
      <xdr:col>9</xdr:col>
      <xdr:colOff>225592</xdr:colOff>
      <xdr:row>59</xdr:row>
      <xdr:rowOff>187493</xdr:rowOff>
    </xdr:to>
    <xdr:cxnSp macro="">
      <xdr:nvCxnSpPr>
        <xdr:cNvPr id="23" name="28 Conector recto"/>
        <xdr:cNvCxnSpPr/>
      </xdr:nvCxnSpPr>
      <xdr:spPr>
        <a:xfrm>
          <a:off x="4770521" y="10407817"/>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59</xdr:row>
      <xdr:rowOff>28575</xdr:rowOff>
    </xdr:from>
    <xdr:to>
      <xdr:col>16</xdr:col>
      <xdr:colOff>160019</xdr:colOff>
      <xdr:row>60</xdr:row>
      <xdr:rowOff>133350</xdr:rowOff>
    </xdr:to>
    <xdr:sp macro="" textlink="">
      <xdr:nvSpPr>
        <xdr:cNvPr id="24" name="29 Abrir llave"/>
        <xdr:cNvSpPr/>
      </xdr:nvSpPr>
      <xdr:spPr>
        <a:xfrm>
          <a:off x="8153400" y="10248900"/>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20</xdr:col>
      <xdr:colOff>200025</xdr:colOff>
      <xdr:row>59</xdr:row>
      <xdr:rowOff>19050</xdr:rowOff>
    </xdr:from>
    <xdr:to>
      <xdr:col>21</xdr:col>
      <xdr:colOff>36194</xdr:colOff>
      <xdr:row>60</xdr:row>
      <xdr:rowOff>161925</xdr:rowOff>
    </xdr:to>
    <xdr:sp macro="" textlink="">
      <xdr:nvSpPr>
        <xdr:cNvPr id="25" name="30 Cerrar llave"/>
        <xdr:cNvSpPr/>
      </xdr:nvSpPr>
      <xdr:spPr>
        <a:xfrm>
          <a:off x="9886950" y="10239375"/>
          <a:ext cx="74294"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19</xdr:col>
      <xdr:colOff>185487</xdr:colOff>
      <xdr:row>59</xdr:row>
      <xdr:rowOff>185487</xdr:rowOff>
    </xdr:from>
    <xdr:to>
      <xdr:col>19</xdr:col>
      <xdr:colOff>345908</xdr:colOff>
      <xdr:row>59</xdr:row>
      <xdr:rowOff>185488</xdr:rowOff>
    </xdr:to>
    <xdr:cxnSp macro="">
      <xdr:nvCxnSpPr>
        <xdr:cNvPr id="26" name="31 Conector recto"/>
        <xdr:cNvCxnSpPr/>
      </xdr:nvCxnSpPr>
      <xdr:spPr>
        <a:xfrm>
          <a:off x="9291387" y="10405812"/>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133350</xdr:colOff>
      <xdr:row>59</xdr:row>
      <xdr:rowOff>180975</xdr:rowOff>
    </xdr:from>
    <xdr:to>
      <xdr:col>21</xdr:col>
      <xdr:colOff>438150</xdr:colOff>
      <xdr:row>59</xdr:row>
      <xdr:rowOff>180976</xdr:rowOff>
    </xdr:to>
    <xdr:cxnSp macro="">
      <xdr:nvCxnSpPr>
        <xdr:cNvPr id="27" name="32 Conector recto de flecha"/>
        <xdr:cNvCxnSpPr/>
      </xdr:nvCxnSpPr>
      <xdr:spPr>
        <a:xfrm flipV="1">
          <a:off x="10058400" y="10401300"/>
          <a:ext cx="304800" cy="1"/>
        </a:xfrm>
        <a:prstGeom prst="straightConnector1">
          <a:avLst/>
        </a:prstGeom>
        <a:ln w="317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666750</xdr:colOff>
      <xdr:row>59</xdr:row>
      <xdr:rowOff>38100</xdr:rowOff>
    </xdr:from>
    <xdr:to>
      <xdr:col>21</xdr:col>
      <xdr:colOff>712469</xdr:colOff>
      <xdr:row>60</xdr:row>
      <xdr:rowOff>142875</xdr:rowOff>
    </xdr:to>
    <xdr:sp macro="" textlink="">
      <xdr:nvSpPr>
        <xdr:cNvPr id="28" name="33 Abrir llave"/>
        <xdr:cNvSpPr/>
      </xdr:nvSpPr>
      <xdr:spPr>
        <a:xfrm>
          <a:off x="10591800" y="10258425"/>
          <a:ext cx="45719" cy="295275"/>
        </a:xfrm>
        <a:prstGeom prst="lef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25</xdr:col>
      <xdr:colOff>9525</xdr:colOff>
      <xdr:row>59</xdr:row>
      <xdr:rowOff>28575</xdr:rowOff>
    </xdr:from>
    <xdr:to>
      <xdr:col>25</xdr:col>
      <xdr:colOff>114300</xdr:colOff>
      <xdr:row>60</xdr:row>
      <xdr:rowOff>171450</xdr:rowOff>
    </xdr:to>
    <xdr:sp macro="" textlink="">
      <xdr:nvSpPr>
        <xdr:cNvPr id="29" name="34 Cerrar llave"/>
        <xdr:cNvSpPr/>
      </xdr:nvSpPr>
      <xdr:spPr>
        <a:xfrm>
          <a:off x="11820525" y="10248900"/>
          <a:ext cx="104775"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23</xdr:col>
      <xdr:colOff>65171</xdr:colOff>
      <xdr:row>59</xdr:row>
      <xdr:rowOff>187492</xdr:rowOff>
    </xdr:from>
    <xdr:to>
      <xdr:col>23</xdr:col>
      <xdr:colOff>225592</xdr:colOff>
      <xdr:row>59</xdr:row>
      <xdr:rowOff>187493</xdr:rowOff>
    </xdr:to>
    <xdr:cxnSp macro="">
      <xdr:nvCxnSpPr>
        <xdr:cNvPr id="30" name="35 Conector recto"/>
        <xdr:cNvCxnSpPr/>
      </xdr:nvCxnSpPr>
      <xdr:spPr>
        <a:xfrm>
          <a:off x="11228471" y="10407817"/>
          <a:ext cx="160421" cy="1"/>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59</xdr:row>
      <xdr:rowOff>28575</xdr:rowOff>
    </xdr:from>
    <xdr:to>
      <xdr:col>11</xdr:col>
      <xdr:colOff>114300</xdr:colOff>
      <xdr:row>60</xdr:row>
      <xdr:rowOff>171450</xdr:rowOff>
    </xdr:to>
    <xdr:sp macro="" textlink="">
      <xdr:nvSpPr>
        <xdr:cNvPr id="31" name="36 Cerrar llave"/>
        <xdr:cNvSpPr/>
      </xdr:nvSpPr>
      <xdr:spPr>
        <a:xfrm>
          <a:off x="5238750" y="10248900"/>
          <a:ext cx="104775" cy="333375"/>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s-CO" sz="1100"/>
        </a:p>
      </xdr:txBody>
    </xdr:sp>
    <xdr:clientData/>
  </xdr:twoCellAnchor>
  <xdr:twoCellAnchor>
    <xdr:from>
      <xdr:col>7</xdr:col>
      <xdr:colOff>11906</xdr:colOff>
      <xdr:row>15</xdr:row>
      <xdr:rowOff>11906</xdr:rowOff>
    </xdr:from>
    <xdr:to>
      <xdr:col>12</xdr:col>
      <xdr:colOff>95250</xdr:colOff>
      <xdr:row>25</xdr:row>
      <xdr:rowOff>178593</xdr:rowOff>
    </xdr:to>
    <xdr:sp macro="" textlink="">
      <xdr:nvSpPr>
        <xdr:cNvPr id="32" name="3 Rectángulo"/>
        <xdr:cNvSpPr/>
      </xdr:nvSpPr>
      <xdr:spPr>
        <a:xfrm>
          <a:off x="3336131" y="2793206"/>
          <a:ext cx="2331244" cy="150971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23</xdr:col>
      <xdr:colOff>309561</xdr:colOff>
      <xdr:row>20</xdr:row>
      <xdr:rowOff>23808</xdr:rowOff>
    </xdr:from>
    <xdr:to>
      <xdr:col>24</xdr:col>
      <xdr:colOff>35718</xdr:colOff>
      <xdr:row>24</xdr:row>
      <xdr:rowOff>59527</xdr:rowOff>
    </xdr:to>
    <xdr:sp macro="" textlink="">
      <xdr:nvSpPr>
        <xdr:cNvPr id="33" name="5 Rectángulo"/>
        <xdr:cNvSpPr/>
      </xdr:nvSpPr>
      <xdr:spPr>
        <a:xfrm>
          <a:off x="11472861" y="3186108"/>
          <a:ext cx="107157" cy="807244"/>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223832</xdr:colOff>
      <xdr:row>20</xdr:row>
      <xdr:rowOff>164306</xdr:rowOff>
    </xdr:from>
    <xdr:to>
      <xdr:col>8</xdr:col>
      <xdr:colOff>289832</xdr:colOff>
      <xdr:row>21</xdr:row>
      <xdr:rowOff>69900</xdr:rowOff>
    </xdr:to>
    <xdr:sp macro="" textlink="">
      <xdr:nvSpPr>
        <xdr:cNvPr id="34" name="39 Rectángulo"/>
        <xdr:cNvSpPr/>
      </xdr:nvSpPr>
      <xdr:spPr>
        <a:xfrm>
          <a:off x="3548057" y="3326606"/>
          <a:ext cx="828000" cy="105619"/>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392887</xdr:colOff>
      <xdr:row>21</xdr:row>
      <xdr:rowOff>1</xdr:rowOff>
    </xdr:from>
    <xdr:to>
      <xdr:col>8</xdr:col>
      <xdr:colOff>392906</xdr:colOff>
      <xdr:row>25</xdr:row>
      <xdr:rowOff>178595</xdr:rowOff>
    </xdr:to>
    <xdr:cxnSp macro="">
      <xdr:nvCxnSpPr>
        <xdr:cNvPr id="35" name="7 Conector recto de flecha"/>
        <xdr:cNvCxnSpPr/>
      </xdr:nvCxnSpPr>
      <xdr:spPr>
        <a:xfrm>
          <a:off x="4479112" y="3362326"/>
          <a:ext cx="19" cy="94059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11906</xdr:colOff>
      <xdr:row>21</xdr:row>
      <xdr:rowOff>11907</xdr:rowOff>
    </xdr:from>
    <xdr:to>
      <xdr:col>9</xdr:col>
      <xdr:colOff>34781</xdr:colOff>
      <xdr:row>21</xdr:row>
      <xdr:rowOff>11907</xdr:rowOff>
    </xdr:to>
    <xdr:cxnSp macro="">
      <xdr:nvCxnSpPr>
        <xdr:cNvPr id="36" name="13 Conector recto"/>
        <xdr:cNvCxnSpPr/>
      </xdr:nvCxnSpPr>
      <xdr:spPr>
        <a:xfrm>
          <a:off x="3336131" y="3374232"/>
          <a:ext cx="1404000" cy="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297661</xdr:colOff>
      <xdr:row>22</xdr:row>
      <xdr:rowOff>166687</xdr:rowOff>
    </xdr:from>
    <xdr:to>
      <xdr:col>9</xdr:col>
      <xdr:colOff>166692</xdr:colOff>
      <xdr:row>24</xdr:row>
      <xdr:rowOff>23812</xdr:rowOff>
    </xdr:to>
    <xdr:sp macro="" textlink="">
      <xdr:nvSpPr>
        <xdr:cNvPr id="37" name="40 CuadroTexto"/>
        <xdr:cNvSpPr txBox="1"/>
      </xdr:nvSpPr>
      <xdr:spPr>
        <a:xfrm>
          <a:off x="4383886" y="3719512"/>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7</xdr:col>
      <xdr:colOff>202406</xdr:colOff>
      <xdr:row>20</xdr:row>
      <xdr:rowOff>71438</xdr:rowOff>
    </xdr:from>
    <xdr:to>
      <xdr:col>8</xdr:col>
      <xdr:colOff>285749</xdr:colOff>
      <xdr:row>20</xdr:row>
      <xdr:rowOff>71438</xdr:rowOff>
    </xdr:to>
    <xdr:cxnSp macro="">
      <xdr:nvCxnSpPr>
        <xdr:cNvPr id="38" name="42 Conector recto de flecha"/>
        <xdr:cNvCxnSpPr/>
      </xdr:nvCxnSpPr>
      <xdr:spPr>
        <a:xfrm>
          <a:off x="3526631" y="3233738"/>
          <a:ext cx="845343"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354828</xdr:colOff>
      <xdr:row>18</xdr:row>
      <xdr:rowOff>166687</xdr:rowOff>
    </xdr:from>
    <xdr:to>
      <xdr:col>8</xdr:col>
      <xdr:colOff>190499</xdr:colOff>
      <xdr:row>20</xdr:row>
      <xdr:rowOff>57168</xdr:rowOff>
    </xdr:to>
    <xdr:sp macro="" textlink="">
      <xdr:nvSpPr>
        <xdr:cNvPr id="39" name="45 CuadroTexto"/>
        <xdr:cNvSpPr txBox="1"/>
      </xdr:nvSpPr>
      <xdr:spPr>
        <a:xfrm>
          <a:off x="3688578" y="3821906"/>
          <a:ext cx="597671" cy="27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Lmix</a:t>
          </a:r>
        </a:p>
      </xdr:txBody>
    </xdr:sp>
    <xdr:clientData/>
  </xdr:twoCellAnchor>
  <xdr:twoCellAnchor>
    <xdr:from>
      <xdr:col>12</xdr:col>
      <xdr:colOff>238121</xdr:colOff>
      <xdr:row>15</xdr:row>
      <xdr:rowOff>0</xdr:rowOff>
    </xdr:from>
    <xdr:to>
      <xdr:col>12</xdr:col>
      <xdr:colOff>238121</xdr:colOff>
      <xdr:row>26</xdr:row>
      <xdr:rowOff>12094</xdr:rowOff>
    </xdr:to>
    <xdr:cxnSp macro="">
      <xdr:nvCxnSpPr>
        <xdr:cNvPr id="40" name="48 Conector recto de flecha"/>
        <xdr:cNvCxnSpPr/>
      </xdr:nvCxnSpPr>
      <xdr:spPr>
        <a:xfrm>
          <a:off x="5810246" y="2781300"/>
          <a:ext cx="0" cy="154561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140474</xdr:colOff>
      <xdr:row>20</xdr:row>
      <xdr:rowOff>200035</xdr:rowOff>
    </xdr:from>
    <xdr:to>
      <xdr:col>12</xdr:col>
      <xdr:colOff>628630</xdr:colOff>
      <xdr:row>22</xdr:row>
      <xdr:rowOff>45254</xdr:rowOff>
    </xdr:to>
    <xdr:sp macro="" textlink="">
      <xdr:nvSpPr>
        <xdr:cNvPr id="41" name="49 CuadroTexto"/>
        <xdr:cNvSpPr txBox="1"/>
      </xdr:nvSpPr>
      <xdr:spPr>
        <a:xfrm>
          <a:off x="5712599" y="3362335"/>
          <a:ext cx="488156"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21</xdr:col>
      <xdr:colOff>735813</xdr:colOff>
      <xdr:row>25</xdr:row>
      <xdr:rowOff>45240</xdr:rowOff>
    </xdr:from>
    <xdr:to>
      <xdr:col>22</xdr:col>
      <xdr:colOff>461969</xdr:colOff>
      <xdr:row>26</xdr:row>
      <xdr:rowOff>92865</xdr:rowOff>
    </xdr:to>
    <xdr:sp macro="" textlink="">
      <xdr:nvSpPr>
        <xdr:cNvPr id="42" name="50 CuadroTexto"/>
        <xdr:cNvSpPr txBox="1"/>
      </xdr:nvSpPr>
      <xdr:spPr>
        <a:xfrm>
          <a:off x="10660863" y="4169565"/>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22</xdr:col>
      <xdr:colOff>447656</xdr:colOff>
      <xdr:row>14</xdr:row>
      <xdr:rowOff>7153</xdr:rowOff>
    </xdr:from>
    <xdr:to>
      <xdr:col>24</xdr:col>
      <xdr:colOff>78562</xdr:colOff>
      <xdr:row>15</xdr:row>
      <xdr:rowOff>54778</xdr:rowOff>
    </xdr:to>
    <xdr:sp macro="" textlink="">
      <xdr:nvSpPr>
        <xdr:cNvPr id="43" name="51 CuadroTexto"/>
        <xdr:cNvSpPr txBox="1"/>
      </xdr:nvSpPr>
      <xdr:spPr>
        <a:xfrm>
          <a:off x="11134706" y="2597953"/>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24</xdr:col>
      <xdr:colOff>114318</xdr:colOff>
      <xdr:row>21</xdr:row>
      <xdr:rowOff>102413</xdr:rowOff>
    </xdr:from>
    <xdr:to>
      <xdr:col>26</xdr:col>
      <xdr:colOff>173830</xdr:colOff>
      <xdr:row>22</xdr:row>
      <xdr:rowOff>150038</xdr:rowOff>
    </xdr:to>
    <xdr:sp macro="" textlink="">
      <xdr:nvSpPr>
        <xdr:cNvPr id="44" name="52 CuadroTexto"/>
        <xdr:cNvSpPr txBox="1"/>
      </xdr:nvSpPr>
      <xdr:spPr>
        <a:xfrm>
          <a:off x="11658618" y="3464738"/>
          <a:ext cx="66911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Lmiy</a:t>
          </a:r>
        </a:p>
      </xdr:txBody>
    </xdr:sp>
    <xdr:clientData/>
  </xdr:twoCellAnchor>
  <xdr:twoCellAnchor>
    <xdr:from>
      <xdr:col>24</xdr:col>
      <xdr:colOff>184542</xdr:colOff>
      <xdr:row>20</xdr:row>
      <xdr:rowOff>23800</xdr:rowOff>
    </xdr:from>
    <xdr:to>
      <xdr:col>24</xdr:col>
      <xdr:colOff>190494</xdr:colOff>
      <xdr:row>24</xdr:row>
      <xdr:rowOff>77894</xdr:rowOff>
    </xdr:to>
    <xdr:cxnSp macro="">
      <xdr:nvCxnSpPr>
        <xdr:cNvPr id="45" name="54 Conector recto de flecha"/>
        <xdr:cNvCxnSpPr/>
      </xdr:nvCxnSpPr>
      <xdr:spPr>
        <a:xfrm>
          <a:off x="11983636" y="4060019"/>
          <a:ext cx="5952" cy="8280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369094</xdr:colOff>
      <xdr:row>25</xdr:row>
      <xdr:rowOff>35715</xdr:rowOff>
    </xdr:from>
    <xdr:to>
      <xdr:col>23</xdr:col>
      <xdr:colOff>369094</xdr:colOff>
      <xdr:row>25</xdr:row>
      <xdr:rowOff>35715</xdr:rowOff>
    </xdr:to>
    <xdr:cxnSp macro="">
      <xdr:nvCxnSpPr>
        <xdr:cNvPr id="46" name="57 Conector recto de flecha"/>
        <xdr:cNvCxnSpPr/>
      </xdr:nvCxnSpPr>
      <xdr:spPr>
        <a:xfrm>
          <a:off x="10294144" y="4160040"/>
          <a:ext cx="123825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357162</xdr:colOff>
      <xdr:row>16</xdr:row>
      <xdr:rowOff>23809</xdr:rowOff>
    </xdr:from>
    <xdr:to>
      <xdr:col>23</xdr:col>
      <xdr:colOff>369068</xdr:colOff>
      <xdr:row>25</xdr:row>
      <xdr:rowOff>178590</xdr:rowOff>
    </xdr:to>
    <xdr:cxnSp macro="">
      <xdr:nvCxnSpPr>
        <xdr:cNvPr id="47" name="59 Conector recto"/>
        <xdr:cNvCxnSpPr/>
      </xdr:nvCxnSpPr>
      <xdr:spPr>
        <a:xfrm>
          <a:off x="11520462" y="2995609"/>
          <a:ext cx="11906" cy="1307306"/>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359569</xdr:colOff>
      <xdr:row>15</xdr:row>
      <xdr:rowOff>61919</xdr:rowOff>
    </xdr:from>
    <xdr:to>
      <xdr:col>26</xdr:col>
      <xdr:colOff>473100</xdr:colOff>
      <xdr:row>15</xdr:row>
      <xdr:rowOff>61919</xdr:rowOff>
    </xdr:to>
    <xdr:cxnSp macro="">
      <xdr:nvCxnSpPr>
        <xdr:cNvPr id="48" name="61 Conector recto de flecha"/>
        <xdr:cNvCxnSpPr/>
      </xdr:nvCxnSpPr>
      <xdr:spPr>
        <a:xfrm>
          <a:off x="10284619" y="2843219"/>
          <a:ext cx="2342381"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178594</xdr:colOff>
      <xdr:row>21</xdr:row>
      <xdr:rowOff>66687</xdr:rowOff>
    </xdr:from>
    <xdr:to>
      <xdr:col>8</xdr:col>
      <xdr:colOff>226218</xdr:colOff>
      <xdr:row>22</xdr:row>
      <xdr:rowOff>107156</xdr:rowOff>
    </xdr:to>
    <xdr:sp macro="" textlink="">
      <xdr:nvSpPr>
        <xdr:cNvPr id="49" name="62 CuadroTexto"/>
        <xdr:cNvSpPr txBox="1"/>
      </xdr:nvSpPr>
      <xdr:spPr>
        <a:xfrm>
          <a:off x="3502819" y="3429012"/>
          <a:ext cx="809624" cy="2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Muro i</a:t>
          </a:r>
        </a:p>
      </xdr:txBody>
    </xdr:sp>
    <xdr:clientData/>
  </xdr:twoCellAnchor>
  <xdr:twoCellAnchor>
    <xdr:from>
      <xdr:col>6</xdr:col>
      <xdr:colOff>202406</xdr:colOff>
      <xdr:row>12</xdr:row>
      <xdr:rowOff>164040</xdr:rowOff>
    </xdr:from>
    <xdr:to>
      <xdr:col>6</xdr:col>
      <xdr:colOff>202406</xdr:colOff>
      <xdr:row>26</xdr:row>
      <xdr:rowOff>9259</xdr:rowOff>
    </xdr:to>
    <xdr:cxnSp macro="">
      <xdr:nvCxnSpPr>
        <xdr:cNvPr id="50" name="64 Conector recto de flecha"/>
        <xdr:cNvCxnSpPr/>
      </xdr:nvCxnSpPr>
      <xdr:spPr>
        <a:xfrm flipV="1">
          <a:off x="3317081" y="2373840"/>
          <a:ext cx="0" cy="195024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189445</xdr:colOff>
      <xdr:row>26</xdr:row>
      <xdr:rowOff>9528</xdr:rowOff>
    </xdr:from>
    <xdr:to>
      <xdr:col>12</xdr:col>
      <xdr:colOff>703792</xdr:colOff>
      <xdr:row>26</xdr:row>
      <xdr:rowOff>11906</xdr:rowOff>
    </xdr:to>
    <xdr:cxnSp macro="">
      <xdr:nvCxnSpPr>
        <xdr:cNvPr id="51" name="65 Conector recto de flecha"/>
        <xdr:cNvCxnSpPr/>
      </xdr:nvCxnSpPr>
      <xdr:spPr>
        <a:xfrm>
          <a:off x="3304120" y="4324353"/>
          <a:ext cx="2971797"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161909</xdr:colOff>
      <xdr:row>12</xdr:row>
      <xdr:rowOff>138123</xdr:rowOff>
    </xdr:from>
    <xdr:to>
      <xdr:col>7</xdr:col>
      <xdr:colOff>435752</xdr:colOff>
      <xdr:row>13</xdr:row>
      <xdr:rowOff>185748</xdr:rowOff>
    </xdr:to>
    <xdr:sp macro="" textlink="">
      <xdr:nvSpPr>
        <xdr:cNvPr id="52" name="67 CuadroTexto"/>
        <xdr:cNvSpPr txBox="1"/>
      </xdr:nvSpPr>
      <xdr:spPr>
        <a:xfrm>
          <a:off x="3276584" y="2347923"/>
          <a:ext cx="4833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12</xdr:col>
      <xdr:colOff>314304</xdr:colOff>
      <xdr:row>26</xdr:row>
      <xdr:rowOff>100024</xdr:rowOff>
    </xdr:from>
    <xdr:to>
      <xdr:col>14</xdr:col>
      <xdr:colOff>40460</xdr:colOff>
      <xdr:row>27</xdr:row>
      <xdr:rowOff>135743</xdr:rowOff>
    </xdr:to>
    <xdr:sp macro="" textlink="">
      <xdr:nvSpPr>
        <xdr:cNvPr id="53" name="68 CuadroTexto"/>
        <xdr:cNvSpPr txBox="1"/>
      </xdr:nvSpPr>
      <xdr:spPr>
        <a:xfrm>
          <a:off x="5886429" y="4414849"/>
          <a:ext cx="631031"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21</xdr:col>
      <xdr:colOff>364202</xdr:colOff>
      <xdr:row>14</xdr:row>
      <xdr:rowOff>28572</xdr:rowOff>
    </xdr:from>
    <xdr:to>
      <xdr:col>21</xdr:col>
      <xdr:colOff>364202</xdr:colOff>
      <xdr:row>27</xdr:row>
      <xdr:rowOff>52385</xdr:rowOff>
    </xdr:to>
    <xdr:cxnSp macro="">
      <xdr:nvCxnSpPr>
        <xdr:cNvPr id="54" name="69 Conector recto de flecha"/>
        <xdr:cNvCxnSpPr/>
      </xdr:nvCxnSpPr>
      <xdr:spPr>
        <a:xfrm flipV="1">
          <a:off x="10289252" y="2619372"/>
          <a:ext cx="0" cy="1947863"/>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352299</xdr:colOff>
      <xdr:row>27</xdr:row>
      <xdr:rowOff>54770</xdr:rowOff>
    </xdr:from>
    <xdr:to>
      <xdr:col>26</xdr:col>
      <xdr:colOff>787449</xdr:colOff>
      <xdr:row>27</xdr:row>
      <xdr:rowOff>57148</xdr:rowOff>
    </xdr:to>
    <xdr:cxnSp macro="">
      <xdr:nvCxnSpPr>
        <xdr:cNvPr id="55" name="70 Conector recto de flecha"/>
        <xdr:cNvCxnSpPr/>
      </xdr:nvCxnSpPr>
      <xdr:spPr>
        <a:xfrm>
          <a:off x="10277349" y="4569620"/>
          <a:ext cx="2664000"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114155</xdr:colOff>
      <xdr:row>13</xdr:row>
      <xdr:rowOff>80971</xdr:rowOff>
    </xdr:from>
    <xdr:to>
      <xdr:col>21</xdr:col>
      <xdr:colOff>459436</xdr:colOff>
      <xdr:row>14</xdr:row>
      <xdr:rowOff>128596</xdr:rowOff>
    </xdr:to>
    <xdr:sp macro="" textlink="">
      <xdr:nvSpPr>
        <xdr:cNvPr id="56" name="71 CuadroTexto"/>
        <xdr:cNvSpPr txBox="1"/>
      </xdr:nvSpPr>
      <xdr:spPr>
        <a:xfrm>
          <a:off x="9801080" y="2481271"/>
          <a:ext cx="58340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26</xdr:col>
      <xdr:colOff>447525</xdr:colOff>
      <xdr:row>25</xdr:row>
      <xdr:rowOff>154791</xdr:rowOff>
    </xdr:from>
    <xdr:to>
      <xdr:col>27</xdr:col>
      <xdr:colOff>102244</xdr:colOff>
      <xdr:row>27</xdr:row>
      <xdr:rowOff>10</xdr:rowOff>
    </xdr:to>
    <xdr:sp macro="" textlink="">
      <xdr:nvSpPr>
        <xdr:cNvPr id="57" name="72 CuadroTexto"/>
        <xdr:cNvSpPr txBox="1"/>
      </xdr:nvSpPr>
      <xdr:spPr>
        <a:xfrm>
          <a:off x="12601425" y="4279116"/>
          <a:ext cx="673894"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23</xdr:col>
      <xdr:colOff>309561</xdr:colOff>
      <xdr:row>50</xdr:row>
      <xdr:rowOff>59525</xdr:rowOff>
    </xdr:from>
    <xdr:to>
      <xdr:col>24</xdr:col>
      <xdr:colOff>35718</xdr:colOff>
      <xdr:row>54</xdr:row>
      <xdr:rowOff>41619</xdr:rowOff>
    </xdr:to>
    <xdr:sp macro="" textlink="">
      <xdr:nvSpPr>
        <xdr:cNvPr id="58" name="74 Rectángulo"/>
        <xdr:cNvSpPr/>
      </xdr:nvSpPr>
      <xdr:spPr>
        <a:xfrm>
          <a:off x="11727655" y="10286994"/>
          <a:ext cx="107157" cy="756000"/>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21</xdr:col>
      <xdr:colOff>735813</xdr:colOff>
      <xdr:row>56</xdr:row>
      <xdr:rowOff>80958</xdr:rowOff>
    </xdr:from>
    <xdr:to>
      <xdr:col>22</xdr:col>
      <xdr:colOff>461969</xdr:colOff>
      <xdr:row>57</xdr:row>
      <xdr:rowOff>128583</xdr:rowOff>
    </xdr:to>
    <xdr:sp macro="" textlink="">
      <xdr:nvSpPr>
        <xdr:cNvPr id="59" name="75 CuadroTexto"/>
        <xdr:cNvSpPr txBox="1"/>
      </xdr:nvSpPr>
      <xdr:spPr>
        <a:xfrm>
          <a:off x="10660863" y="9710733"/>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22</xdr:col>
      <xdr:colOff>447656</xdr:colOff>
      <xdr:row>45</xdr:row>
      <xdr:rowOff>7153</xdr:rowOff>
    </xdr:from>
    <xdr:to>
      <xdr:col>24</xdr:col>
      <xdr:colOff>78562</xdr:colOff>
      <xdr:row>46</xdr:row>
      <xdr:rowOff>54778</xdr:rowOff>
    </xdr:to>
    <xdr:sp macro="" textlink="">
      <xdr:nvSpPr>
        <xdr:cNvPr id="60" name="76 CuadroTexto"/>
        <xdr:cNvSpPr txBox="1"/>
      </xdr:nvSpPr>
      <xdr:spPr>
        <a:xfrm>
          <a:off x="11134706" y="8103403"/>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Bx</a:t>
          </a:r>
        </a:p>
      </xdr:txBody>
    </xdr:sp>
    <xdr:clientData/>
  </xdr:twoCellAnchor>
  <xdr:twoCellAnchor>
    <xdr:from>
      <xdr:col>24</xdr:col>
      <xdr:colOff>126227</xdr:colOff>
      <xdr:row>51</xdr:row>
      <xdr:rowOff>126225</xdr:rowOff>
    </xdr:from>
    <xdr:to>
      <xdr:col>26</xdr:col>
      <xdr:colOff>185739</xdr:colOff>
      <xdr:row>52</xdr:row>
      <xdr:rowOff>161944</xdr:rowOff>
    </xdr:to>
    <xdr:sp macro="" textlink="">
      <xdr:nvSpPr>
        <xdr:cNvPr id="61" name="77 CuadroTexto"/>
        <xdr:cNvSpPr txBox="1"/>
      </xdr:nvSpPr>
      <xdr:spPr>
        <a:xfrm>
          <a:off x="11925321" y="10544194"/>
          <a:ext cx="66673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Lmiy</a:t>
          </a:r>
        </a:p>
      </xdr:txBody>
    </xdr:sp>
    <xdr:clientData/>
  </xdr:twoCellAnchor>
  <xdr:twoCellAnchor>
    <xdr:from>
      <xdr:col>24</xdr:col>
      <xdr:colOff>184542</xdr:colOff>
      <xdr:row>50</xdr:row>
      <xdr:rowOff>59526</xdr:rowOff>
    </xdr:from>
    <xdr:to>
      <xdr:col>24</xdr:col>
      <xdr:colOff>190494</xdr:colOff>
      <xdr:row>54</xdr:row>
      <xdr:rowOff>41620</xdr:rowOff>
    </xdr:to>
    <xdr:cxnSp macro="">
      <xdr:nvCxnSpPr>
        <xdr:cNvPr id="62" name="78 Conector recto de flecha"/>
        <xdr:cNvCxnSpPr/>
      </xdr:nvCxnSpPr>
      <xdr:spPr>
        <a:xfrm>
          <a:off x="11983636" y="10286995"/>
          <a:ext cx="5952" cy="7560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369094</xdr:colOff>
      <xdr:row>56</xdr:row>
      <xdr:rowOff>11903</xdr:rowOff>
    </xdr:from>
    <xdr:to>
      <xdr:col>23</xdr:col>
      <xdr:colOff>369094</xdr:colOff>
      <xdr:row>56</xdr:row>
      <xdr:rowOff>11903</xdr:rowOff>
    </xdr:to>
    <xdr:cxnSp macro="">
      <xdr:nvCxnSpPr>
        <xdr:cNvPr id="63" name="79 Conector recto de flecha"/>
        <xdr:cNvCxnSpPr/>
      </xdr:nvCxnSpPr>
      <xdr:spPr>
        <a:xfrm>
          <a:off x="10294144" y="9641678"/>
          <a:ext cx="123825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345256</xdr:colOff>
      <xdr:row>47</xdr:row>
      <xdr:rowOff>71433</xdr:rowOff>
    </xdr:from>
    <xdr:to>
      <xdr:col>23</xdr:col>
      <xdr:colOff>357162</xdr:colOff>
      <xdr:row>57</xdr:row>
      <xdr:rowOff>35714</xdr:rowOff>
    </xdr:to>
    <xdr:cxnSp macro="">
      <xdr:nvCxnSpPr>
        <xdr:cNvPr id="64" name="80 Conector recto"/>
        <xdr:cNvCxnSpPr/>
      </xdr:nvCxnSpPr>
      <xdr:spPr>
        <a:xfrm>
          <a:off x="11763350" y="9727402"/>
          <a:ext cx="11906" cy="1881187"/>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359569</xdr:colOff>
      <xdr:row>46</xdr:row>
      <xdr:rowOff>61919</xdr:rowOff>
    </xdr:from>
    <xdr:to>
      <xdr:col>26</xdr:col>
      <xdr:colOff>347662</xdr:colOff>
      <xdr:row>46</xdr:row>
      <xdr:rowOff>61919</xdr:rowOff>
    </xdr:to>
    <xdr:cxnSp macro="">
      <xdr:nvCxnSpPr>
        <xdr:cNvPr id="65" name="81 Conector recto de flecha"/>
        <xdr:cNvCxnSpPr/>
      </xdr:nvCxnSpPr>
      <xdr:spPr>
        <a:xfrm>
          <a:off x="10284619" y="8348669"/>
          <a:ext cx="2216943"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364202</xdr:colOff>
      <xdr:row>45</xdr:row>
      <xdr:rowOff>28572</xdr:rowOff>
    </xdr:from>
    <xdr:to>
      <xdr:col>21</xdr:col>
      <xdr:colOff>364202</xdr:colOff>
      <xdr:row>58</xdr:row>
      <xdr:rowOff>52385</xdr:rowOff>
    </xdr:to>
    <xdr:cxnSp macro="">
      <xdr:nvCxnSpPr>
        <xdr:cNvPr id="66" name="82 Conector recto de flecha"/>
        <xdr:cNvCxnSpPr/>
      </xdr:nvCxnSpPr>
      <xdr:spPr>
        <a:xfrm flipV="1">
          <a:off x="10289252" y="8124822"/>
          <a:ext cx="0" cy="1947863"/>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352299</xdr:colOff>
      <xdr:row>58</xdr:row>
      <xdr:rowOff>54770</xdr:rowOff>
    </xdr:from>
    <xdr:to>
      <xdr:col>26</xdr:col>
      <xdr:colOff>787449</xdr:colOff>
      <xdr:row>58</xdr:row>
      <xdr:rowOff>57148</xdr:rowOff>
    </xdr:to>
    <xdr:cxnSp macro="">
      <xdr:nvCxnSpPr>
        <xdr:cNvPr id="67" name="83 Conector recto de flecha"/>
        <xdr:cNvCxnSpPr/>
      </xdr:nvCxnSpPr>
      <xdr:spPr>
        <a:xfrm>
          <a:off x="10277349" y="10075070"/>
          <a:ext cx="2664000"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114155</xdr:colOff>
      <xdr:row>44</xdr:row>
      <xdr:rowOff>80971</xdr:rowOff>
    </xdr:from>
    <xdr:to>
      <xdr:col>21</xdr:col>
      <xdr:colOff>459436</xdr:colOff>
      <xdr:row>45</xdr:row>
      <xdr:rowOff>128596</xdr:rowOff>
    </xdr:to>
    <xdr:sp macro="" textlink="">
      <xdr:nvSpPr>
        <xdr:cNvPr id="68" name="84 CuadroTexto"/>
        <xdr:cNvSpPr txBox="1"/>
      </xdr:nvSpPr>
      <xdr:spPr>
        <a:xfrm>
          <a:off x="9801080" y="7986721"/>
          <a:ext cx="58340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26</xdr:col>
      <xdr:colOff>447525</xdr:colOff>
      <xdr:row>56</xdr:row>
      <xdr:rowOff>154791</xdr:rowOff>
    </xdr:from>
    <xdr:to>
      <xdr:col>27</xdr:col>
      <xdr:colOff>102244</xdr:colOff>
      <xdr:row>58</xdr:row>
      <xdr:rowOff>10</xdr:rowOff>
    </xdr:to>
    <xdr:sp macro="" textlink="">
      <xdr:nvSpPr>
        <xdr:cNvPr id="69" name="85 CuadroTexto"/>
        <xdr:cNvSpPr txBox="1"/>
      </xdr:nvSpPr>
      <xdr:spPr>
        <a:xfrm>
          <a:off x="12601425" y="9784566"/>
          <a:ext cx="673894"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7</xdr:col>
      <xdr:colOff>11906</xdr:colOff>
      <xdr:row>46</xdr:row>
      <xdr:rowOff>11906</xdr:rowOff>
    </xdr:from>
    <xdr:to>
      <xdr:col>12</xdr:col>
      <xdr:colOff>95250</xdr:colOff>
      <xdr:row>56</xdr:row>
      <xdr:rowOff>178593</xdr:rowOff>
    </xdr:to>
    <xdr:sp macro="" textlink="">
      <xdr:nvSpPr>
        <xdr:cNvPr id="70" name="86 Rectángulo"/>
        <xdr:cNvSpPr/>
      </xdr:nvSpPr>
      <xdr:spPr>
        <a:xfrm>
          <a:off x="3336131" y="8298656"/>
          <a:ext cx="2331244" cy="1509712"/>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223832</xdr:colOff>
      <xdr:row>51</xdr:row>
      <xdr:rowOff>164306</xdr:rowOff>
    </xdr:from>
    <xdr:to>
      <xdr:col>8</xdr:col>
      <xdr:colOff>289832</xdr:colOff>
      <xdr:row>52</xdr:row>
      <xdr:rowOff>69900</xdr:rowOff>
    </xdr:to>
    <xdr:sp macro="" textlink="">
      <xdr:nvSpPr>
        <xdr:cNvPr id="71" name="87 Rectángulo"/>
        <xdr:cNvSpPr/>
      </xdr:nvSpPr>
      <xdr:spPr>
        <a:xfrm>
          <a:off x="3548057" y="8832056"/>
          <a:ext cx="828000" cy="105619"/>
        </a:xfrm>
        <a:prstGeom prst="rect">
          <a:avLst/>
        </a:prstGeom>
        <a:solidFill>
          <a:schemeClr val="bg1">
            <a:lumMod val="7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392887</xdr:colOff>
      <xdr:row>52</xdr:row>
      <xdr:rowOff>1</xdr:rowOff>
    </xdr:from>
    <xdr:to>
      <xdr:col>8</xdr:col>
      <xdr:colOff>392906</xdr:colOff>
      <xdr:row>56</xdr:row>
      <xdr:rowOff>178595</xdr:rowOff>
    </xdr:to>
    <xdr:cxnSp macro="">
      <xdr:nvCxnSpPr>
        <xdr:cNvPr id="72" name="88 Conector recto de flecha"/>
        <xdr:cNvCxnSpPr/>
      </xdr:nvCxnSpPr>
      <xdr:spPr>
        <a:xfrm>
          <a:off x="4479112" y="8867776"/>
          <a:ext cx="19" cy="94059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11906</xdr:colOff>
      <xdr:row>52</xdr:row>
      <xdr:rowOff>11907</xdr:rowOff>
    </xdr:from>
    <xdr:to>
      <xdr:col>9</xdr:col>
      <xdr:colOff>34781</xdr:colOff>
      <xdr:row>52</xdr:row>
      <xdr:rowOff>11907</xdr:rowOff>
    </xdr:to>
    <xdr:cxnSp macro="">
      <xdr:nvCxnSpPr>
        <xdr:cNvPr id="73" name="89 Conector recto"/>
        <xdr:cNvCxnSpPr/>
      </xdr:nvCxnSpPr>
      <xdr:spPr>
        <a:xfrm>
          <a:off x="3336131" y="8879682"/>
          <a:ext cx="1404000" cy="0"/>
        </a:xfrm>
        <a:prstGeom prst="line">
          <a:avLst/>
        </a:prstGeom>
        <a:ln>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297661</xdr:colOff>
      <xdr:row>53</xdr:row>
      <xdr:rowOff>166687</xdr:rowOff>
    </xdr:from>
    <xdr:to>
      <xdr:col>9</xdr:col>
      <xdr:colOff>166692</xdr:colOff>
      <xdr:row>55</xdr:row>
      <xdr:rowOff>23812</xdr:rowOff>
    </xdr:to>
    <xdr:sp macro="" textlink="">
      <xdr:nvSpPr>
        <xdr:cNvPr id="74" name="90 CuadroTexto"/>
        <xdr:cNvSpPr txBox="1"/>
      </xdr:nvSpPr>
      <xdr:spPr>
        <a:xfrm>
          <a:off x="4383886" y="9224962"/>
          <a:ext cx="488156"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7</xdr:col>
      <xdr:colOff>202406</xdr:colOff>
      <xdr:row>51</xdr:row>
      <xdr:rowOff>71438</xdr:rowOff>
    </xdr:from>
    <xdr:to>
      <xdr:col>8</xdr:col>
      <xdr:colOff>285749</xdr:colOff>
      <xdr:row>51</xdr:row>
      <xdr:rowOff>71438</xdr:rowOff>
    </xdr:to>
    <xdr:cxnSp macro="">
      <xdr:nvCxnSpPr>
        <xdr:cNvPr id="75" name="91 Conector recto de flecha"/>
        <xdr:cNvCxnSpPr/>
      </xdr:nvCxnSpPr>
      <xdr:spPr>
        <a:xfrm>
          <a:off x="3526631" y="8739188"/>
          <a:ext cx="845343"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354828</xdr:colOff>
      <xdr:row>49</xdr:row>
      <xdr:rowOff>178593</xdr:rowOff>
    </xdr:from>
    <xdr:to>
      <xdr:col>8</xdr:col>
      <xdr:colOff>190499</xdr:colOff>
      <xdr:row>51</xdr:row>
      <xdr:rowOff>57168</xdr:rowOff>
    </xdr:to>
    <xdr:sp macro="" textlink="">
      <xdr:nvSpPr>
        <xdr:cNvPr id="76" name="92 CuadroTexto"/>
        <xdr:cNvSpPr txBox="1"/>
      </xdr:nvSpPr>
      <xdr:spPr>
        <a:xfrm>
          <a:off x="3688578" y="10215562"/>
          <a:ext cx="597671" cy="25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Lmix</a:t>
          </a:r>
        </a:p>
      </xdr:txBody>
    </xdr:sp>
    <xdr:clientData/>
  </xdr:twoCellAnchor>
  <xdr:twoCellAnchor>
    <xdr:from>
      <xdr:col>12</xdr:col>
      <xdr:colOff>238121</xdr:colOff>
      <xdr:row>46</xdr:row>
      <xdr:rowOff>0</xdr:rowOff>
    </xdr:from>
    <xdr:to>
      <xdr:col>12</xdr:col>
      <xdr:colOff>238121</xdr:colOff>
      <xdr:row>57</xdr:row>
      <xdr:rowOff>12094</xdr:rowOff>
    </xdr:to>
    <xdr:cxnSp macro="">
      <xdr:nvCxnSpPr>
        <xdr:cNvPr id="77" name="93 Conector recto de flecha"/>
        <xdr:cNvCxnSpPr/>
      </xdr:nvCxnSpPr>
      <xdr:spPr>
        <a:xfrm>
          <a:off x="5810246" y="8286750"/>
          <a:ext cx="0" cy="154561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140474</xdr:colOff>
      <xdr:row>51</xdr:row>
      <xdr:rowOff>200035</xdr:rowOff>
    </xdr:from>
    <xdr:to>
      <xdr:col>12</xdr:col>
      <xdr:colOff>628630</xdr:colOff>
      <xdr:row>53</xdr:row>
      <xdr:rowOff>45254</xdr:rowOff>
    </xdr:to>
    <xdr:sp macro="" textlink="">
      <xdr:nvSpPr>
        <xdr:cNvPr id="78" name="94 CuadroTexto"/>
        <xdr:cNvSpPr txBox="1"/>
      </xdr:nvSpPr>
      <xdr:spPr>
        <a:xfrm>
          <a:off x="5712599" y="8867785"/>
          <a:ext cx="488156"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By</a:t>
          </a:r>
        </a:p>
      </xdr:txBody>
    </xdr:sp>
    <xdr:clientData/>
  </xdr:twoCellAnchor>
  <xdr:twoCellAnchor>
    <xdr:from>
      <xdr:col>7</xdr:col>
      <xdr:colOff>178594</xdr:colOff>
      <xdr:row>52</xdr:row>
      <xdr:rowOff>66687</xdr:rowOff>
    </xdr:from>
    <xdr:to>
      <xdr:col>8</xdr:col>
      <xdr:colOff>226218</xdr:colOff>
      <xdr:row>53</xdr:row>
      <xdr:rowOff>107156</xdr:rowOff>
    </xdr:to>
    <xdr:sp macro="" textlink="">
      <xdr:nvSpPr>
        <xdr:cNvPr id="79" name="95 CuadroTexto"/>
        <xdr:cNvSpPr txBox="1"/>
      </xdr:nvSpPr>
      <xdr:spPr>
        <a:xfrm>
          <a:off x="3502819" y="8934462"/>
          <a:ext cx="809624" cy="230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600"/>
            <a:t>Muro i</a:t>
          </a:r>
        </a:p>
      </xdr:txBody>
    </xdr:sp>
    <xdr:clientData/>
  </xdr:twoCellAnchor>
  <xdr:twoCellAnchor>
    <xdr:from>
      <xdr:col>6</xdr:col>
      <xdr:colOff>202406</xdr:colOff>
      <xdr:row>43</xdr:row>
      <xdr:rowOff>164040</xdr:rowOff>
    </xdr:from>
    <xdr:to>
      <xdr:col>6</xdr:col>
      <xdr:colOff>202406</xdr:colOff>
      <xdr:row>57</xdr:row>
      <xdr:rowOff>9259</xdr:rowOff>
    </xdr:to>
    <xdr:cxnSp macro="">
      <xdr:nvCxnSpPr>
        <xdr:cNvPr id="80" name="96 Conector recto de flecha"/>
        <xdr:cNvCxnSpPr/>
      </xdr:nvCxnSpPr>
      <xdr:spPr>
        <a:xfrm flipV="1">
          <a:off x="3317081" y="7879290"/>
          <a:ext cx="0" cy="195024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189445</xdr:colOff>
      <xdr:row>57</xdr:row>
      <xdr:rowOff>9528</xdr:rowOff>
    </xdr:from>
    <xdr:to>
      <xdr:col>12</xdr:col>
      <xdr:colOff>703792</xdr:colOff>
      <xdr:row>57</xdr:row>
      <xdr:rowOff>11906</xdr:rowOff>
    </xdr:to>
    <xdr:cxnSp macro="">
      <xdr:nvCxnSpPr>
        <xdr:cNvPr id="81" name="97 Conector recto de flecha"/>
        <xdr:cNvCxnSpPr/>
      </xdr:nvCxnSpPr>
      <xdr:spPr>
        <a:xfrm>
          <a:off x="3304120" y="9829803"/>
          <a:ext cx="2971797" cy="237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161909</xdr:colOff>
      <xdr:row>43</xdr:row>
      <xdr:rowOff>138123</xdr:rowOff>
    </xdr:from>
    <xdr:to>
      <xdr:col>7</xdr:col>
      <xdr:colOff>435752</xdr:colOff>
      <xdr:row>44</xdr:row>
      <xdr:rowOff>185748</xdr:rowOff>
    </xdr:to>
    <xdr:sp macro="" textlink="">
      <xdr:nvSpPr>
        <xdr:cNvPr id="82" name="98 CuadroTexto"/>
        <xdr:cNvSpPr txBox="1"/>
      </xdr:nvSpPr>
      <xdr:spPr>
        <a:xfrm>
          <a:off x="3276584" y="7853373"/>
          <a:ext cx="4833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Y</a:t>
          </a:r>
        </a:p>
      </xdr:txBody>
    </xdr:sp>
    <xdr:clientData/>
  </xdr:twoCellAnchor>
  <xdr:twoCellAnchor>
    <xdr:from>
      <xdr:col>12</xdr:col>
      <xdr:colOff>314304</xdr:colOff>
      <xdr:row>57</xdr:row>
      <xdr:rowOff>100024</xdr:rowOff>
    </xdr:from>
    <xdr:to>
      <xdr:col>14</xdr:col>
      <xdr:colOff>40460</xdr:colOff>
      <xdr:row>58</xdr:row>
      <xdr:rowOff>135743</xdr:rowOff>
    </xdr:to>
    <xdr:sp macro="" textlink="">
      <xdr:nvSpPr>
        <xdr:cNvPr id="83" name="99 CuadroTexto"/>
        <xdr:cNvSpPr txBox="1"/>
      </xdr:nvSpPr>
      <xdr:spPr>
        <a:xfrm>
          <a:off x="5886429" y="9920299"/>
          <a:ext cx="631031" cy="23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X</a:t>
          </a:r>
        </a:p>
      </xdr:txBody>
    </xdr:sp>
    <xdr:clientData/>
  </xdr:twoCellAnchor>
  <xdr:twoCellAnchor>
    <xdr:from>
      <xdr:col>12</xdr:col>
      <xdr:colOff>333375</xdr:colOff>
      <xdr:row>5</xdr:row>
      <xdr:rowOff>47627</xdr:rowOff>
    </xdr:from>
    <xdr:to>
      <xdr:col>12</xdr:col>
      <xdr:colOff>714374</xdr:colOff>
      <xdr:row>7</xdr:row>
      <xdr:rowOff>107156</xdr:rowOff>
    </xdr:to>
    <xdr:sp macro="" textlink="">
      <xdr:nvSpPr>
        <xdr:cNvPr id="84" name="AutoShape 1">
          <a:hlinkClick xmlns:r="http://schemas.openxmlformats.org/officeDocument/2006/relationships" r:id="rId1"/>
        </xdr:cNvPr>
        <xdr:cNvSpPr>
          <a:spLocks noChangeArrowheads="1"/>
        </xdr:cNvSpPr>
      </xdr:nvSpPr>
      <xdr:spPr bwMode="auto">
        <a:xfrm rot="10800000">
          <a:off x="5912304" y="1204234"/>
          <a:ext cx="380999" cy="467743"/>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312964</xdr:colOff>
      <xdr:row>3</xdr:row>
      <xdr:rowOff>54429</xdr:rowOff>
    </xdr:from>
    <xdr:to>
      <xdr:col>5</xdr:col>
      <xdr:colOff>466500</xdr:colOff>
      <xdr:row>10</xdr:row>
      <xdr:rowOff>94607</xdr:rowOff>
    </xdr:to>
    <xdr:sp macro="" textlink="">
      <xdr:nvSpPr>
        <xdr:cNvPr id="2" name="1 Rectángulo"/>
        <xdr:cNvSpPr/>
      </xdr:nvSpPr>
      <xdr:spPr>
        <a:xfrm>
          <a:off x="1129393" y="639536"/>
          <a:ext cx="1800000" cy="1224000"/>
        </a:xfrm>
        <a:prstGeom prst="rect">
          <a:avLst/>
        </a:prstGeom>
        <a:solidFill>
          <a:schemeClr val="accent3">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95250</xdr:colOff>
      <xdr:row>3</xdr:row>
      <xdr:rowOff>40822</xdr:rowOff>
    </xdr:from>
    <xdr:to>
      <xdr:col>11</xdr:col>
      <xdr:colOff>58285</xdr:colOff>
      <xdr:row>10</xdr:row>
      <xdr:rowOff>82715</xdr:rowOff>
    </xdr:to>
    <xdr:sp macro="" textlink="">
      <xdr:nvSpPr>
        <xdr:cNvPr id="3" name="2 Rectángulo"/>
        <xdr:cNvSpPr/>
      </xdr:nvSpPr>
      <xdr:spPr>
        <a:xfrm>
          <a:off x="4231821" y="680358"/>
          <a:ext cx="1800000" cy="1008000"/>
        </a:xfrm>
        <a:prstGeom prst="rect">
          <a:avLst/>
        </a:prstGeom>
        <a:solidFill>
          <a:schemeClr val="accent3">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449035</xdr:colOff>
      <xdr:row>3</xdr:row>
      <xdr:rowOff>149679</xdr:rowOff>
    </xdr:from>
    <xdr:to>
      <xdr:col>5</xdr:col>
      <xdr:colOff>299357</xdr:colOff>
      <xdr:row>10</xdr:row>
      <xdr:rowOff>-1</xdr:rowOff>
    </xdr:to>
    <xdr:sp macro="" textlink="">
      <xdr:nvSpPr>
        <xdr:cNvPr id="4" name="3 CuadroTexto"/>
        <xdr:cNvSpPr txBox="1"/>
      </xdr:nvSpPr>
      <xdr:spPr>
        <a:xfrm>
          <a:off x="1265464" y="734786"/>
          <a:ext cx="1496786" cy="1034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LOSA PRIMER</a:t>
          </a:r>
          <a:r>
            <a:rPr lang="es-CO" sz="1800" baseline="0"/>
            <a:t> </a:t>
          </a:r>
          <a:r>
            <a:rPr lang="es-CO" sz="1800"/>
            <a:t>PISO</a:t>
          </a:r>
        </a:p>
      </xdr:txBody>
    </xdr:sp>
    <xdr:clientData/>
  </xdr:twoCellAnchor>
  <xdr:twoCellAnchor>
    <xdr:from>
      <xdr:col>7</xdr:col>
      <xdr:colOff>68039</xdr:colOff>
      <xdr:row>3</xdr:row>
      <xdr:rowOff>68036</xdr:rowOff>
    </xdr:from>
    <xdr:to>
      <xdr:col>11</xdr:col>
      <xdr:colOff>95250</xdr:colOff>
      <xdr:row>10</xdr:row>
      <xdr:rowOff>94606</xdr:rowOff>
    </xdr:to>
    <xdr:sp macro="" textlink="">
      <xdr:nvSpPr>
        <xdr:cNvPr id="5" name="4 CuadroTexto"/>
        <xdr:cNvSpPr txBox="1"/>
      </xdr:nvSpPr>
      <xdr:spPr>
        <a:xfrm>
          <a:off x="4204610" y="707572"/>
          <a:ext cx="1864176" cy="99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800"/>
            <a:t>CUBIERTA</a:t>
          </a:r>
        </a:p>
        <a:p>
          <a:pPr algn="ctr"/>
          <a:r>
            <a:rPr lang="es-CO" sz="1800"/>
            <a:t>(Losa</a:t>
          </a:r>
          <a:r>
            <a:rPr lang="es-CO" sz="1800" baseline="0"/>
            <a:t> concreto o cubierta liviana)</a:t>
          </a:r>
          <a:endParaRPr lang="es-CO" sz="1800"/>
        </a:p>
      </xdr:txBody>
    </xdr:sp>
    <xdr:clientData/>
  </xdr:twoCellAnchor>
  <xdr:twoCellAnchor>
    <xdr:from>
      <xdr:col>7</xdr:col>
      <xdr:colOff>37186</xdr:colOff>
      <xdr:row>14</xdr:row>
      <xdr:rowOff>29223</xdr:rowOff>
    </xdr:from>
    <xdr:to>
      <xdr:col>7</xdr:col>
      <xdr:colOff>383024</xdr:colOff>
      <xdr:row>16</xdr:row>
      <xdr:rowOff>74258</xdr:rowOff>
    </xdr:to>
    <xdr:sp macro="" textlink="">
      <xdr:nvSpPr>
        <xdr:cNvPr id="6" name="AutoShape 1">
          <a:hlinkClick xmlns:r="http://schemas.openxmlformats.org/officeDocument/2006/relationships" r:id="rId1"/>
        </xdr:cNvPr>
        <xdr:cNvSpPr>
          <a:spLocks noChangeArrowheads="1"/>
        </xdr:cNvSpPr>
      </xdr:nvSpPr>
      <xdr:spPr bwMode="auto">
        <a:xfrm rot="10800000">
          <a:off x="4168655" y="862661"/>
          <a:ext cx="345838" cy="473660"/>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15</xdr:col>
      <xdr:colOff>689625</xdr:colOff>
      <xdr:row>14</xdr:row>
      <xdr:rowOff>62563</xdr:rowOff>
    </xdr:from>
    <xdr:to>
      <xdr:col>16</xdr:col>
      <xdr:colOff>213932</xdr:colOff>
      <xdr:row>16</xdr:row>
      <xdr:rowOff>107598</xdr:rowOff>
    </xdr:to>
    <xdr:sp macro="" textlink="">
      <xdr:nvSpPr>
        <xdr:cNvPr id="7" name="AutoShape 1">
          <a:hlinkClick xmlns:r="http://schemas.openxmlformats.org/officeDocument/2006/relationships" r:id="rId1"/>
        </xdr:cNvPr>
        <xdr:cNvSpPr>
          <a:spLocks noChangeArrowheads="1"/>
        </xdr:cNvSpPr>
      </xdr:nvSpPr>
      <xdr:spPr bwMode="auto">
        <a:xfrm rot="10800000">
          <a:off x="9428813" y="896001"/>
          <a:ext cx="345838" cy="473660"/>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168090</xdr:colOff>
      <xdr:row>14</xdr:row>
      <xdr:rowOff>175938</xdr:rowOff>
    </xdr:from>
    <xdr:to>
      <xdr:col>7</xdr:col>
      <xdr:colOff>606240</xdr:colOff>
      <xdr:row>15</xdr:row>
      <xdr:rowOff>175938</xdr:rowOff>
    </xdr:to>
    <xdr:sp macro="" textlink="">
      <xdr:nvSpPr>
        <xdr:cNvPr id="2" name="Rectangle 2">
          <a:hlinkClick xmlns:r="http://schemas.openxmlformats.org/officeDocument/2006/relationships" r:id="rId1"/>
        </xdr:cNvPr>
        <xdr:cNvSpPr>
          <a:spLocks noChangeArrowheads="1"/>
        </xdr:cNvSpPr>
      </xdr:nvSpPr>
      <xdr:spPr bwMode="auto">
        <a:xfrm>
          <a:off x="2700619" y="2966203"/>
          <a:ext cx="2724150" cy="224117"/>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COLUMNAS DE CONCRETO</a:t>
          </a:r>
        </a:p>
      </xdr:txBody>
    </xdr:sp>
    <xdr:clientData/>
  </xdr:twoCellAnchor>
  <xdr:twoCellAnchor>
    <xdr:from>
      <xdr:col>4</xdr:col>
      <xdr:colOff>168090</xdr:colOff>
      <xdr:row>10</xdr:row>
      <xdr:rowOff>160244</xdr:rowOff>
    </xdr:from>
    <xdr:to>
      <xdr:col>7</xdr:col>
      <xdr:colOff>606240</xdr:colOff>
      <xdr:row>11</xdr:row>
      <xdr:rowOff>160244</xdr:rowOff>
    </xdr:to>
    <xdr:sp macro="" textlink="">
      <xdr:nvSpPr>
        <xdr:cNvPr id="3" name="Rectangle 3">
          <a:hlinkClick xmlns:r="http://schemas.openxmlformats.org/officeDocument/2006/relationships" r:id="rId2"/>
        </xdr:cNvPr>
        <xdr:cNvSpPr>
          <a:spLocks noChangeArrowheads="1"/>
        </xdr:cNvSpPr>
      </xdr:nvSpPr>
      <xdr:spPr bwMode="auto">
        <a:xfrm>
          <a:off x="2700619" y="2054038"/>
          <a:ext cx="2724150" cy="22411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LOSAS EN CONCRETO</a:t>
          </a:r>
        </a:p>
      </xdr:txBody>
    </xdr:sp>
    <xdr:clientData/>
  </xdr:twoCellAnchor>
  <xdr:twoCellAnchor>
    <xdr:from>
      <xdr:col>3</xdr:col>
      <xdr:colOff>340176</xdr:colOff>
      <xdr:row>8</xdr:row>
      <xdr:rowOff>163285</xdr:rowOff>
    </xdr:from>
    <xdr:to>
      <xdr:col>8</xdr:col>
      <xdr:colOff>449034</xdr:colOff>
      <xdr:row>9</xdr:row>
      <xdr:rowOff>217714</xdr:rowOff>
    </xdr:to>
    <xdr:sp macro="" textlink="">
      <xdr:nvSpPr>
        <xdr:cNvPr id="4" name="Rectangle 4">
          <a:hlinkClick xmlns:r="http://schemas.openxmlformats.org/officeDocument/2006/relationships" r:id="rId3"/>
        </xdr:cNvPr>
        <xdr:cNvSpPr>
          <a:spLocks noChangeArrowheads="1"/>
        </xdr:cNvSpPr>
      </xdr:nvSpPr>
      <xdr:spPr bwMode="auto">
        <a:xfrm>
          <a:off x="2109105" y="1646464"/>
          <a:ext cx="3918858" cy="285750"/>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INTRODUCCIÓN</a:t>
          </a:r>
          <a:r>
            <a:rPr lang="es-CO" sz="1400" b="1" i="0" strike="noStrike" baseline="0">
              <a:solidFill>
                <a:srgbClr val="000000"/>
              </a:solidFill>
              <a:latin typeface="Arial"/>
              <a:cs typeface="Arial"/>
            </a:rPr>
            <a:t> PÓRTICOS CONCRETO</a:t>
          </a:r>
          <a:endParaRPr lang="es-CO" sz="1400" b="1" i="0" strike="noStrike">
            <a:solidFill>
              <a:srgbClr val="000000"/>
            </a:solidFill>
            <a:latin typeface="Arial"/>
            <a:cs typeface="Arial"/>
          </a:endParaRPr>
        </a:p>
      </xdr:txBody>
    </xdr:sp>
    <xdr:clientData/>
  </xdr:twoCellAnchor>
  <xdr:twoCellAnchor>
    <xdr:from>
      <xdr:col>4</xdr:col>
      <xdr:colOff>156884</xdr:colOff>
      <xdr:row>12</xdr:row>
      <xdr:rowOff>168094</xdr:rowOff>
    </xdr:from>
    <xdr:to>
      <xdr:col>7</xdr:col>
      <xdr:colOff>595034</xdr:colOff>
      <xdr:row>13</xdr:row>
      <xdr:rowOff>168095</xdr:rowOff>
    </xdr:to>
    <xdr:sp macro="" textlink="">
      <xdr:nvSpPr>
        <xdr:cNvPr id="6" name="Rectangle 6">
          <a:hlinkClick xmlns:r="http://schemas.openxmlformats.org/officeDocument/2006/relationships" r:id="rId4"/>
        </xdr:cNvPr>
        <xdr:cNvSpPr>
          <a:spLocks noChangeArrowheads="1"/>
        </xdr:cNvSpPr>
      </xdr:nvSpPr>
      <xdr:spPr bwMode="auto">
        <a:xfrm>
          <a:off x="2689413" y="2510123"/>
          <a:ext cx="2724150" cy="224119"/>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CARGAS</a:t>
          </a:r>
          <a:r>
            <a:rPr lang="es-CO" sz="1400" b="1" i="0" strike="noStrike" baseline="0">
              <a:solidFill>
                <a:srgbClr val="000000"/>
              </a:solidFill>
              <a:latin typeface="Arial"/>
              <a:cs typeface="Arial"/>
            </a:rPr>
            <a:t> SOBRE LOSA</a:t>
          </a:r>
          <a:endParaRPr lang="es-CO" sz="1400" b="1" i="0" strike="noStrike">
            <a:solidFill>
              <a:srgbClr val="000000"/>
            </a:solidFill>
            <a:latin typeface="Arial"/>
            <a:cs typeface="Arial"/>
          </a:endParaRPr>
        </a:p>
      </xdr:txBody>
    </xdr:sp>
    <xdr:clientData/>
  </xdr:twoCellAnchor>
  <xdr:twoCellAnchor>
    <xdr:from>
      <xdr:col>4</xdr:col>
      <xdr:colOff>7428</xdr:colOff>
      <xdr:row>16</xdr:row>
      <xdr:rowOff>141198</xdr:rowOff>
    </xdr:from>
    <xdr:to>
      <xdr:col>7</xdr:col>
      <xdr:colOff>750098</xdr:colOff>
      <xdr:row>18</xdr:row>
      <xdr:rowOff>23812</xdr:rowOff>
    </xdr:to>
    <xdr:sp macro="" textlink="">
      <xdr:nvSpPr>
        <xdr:cNvPr id="9" name="Rectangle 4">
          <a:hlinkClick xmlns:r="http://schemas.openxmlformats.org/officeDocument/2006/relationships" r:id="rId5"/>
        </xdr:cNvPr>
        <xdr:cNvSpPr>
          <a:spLocks noChangeArrowheads="1"/>
        </xdr:cNvSpPr>
      </xdr:nvSpPr>
      <xdr:spPr bwMode="auto">
        <a:xfrm>
          <a:off x="2543459" y="3415417"/>
          <a:ext cx="3028670" cy="275520"/>
        </a:xfrm>
        <a:prstGeom prst="rect">
          <a:avLst/>
        </a:prstGeom>
        <a:solidFill>
          <a:srgbClr val="FFFF00"/>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REGRESAR</a:t>
          </a:r>
          <a:r>
            <a:rPr lang="es-CO" sz="1400" b="1" i="0" strike="noStrike" baseline="0">
              <a:solidFill>
                <a:srgbClr val="000000"/>
              </a:solidFill>
              <a:latin typeface="Arial"/>
              <a:cs typeface="Arial"/>
            </a:rPr>
            <a:t> A MENÚ PRINCIPAL</a:t>
          </a:r>
          <a:endParaRPr lang="es-CO" sz="1400" b="1"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51707</xdr:colOff>
      <xdr:row>4</xdr:row>
      <xdr:rowOff>42183</xdr:rowOff>
    </xdr:from>
    <xdr:to>
      <xdr:col>4</xdr:col>
      <xdr:colOff>515711</xdr:colOff>
      <xdr:row>5</xdr:row>
      <xdr:rowOff>63954</xdr:rowOff>
    </xdr:to>
    <xdr:sp macro="" textlink="">
      <xdr:nvSpPr>
        <xdr:cNvPr id="2" name="Rectangle 1">
          <a:hlinkClick xmlns:r="http://schemas.openxmlformats.org/officeDocument/2006/relationships" r:id="rId1"/>
        </xdr:cNvPr>
        <xdr:cNvSpPr>
          <a:spLocks noChangeArrowheads="1"/>
        </xdr:cNvSpPr>
      </xdr:nvSpPr>
      <xdr:spPr bwMode="auto">
        <a:xfrm>
          <a:off x="201386" y="545647"/>
          <a:ext cx="2709182" cy="239486"/>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sng" strike="noStrike">
              <a:solidFill>
                <a:srgbClr val="0000FF"/>
              </a:solidFill>
              <a:latin typeface="Arial"/>
              <a:cs typeface="Arial"/>
            </a:rPr>
            <a:t>COLUMNAS DE CONCRETO</a:t>
          </a:r>
        </a:p>
      </xdr:txBody>
    </xdr:sp>
    <xdr:clientData/>
  </xdr:twoCellAnchor>
  <xdr:twoCellAnchor>
    <xdr:from>
      <xdr:col>0</xdr:col>
      <xdr:colOff>107497</xdr:colOff>
      <xdr:row>15</xdr:row>
      <xdr:rowOff>0</xdr:rowOff>
    </xdr:from>
    <xdr:to>
      <xdr:col>4</xdr:col>
      <xdr:colOff>280308</xdr:colOff>
      <xdr:row>15</xdr:row>
      <xdr:rowOff>227240</xdr:rowOff>
    </xdr:to>
    <xdr:sp macro="" textlink="">
      <xdr:nvSpPr>
        <xdr:cNvPr id="3" name="Rectangle 2">
          <a:hlinkClick xmlns:r="http://schemas.openxmlformats.org/officeDocument/2006/relationships" r:id="rId2"/>
        </xdr:cNvPr>
        <xdr:cNvSpPr>
          <a:spLocks noChangeArrowheads="1"/>
        </xdr:cNvSpPr>
      </xdr:nvSpPr>
      <xdr:spPr bwMode="auto">
        <a:xfrm>
          <a:off x="107497" y="2585357"/>
          <a:ext cx="2567668" cy="227240"/>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sng" strike="noStrike">
              <a:solidFill>
                <a:srgbClr val="0000FF"/>
              </a:solidFill>
              <a:latin typeface="Arial"/>
              <a:cs typeface="Arial"/>
            </a:rPr>
            <a:t>LOSAS DE CONCRETO</a:t>
          </a:r>
        </a:p>
      </xdr:txBody>
    </xdr:sp>
    <xdr:clientData/>
  </xdr:twoCellAnchor>
  <xdr:twoCellAnchor>
    <xdr:from>
      <xdr:col>10</xdr:col>
      <xdr:colOff>108856</xdr:colOff>
      <xdr:row>17</xdr:row>
      <xdr:rowOff>466724</xdr:rowOff>
    </xdr:from>
    <xdr:to>
      <xdr:col>10</xdr:col>
      <xdr:colOff>721177</xdr:colOff>
      <xdr:row>20</xdr:row>
      <xdr:rowOff>95250</xdr:rowOff>
    </xdr:to>
    <xdr:sp macro="" textlink="">
      <xdr:nvSpPr>
        <xdr:cNvPr id="6" name="AutoShape 1">
          <a:hlinkClick xmlns:r="http://schemas.openxmlformats.org/officeDocument/2006/relationships" r:id="rId3"/>
        </xdr:cNvPr>
        <xdr:cNvSpPr>
          <a:spLocks noChangeArrowheads="1"/>
        </xdr:cNvSpPr>
      </xdr:nvSpPr>
      <xdr:spPr bwMode="auto">
        <a:xfrm rot="10800000">
          <a:off x="7048499" y="3596367"/>
          <a:ext cx="612321" cy="839562"/>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8</xdr:col>
      <xdr:colOff>55779</xdr:colOff>
      <xdr:row>5</xdr:row>
      <xdr:rowOff>111580</xdr:rowOff>
    </xdr:from>
    <xdr:to>
      <xdr:col>11</xdr:col>
      <xdr:colOff>378268</xdr:colOff>
      <xdr:row>7</xdr:row>
      <xdr:rowOff>16331</xdr:rowOff>
    </xdr:to>
    <xdr:sp macro="" textlink="">
      <xdr:nvSpPr>
        <xdr:cNvPr id="5" name="Rectangle 2"/>
        <xdr:cNvSpPr>
          <a:spLocks noChangeArrowheads="1"/>
        </xdr:cNvSpPr>
      </xdr:nvSpPr>
      <xdr:spPr bwMode="auto">
        <a:xfrm>
          <a:off x="5498636" y="832759"/>
          <a:ext cx="2567668" cy="217715"/>
        </a:xfrm>
        <a:prstGeom prst="rect">
          <a:avLst/>
        </a:prstGeom>
        <a:noFill/>
        <a:ln w="28575" algn="ctr">
          <a:noFill/>
          <a:miter lim="800000"/>
          <a:headEnd/>
          <a:tailEnd/>
        </a:ln>
        <a:effectLst/>
      </xdr:spPr>
      <xdr:txBody>
        <a:bodyPr vertOverflow="clip" wrap="square" lIns="36576" tIns="27432" rIns="36576" bIns="27432" anchor="ctr" upright="1"/>
        <a:lstStyle/>
        <a:p>
          <a:pPr algn="ctr" rtl="1">
            <a:defRPr sz="1000"/>
          </a:pPr>
          <a:r>
            <a:rPr lang="es-CO" sz="1400" b="1" i="0" u="none" strike="noStrike">
              <a:solidFill>
                <a:srgbClr val="0000FF"/>
              </a:solidFill>
              <a:latin typeface="Arial"/>
              <a:cs typeface="Arial"/>
            </a:rPr>
            <a:t>INSTRUCCIONES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57150</xdr:colOff>
      <xdr:row>33</xdr:row>
      <xdr:rowOff>9525</xdr:rowOff>
    </xdr:from>
    <xdr:to>
      <xdr:col>12</xdr:col>
      <xdr:colOff>92760</xdr:colOff>
      <xdr:row>35</xdr:row>
      <xdr:rowOff>19050</xdr:rowOff>
    </xdr:to>
    <xdr:sp macro="" textlink="">
      <xdr:nvSpPr>
        <xdr:cNvPr id="3180" name="AutoShape 28">
          <a:hlinkClick xmlns:r="http://schemas.openxmlformats.org/officeDocument/2006/relationships" r:id="rId1"/>
        </xdr:cNvPr>
        <xdr:cNvSpPr>
          <a:spLocks noChangeArrowheads="1"/>
        </xdr:cNvSpPr>
      </xdr:nvSpPr>
      <xdr:spPr bwMode="auto">
        <a:xfrm rot="10800000">
          <a:off x="6515100" y="8772525"/>
          <a:ext cx="416610" cy="485775"/>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2</xdr:col>
      <xdr:colOff>310806</xdr:colOff>
      <xdr:row>10</xdr:row>
      <xdr:rowOff>200520</xdr:rowOff>
    </xdr:from>
    <xdr:to>
      <xdr:col>2</xdr:col>
      <xdr:colOff>1497421</xdr:colOff>
      <xdr:row>10</xdr:row>
      <xdr:rowOff>200520</xdr:rowOff>
    </xdr:to>
    <xdr:sp macro="" textlink="">
      <xdr:nvSpPr>
        <xdr:cNvPr id="28" name="Line 18"/>
        <xdr:cNvSpPr>
          <a:spLocks noChangeShapeType="1"/>
        </xdr:cNvSpPr>
      </xdr:nvSpPr>
      <xdr:spPr bwMode="auto">
        <a:xfrm>
          <a:off x="691806" y="1644309"/>
          <a:ext cx="1186615" cy="0"/>
        </a:xfrm>
        <a:prstGeom prst="line">
          <a:avLst/>
        </a:prstGeom>
        <a:noFill/>
        <a:ln w="41275">
          <a:solidFill>
            <a:srgbClr val="808080"/>
          </a:solidFill>
          <a:round/>
          <a:headEnd/>
          <a:tailEnd/>
        </a:ln>
      </xdr:spPr>
    </xdr:sp>
    <xdr:clientData/>
  </xdr:twoCellAnchor>
  <xdr:twoCellAnchor>
    <xdr:from>
      <xdr:col>2</xdr:col>
      <xdr:colOff>331365</xdr:colOff>
      <xdr:row>10</xdr:row>
      <xdr:rowOff>203032</xdr:rowOff>
    </xdr:from>
    <xdr:to>
      <xdr:col>2</xdr:col>
      <xdr:colOff>331365</xdr:colOff>
      <xdr:row>10</xdr:row>
      <xdr:rowOff>593056</xdr:rowOff>
    </xdr:to>
    <xdr:sp macro="" textlink="">
      <xdr:nvSpPr>
        <xdr:cNvPr id="29" name="Line 19"/>
        <xdr:cNvSpPr>
          <a:spLocks noChangeShapeType="1"/>
        </xdr:cNvSpPr>
      </xdr:nvSpPr>
      <xdr:spPr bwMode="auto">
        <a:xfrm>
          <a:off x="712365" y="1646821"/>
          <a:ext cx="0" cy="390024"/>
        </a:xfrm>
        <a:prstGeom prst="line">
          <a:avLst/>
        </a:prstGeom>
        <a:noFill/>
        <a:ln w="41275">
          <a:solidFill>
            <a:srgbClr val="808080"/>
          </a:solidFill>
          <a:round/>
          <a:headEnd/>
          <a:tailEnd/>
        </a:ln>
      </xdr:spPr>
    </xdr:sp>
    <xdr:clientData/>
  </xdr:twoCellAnchor>
  <xdr:twoCellAnchor>
    <xdr:from>
      <xdr:col>2</xdr:col>
      <xdr:colOff>1070305</xdr:colOff>
      <xdr:row>10</xdr:row>
      <xdr:rowOff>212557</xdr:rowOff>
    </xdr:from>
    <xdr:to>
      <xdr:col>2</xdr:col>
      <xdr:colOff>1070305</xdr:colOff>
      <xdr:row>10</xdr:row>
      <xdr:rowOff>583531</xdr:rowOff>
    </xdr:to>
    <xdr:sp macro="" textlink="">
      <xdr:nvSpPr>
        <xdr:cNvPr id="30" name="Line 21"/>
        <xdr:cNvSpPr>
          <a:spLocks noChangeShapeType="1"/>
        </xdr:cNvSpPr>
      </xdr:nvSpPr>
      <xdr:spPr bwMode="auto">
        <a:xfrm>
          <a:off x="1451305" y="1656346"/>
          <a:ext cx="0" cy="370974"/>
        </a:xfrm>
        <a:prstGeom prst="line">
          <a:avLst/>
        </a:prstGeom>
        <a:noFill/>
        <a:ln w="41275">
          <a:solidFill>
            <a:srgbClr val="808080"/>
          </a:solidFill>
          <a:round/>
          <a:headEnd/>
          <a:tailEnd/>
        </a:ln>
      </xdr:spPr>
    </xdr:sp>
    <xdr:clientData/>
  </xdr:twoCellAnchor>
  <xdr:twoCellAnchor>
    <xdr:from>
      <xdr:col>2</xdr:col>
      <xdr:colOff>1864836</xdr:colOff>
      <xdr:row>10</xdr:row>
      <xdr:rowOff>200520</xdr:rowOff>
    </xdr:from>
    <xdr:to>
      <xdr:col>3</xdr:col>
      <xdr:colOff>608037</xdr:colOff>
      <xdr:row>10</xdr:row>
      <xdr:rowOff>200520</xdr:rowOff>
    </xdr:to>
    <xdr:sp macro="" textlink="">
      <xdr:nvSpPr>
        <xdr:cNvPr id="31" name="Line 22"/>
        <xdr:cNvSpPr>
          <a:spLocks noChangeShapeType="1"/>
        </xdr:cNvSpPr>
      </xdr:nvSpPr>
      <xdr:spPr bwMode="auto">
        <a:xfrm>
          <a:off x="2245836" y="1644309"/>
          <a:ext cx="1510464" cy="0"/>
        </a:xfrm>
        <a:prstGeom prst="line">
          <a:avLst/>
        </a:prstGeom>
        <a:noFill/>
        <a:ln w="41275">
          <a:solidFill>
            <a:srgbClr val="808080"/>
          </a:solidFill>
          <a:round/>
          <a:headEnd/>
          <a:tailEnd/>
        </a:ln>
      </xdr:spPr>
    </xdr:sp>
    <xdr:clientData/>
  </xdr:twoCellAnchor>
  <xdr:twoCellAnchor>
    <xdr:from>
      <xdr:col>2</xdr:col>
      <xdr:colOff>2192696</xdr:colOff>
      <xdr:row>10</xdr:row>
      <xdr:rowOff>200520</xdr:rowOff>
    </xdr:from>
    <xdr:to>
      <xdr:col>2</xdr:col>
      <xdr:colOff>2192696</xdr:colOff>
      <xdr:row>10</xdr:row>
      <xdr:rowOff>590544</xdr:rowOff>
    </xdr:to>
    <xdr:sp macro="" textlink="">
      <xdr:nvSpPr>
        <xdr:cNvPr id="32" name="Line 23"/>
        <xdr:cNvSpPr>
          <a:spLocks noChangeShapeType="1"/>
        </xdr:cNvSpPr>
      </xdr:nvSpPr>
      <xdr:spPr bwMode="auto">
        <a:xfrm>
          <a:off x="2573696" y="1644309"/>
          <a:ext cx="0" cy="390024"/>
        </a:xfrm>
        <a:prstGeom prst="line">
          <a:avLst/>
        </a:prstGeom>
        <a:noFill/>
        <a:ln w="41275">
          <a:solidFill>
            <a:srgbClr val="808080"/>
          </a:solidFill>
          <a:round/>
          <a:headEnd/>
          <a:tailEnd/>
        </a:ln>
      </xdr:spPr>
    </xdr:sp>
    <xdr:clientData/>
  </xdr:twoCellAnchor>
  <xdr:twoCellAnchor>
    <xdr:from>
      <xdr:col>3</xdr:col>
      <xdr:colOff>168383</xdr:colOff>
      <xdr:row>10</xdr:row>
      <xdr:rowOff>210045</xdr:rowOff>
    </xdr:from>
    <xdr:to>
      <xdr:col>3</xdr:col>
      <xdr:colOff>168383</xdr:colOff>
      <xdr:row>10</xdr:row>
      <xdr:rowOff>581019</xdr:rowOff>
    </xdr:to>
    <xdr:sp macro="" textlink="">
      <xdr:nvSpPr>
        <xdr:cNvPr id="33" name="Line 24"/>
        <xdr:cNvSpPr>
          <a:spLocks noChangeShapeType="1"/>
        </xdr:cNvSpPr>
      </xdr:nvSpPr>
      <xdr:spPr bwMode="auto">
        <a:xfrm>
          <a:off x="3316646" y="1653834"/>
          <a:ext cx="0" cy="370974"/>
        </a:xfrm>
        <a:prstGeom prst="line">
          <a:avLst/>
        </a:prstGeom>
        <a:noFill/>
        <a:ln w="41275">
          <a:solidFill>
            <a:srgbClr val="808080"/>
          </a:solidFill>
          <a:round/>
          <a:headEnd/>
          <a:tailEnd/>
        </a:ln>
      </xdr:spPr>
    </xdr:sp>
    <xdr:clientData/>
  </xdr:twoCellAnchor>
  <xdr:twoCellAnchor>
    <xdr:from>
      <xdr:col>2</xdr:col>
      <xdr:colOff>260676</xdr:colOff>
      <xdr:row>21</xdr:row>
      <xdr:rowOff>120312</xdr:rowOff>
    </xdr:from>
    <xdr:to>
      <xdr:col>2</xdr:col>
      <xdr:colOff>1447291</xdr:colOff>
      <xdr:row>21</xdr:row>
      <xdr:rowOff>120312</xdr:rowOff>
    </xdr:to>
    <xdr:sp macro="" textlink="">
      <xdr:nvSpPr>
        <xdr:cNvPr id="34" name="Line 18"/>
        <xdr:cNvSpPr>
          <a:spLocks noChangeShapeType="1"/>
        </xdr:cNvSpPr>
      </xdr:nvSpPr>
      <xdr:spPr bwMode="auto">
        <a:xfrm>
          <a:off x="641676" y="1564101"/>
          <a:ext cx="1186615" cy="0"/>
        </a:xfrm>
        <a:prstGeom prst="line">
          <a:avLst/>
        </a:prstGeom>
        <a:noFill/>
        <a:ln w="41275">
          <a:solidFill>
            <a:srgbClr val="808080"/>
          </a:solidFill>
          <a:round/>
          <a:headEnd/>
          <a:tailEnd/>
        </a:ln>
      </xdr:spPr>
    </xdr:sp>
    <xdr:clientData/>
  </xdr:twoCellAnchor>
  <xdr:twoCellAnchor>
    <xdr:from>
      <xdr:col>2</xdr:col>
      <xdr:colOff>281235</xdr:colOff>
      <xdr:row>21</xdr:row>
      <xdr:rowOff>122824</xdr:rowOff>
    </xdr:from>
    <xdr:to>
      <xdr:col>2</xdr:col>
      <xdr:colOff>281235</xdr:colOff>
      <xdr:row>21</xdr:row>
      <xdr:rowOff>512848</xdr:rowOff>
    </xdr:to>
    <xdr:sp macro="" textlink="">
      <xdr:nvSpPr>
        <xdr:cNvPr id="35" name="Line 19"/>
        <xdr:cNvSpPr>
          <a:spLocks noChangeShapeType="1"/>
        </xdr:cNvSpPr>
      </xdr:nvSpPr>
      <xdr:spPr bwMode="auto">
        <a:xfrm>
          <a:off x="662235" y="1566613"/>
          <a:ext cx="0" cy="390024"/>
        </a:xfrm>
        <a:prstGeom prst="line">
          <a:avLst/>
        </a:prstGeom>
        <a:noFill/>
        <a:ln w="41275">
          <a:solidFill>
            <a:srgbClr val="808080"/>
          </a:solidFill>
          <a:round/>
          <a:headEnd/>
          <a:tailEnd/>
        </a:ln>
      </xdr:spPr>
    </xdr:sp>
    <xdr:clientData/>
  </xdr:twoCellAnchor>
  <xdr:twoCellAnchor>
    <xdr:from>
      <xdr:col>2</xdr:col>
      <xdr:colOff>1020175</xdr:colOff>
      <xdr:row>21</xdr:row>
      <xdr:rowOff>132349</xdr:rowOff>
    </xdr:from>
    <xdr:to>
      <xdr:col>2</xdr:col>
      <xdr:colOff>1020175</xdr:colOff>
      <xdr:row>21</xdr:row>
      <xdr:rowOff>503323</xdr:rowOff>
    </xdr:to>
    <xdr:sp macro="" textlink="">
      <xdr:nvSpPr>
        <xdr:cNvPr id="36" name="Line 21"/>
        <xdr:cNvSpPr>
          <a:spLocks noChangeShapeType="1"/>
        </xdr:cNvSpPr>
      </xdr:nvSpPr>
      <xdr:spPr bwMode="auto">
        <a:xfrm>
          <a:off x="1401175" y="1576138"/>
          <a:ext cx="0" cy="370974"/>
        </a:xfrm>
        <a:prstGeom prst="line">
          <a:avLst/>
        </a:prstGeom>
        <a:noFill/>
        <a:ln w="41275">
          <a:solidFill>
            <a:srgbClr val="808080"/>
          </a:solidFill>
          <a:round/>
          <a:headEnd/>
          <a:tailEnd/>
        </a:ln>
      </xdr:spPr>
    </xdr:sp>
    <xdr:clientData/>
  </xdr:twoCellAnchor>
  <xdr:twoCellAnchor>
    <xdr:from>
      <xdr:col>2</xdr:col>
      <xdr:colOff>1814706</xdr:colOff>
      <xdr:row>21</xdr:row>
      <xdr:rowOff>120312</xdr:rowOff>
    </xdr:from>
    <xdr:to>
      <xdr:col>3</xdr:col>
      <xdr:colOff>557907</xdr:colOff>
      <xdr:row>21</xdr:row>
      <xdr:rowOff>120312</xdr:rowOff>
    </xdr:to>
    <xdr:sp macro="" textlink="">
      <xdr:nvSpPr>
        <xdr:cNvPr id="37" name="Line 22"/>
        <xdr:cNvSpPr>
          <a:spLocks noChangeShapeType="1"/>
        </xdr:cNvSpPr>
      </xdr:nvSpPr>
      <xdr:spPr bwMode="auto">
        <a:xfrm>
          <a:off x="2195706" y="1564101"/>
          <a:ext cx="1510464" cy="0"/>
        </a:xfrm>
        <a:prstGeom prst="line">
          <a:avLst/>
        </a:prstGeom>
        <a:noFill/>
        <a:ln w="41275">
          <a:solidFill>
            <a:srgbClr val="808080"/>
          </a:solidFill>
          <a:round/>
          <a:headEnd/>
          <a:tailEnd/>
        </a:ln>
      </xdr:spPr>
    </xdr:sp>
    <xdr:clientData/>
  </xdr:twoCellAnchor>
  <xdr:twoCellAnchor>
    <xdr:from>
      <xdr:col>2</xdr:col>
      <xdr:colOff>2142566</xdr:colOff>
      <xdr:row>21</xdr:row>
      <xdr:rowOff>120312</xdr:rowOff>
    </xdr:from>
    <xdr:to>
      <xdr:col>2</xdr:col>
      <xdr:colOff>2142566</xdr:colOff>
      <xdr:row>21</xdr:row>
      <xdr:rowOff>510336</xdr:rowOff>
    </xdr:to>
    <xdr:sp macro="" textlink="">
      <xdr:nvSpPr>
        <xdr:cNvPr id="38" name="Line 23"/>
        <xdr:cNvSpPr>
          <a:spLocks noChangeShapeType="1"/>
        </xdr:cNvSpPr>
      </xdr:nvSpPr>
      <xdr:spPr bwMode="auto">
        <a:xfrm>
          <a:off x="2523566" y="1564101"/>
          <a:ext cx="0" cy="390024"/>
        </a:xfrm>
        <a:prstGeom prst="line">
          <a:avLst/>
        </a:prstGeom>
        <a:noFill/>
        <a:ln w="41275">
          <a:solidFill>
            <a:srgbClr val="808080"/>
          </a:solidFill>
          <a:round/>
          <a:headEnd/>
          <a:tailEnd/>
        </a:ln>
      </xdr:spPr>
    </xdr:sp>
    <xdr:clientData/>
  </xdr:twoCellAnchor>
  <xdr:twoCellAnchor>
    <xdr:from>
      <xdr:col>3</xdr:col>
      <xdr:colOff>118253</xdr:colOff>
      <xdr:row>21</xdr:row>
      <xdr:rowOff>129837</xdr:rowOff>
    </xdr:from>
    <xdr:to>
      <xdr:col>3</xdr:col>
      <xdr:colOff>118253</xdr:colOff>
      <xdr:row>21</xdr:row>
      <xdr:rowOff>500811</xdr:rowOff>
    </xdr:to>
    <xdr:sp macro="" textlink="">
      <xdr:nvSpPr>
        <xdr:cNvPr id="39" name="Line 24"/>
        <xdr:cNvSpPr>
          <a:spLocks noChangeShapeType="1"/>
        </xdr:cNvSpPr>
      </xdr:nvSpPr>
      <xdr:spPr bwMode="auto">
        <a:xfrm>
          <a:off x="3266516" y="1573626"/>
          <a:ext cx="0" cy="370974"/>
        </a:xfrm>
        <a:prstGeom prst="line">
          <a:avLst/>
        </a:prstGeom>
        <a:noFill/>
        <a:ln w="41275">
          <a:solidFill>
            <a:srgbClr val="808080"/>
          </a:solidFill>
          <a:round/>
          <a:headEnd/>
          <a:tailEnd/>
        </a:ln>
      </xdr:spPr>
    </xdr:sp>
    <xdr:clientData/>
  </xdr:twoCellAnchor>
  <xdr:twoCellAnchor>
    <xdr:from>
      <xdr:col>15</xdr:col>
      <xdr:colOff>0</xdr:colOff>
      <xdr:row>16</xdr:row>
      <xdr:rowOff>110286</xdr:rowOff>
    </xdr:from>
    <xdr:to>
      <xdr:col>17</xdr:col>
      <xdr:colOff>10026</xdr:colOff>
      <xdr:row>16</xdr:row>
      <xdr:rowOff>110286</xdr:rowOff>
    </xdr:to>
    <xdr:cxnSp macro="">
      <xdr:nvCxnSpPr>
        <xdr:cNvPr id="8" name="7 Conector recto de flecha"/>
        <xdr:cNvCxnSpPr/>
      </xdr:nvCxnSpPr>
      <xdr:spPr>
        <a:xfrm>
          <a:off x="8301789" y="3479128"/>
          <a:ext cx="381000" cy="0"/>
        </a:xfrm>
        <a:prstGeom prst="straightConnector1">
          <a:avLst/>
        </a:prstGeom>
        <a:ln>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170430</xdr:colOff>
      <xdr:row>30</xdr:row>
      <xdr:rowOff>100260</xdr:rowOff>
    </xdr:from>
    <xdr:to>
      <xdr:col>15</xdr:col>
      <xdr:colOff>10010</xdr:colOff>
      <xdr:row>30</xdr:row>
      <xdr:rowOff>100260</xdr:rowOff>
    </xdr:to>
    <xdr:cxnSp macro="">
      <xdr:nvCxnSpPr>
        <xdr:cNvPr id="12" name="11 Conector recto de flecha"/>
        <xdr:cNvCxnSpPr/>
      </xdr:nvCxnSpPr>
      <xdr:spPr>
        <a:xfrm>
          <a:off x="7920772" y="6988339"/>
          <a:ext cx="39102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30</xdr:row>
      <xdr:rowOff>100260</xdr:rowOff>
    </xdr:from>
    <xdr:to>
      <xdr:col>12</xdr:col>
      <xdr:colOff>10026</xdr:colOff>
      <xdr:row>30</xdr:row>
      <xdr:rowOff>100263</xdr:rowOff>
    </xdr:to>
    <xdr:cxnSp macro="">
      <xdr:nvCxnSpPr>
        <xdr:cNvPr id="14" name="13 Conector recto de flecha"/>
        <xdr:cNvCxnSpPr/>
      </xdr:nvCxnSpPr>
      <xdr:spPr>
        <a:xfrm flipH="1">
          <a:off x="7369342" y="6988339"/>
          <a:ext cx="391026" cy="3"/>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90234</xdr:colOff>
      <xdr:row>14</xdr:row>
      <xdr:rowOff>180472</xdr:rowOff>
    </xdr:from>
    <xdr:to>
      <xdr:col>17</xdr:col>
      <xdr:colOff>90234</xdr:colOff>
      <xdr:row>15</xdr:row>
      <xdr:rowOff>195946</xdr:rowOff>
    </xdr:to>
    <xdr:cxnSp macro="">
      <xdr:nvCxnSpPr>
        <xdr:cNvPr id="17" name="16 Conector recto de flecha"/>
        <xdr:cNvCxnSpPr/>
      </xdr:nvCxnSpPr>
      <xdr:spPr>
        <a:xfrm>
          <a:off x="8762997" y="3248525"/>
          <a:ext cx="0" cy="21600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102329</xdr:colOff>
      <xdr:row>14</xdr:row>
      <xdr:rowOff>192508</xdr:rowOff>
    </xdr:from>
    <xdr:to>
      <xdr:col>7</xdr:col>
      <xdr:colOff>102329</xdr:colOff>
      <xdr:row>16</xdr:row>
      <xdr:rowOff>7456</xdr:rowOff>
    </xdr:to>
    <xdr:cxnSp macro="">
      <xdr:nvCxnSpPr>
        <xdr:cNvPr id="57" name="56 Conector recto de flecha"/>
        <xdr:cNvCxnSpPr/>
      </xdr:nvCxnSpPr>
      <xdr:spPr>
        <a:xfrm>
          <a:off x="6900171" y="3260561"/>
          <a:ext cx="0" cy="21600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100272</xdr:colOff>
      <xdr:row>12</xdr:row>
      <xdr:rowOff>190500</xdr:rowOff>
    </xdr:from>
    <xdr:to>
      <xdr:col>7</xdr:col>
      <xdr:colOff>100272</xdr:colOff>
      <xdr:row>14</xdr:row>
      <xdr:rowOff>0</xdr:rowOff>
    </xdr:to>
    <xdr:cxnSp macro="">
      <xdr:nvCxnSpPr>
        <xdr:cNvPr id="21" name="20 Conector recto de flecha"/>
        <xdr:cNvCxnSpPr/>
      </xdr:nvCxnSpPr>
      <xdr:spPr>
        <a:xfrm flipV="1">
          <a:off x="6898114" y="2857500"/>
          <a:ext cx="0" cy="210553"/>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92251</xdr:colOff>
      <xdr:row>13</xdr:row>
      <xdr:rowOff>2005</xdr:rowOff>
    </xdr:from>
    <xdr:to>
      <xdr:col>17</xdr:col>
      <xdr:colOff>92251</xdr:colOff>
      <xdr:row>14</xdr:row>
      <xdr:rowOff>12031</xdr:rowOff>
    </xdr:to>
    <xdr:cxnSp macro="">
      <xdr:nvCxnSpPr>
        <xdr:cNvPr id="62" name="61 Conector recto de flecha"/>
        <xdr:cNvCxnSpPr/>
      </xdr:nvCxnSpPr>
      <xdr:spPr>
        <a:xfrm flipV="1">
          <a:off x="8765014" y="2869531"/>
          <a:ext cx="0" cy="210553"/>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102276</xdr:colOff>
      <xdr:row>26</xdr:row>
      <xdr:rowOff>192404</xdr:rowOff>
    </xdr:from>
    <xdr:to>
      <xdr:col>16</xdr:col>
      <xdr:colOff>102276</xdr:colOff>
      <xdr:row>30</xdr:row>
      <xdr:rowOff>12325</xdr:rowOff>
    </xdr:to>
    <xdr:cxnSp macro="">
      <xdr:nvCxnSpPr>
        <xdr:cNvPr id="63" name="62 Conector recto de flecha"/>
        <xdr:cNvCxnSpPr/>
      </xdr:nvCxnSpPr>
      <xdr:spPr>
        <a:xfrm>
          <a:off x="8584539" y="6839851"/>
          <a:ext cx="0" cy="61200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94267</xdr:colOff>
      <xdr:row>22</xdr:row>
      <xdr:rowOff>374900</xdr:rowOff>
    </xdr:from>
    <xdr:to>
      <xdr:col>16</xdr:col>
      <xdr:colOff>94267</xdr:colOff>
      <xdr:row>25</xdr:row>
      <xdr:rowOff>186610</xdr:rowOff>
    </xdr:to>
    <xdr:cxnSp macro="">
      <xdr:nvCxnSpPr>
        <xdr:cNvPr id="64" name="63 Conector recto de flecha"/>
        <xdr:cNvCxnSpPr/>
      </xdr:nvCxnSpPr>
      <xdr:spPr>
        <a:xfrm flipV="1">
          <a:off x="8576530" y="5909426"/>
          <a:ext cx="0" cy="68400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310806</xdr:colOff>
      <xdr:row>47</xdr:row>
      <xdr:rowOff>200520</xdr:rowOff>
    </xdr:from>
    <xdr:to>
      <xdr:col>2</xdr:col>
      <xdr:colOff>1497421</xdr:colOff>
      <xdr:row>47</xdr:row>
      <xdr:rowOff>200520</xdr:rowOff>
    </xdr:to>
    <xdr:sp macro="" textlink="">
      <xdr:nvSpPr>
        <xdr:cNvPr id="89" name="Line 18"/>
        <xdr:cNvSpPr>
          <a:spLocks noChangeShapeType="1"/>
        </xdr:cNvSpPr>
      </xdr:nvSpPr>
      <xdr:spPr bwMode="auto">
        <a:xfrm>
          <a:off x="691806" y="1644309"/>
          <a:ext cx="1186615" cy="0"/>
        </a:xfrm>
        <a:prstGeom prst="line">
          <a:avLst/>
        </a:prstGeom>
        <a:noFill/>
        <a:ln w="41275">
          <a:solidFill>
            <a:srgbClr val="808080"/>
          </a:solidFill>
          <a:round/>
          <a:headEnd/>
          <a:tailEnd/>
        </a:ln>
      </xdr:spPr>
    </xdr:sp>
    <xdr:clientData/>
  </xdr:twoCellAnchor>
  <xdr:twoCellAnchor>
    <xdr:from>
      <xdr:col>2</xdr:col>
      <xdr:colOff>331365</xdr:colOff>
      <xdr:row>47</xdr:row>
      <xdr:rowOff>203032</xdr:rowOff>
    </xdr:from>
    <xdr:to>
      <xdr:col>2</xdr:col>
      <xdr:colOff>331365</xdr:colOff>
      <xdr:row>47</xdr:row>
      <xdr:rowOff>593056</xdr:rowOff>
    </xdr:to>
    <xdr:sp macro="" textlink="">
      <xdr:nvSpPr>
        <xdr:cNvPr id="90" name="Line 19"/>
        <xdr:cNvSpPr>
          <a:spLocks noChangeShapeType="1"/>
        </xdr:cNvSpPr>
      </xdr:nvSpPr>
      <xdr:spPr bwMode="auto">
        <a:xfrm>
          <a:off x="712365" y="1646821"/>
          <a:ext cx="0" cy="390024"/>
        </a:xfrm>
        <a:prstGeom prst="line">
          <a:avLst/>
        </a:prstGeom>
        <a:noFill/>
        <a:ln w="41275">
          <a:solidFill>
            <a:srgbClr val="808080"/>
          </a:solidFill>
          <a:round/>
          <a:headEnd/>
          <a:tailEnd/>
        </a:ln>
      </xdr:spPr>
    </xdr:sp>
    <xdr:clientData/>
  </xdr:twoCellAnchor>
  <xdr:twoCellAnchor>
    <xdr:from>
      <xdr:col>2</xdr:col>
      <xdr:colOff>1070305</xdr:colOff>
      <xdr:row>47</xdr:row>
      <xdr:rowOff>212557</xdr:rowOff>
    </xdr:from>
    <xdr:to>
      <xdr:col>2</xdr:col>
      <xdr:colOff>1070305</xdr:colOff>
      <xdr:row>47</xdr:row>
      <xdr:rowOff>583531</xdr:rowOff>
    </xdr:to>
    <xdr:sp macro="" textlink="">
      <xdr:nvSpPr>
        <xdr:cNvPr id="91" name="Line 21"/>
        <xdr:cNvSpPr>
          <a:spLocks noChangeShapeType="1"/>
        </xdr:cNvSpPr>
      </xdr:nvSpPr>
      <xdr:spPr bwMode="auto">
        <a:xfrm>
          <a:off x="1451305" y="1656346"/>
          <a:ext cx="0" cy="370974"/>
        </a:xfrm>
        <a:prstGeom prst="line">
          <a:avLst/>
        </a:prstGeom>
        <a:noFill/>
        <a:ln w="41275">
          <a:solidFill>
            <a:srgbClr val="808080"/>
          </a:solidFill>
          <a:round/>
          <a:headEnd/>
          <a:tailEnd/>
        </a:ln>
      </xdr:spPr>
    </xdr:sp>
    <xdr:clientData/>
  </xdr:twoCellAnchor>
  <xdr:twoCellAnchor>
    <xdr:from>
      <xdr:col>2</xdr:col>
      <xdr:colOff>1864836</xdr:colOff>
      <xdr:row>47</xdr:row>
      <xdr:rowOff>200520</xdr:rowOff>
    </xdr:from>
    <xdr:to>
      <xdr:col>3</xdr:col>
      <xdr:colOff>608037</xdr:colOff>
      <xdr:row>47</xdr:row>
      <xdr:rowOff>200520</xdr:rowOff>
    </xdr:to>
    <xdr:sp macro="" textlink="">
      <xdr:nvSpPr>
        <xdr:cNvPr id="92" name="Line 22"/>
        <xdr:cNvSpPr>
          <a:spLocks noChangeShapeType="1"/>
        </xdr:cNvSpPr>
      </xdr:nvSpPr>
      <xdr:spPr bwMode="auto">
        <a:xfrm>
          <a:off x="2245836" y="1644309"/>
          <a:ext cx="1510464" cy="0"/>
        </a:xfrm>
        <a:prstGeom prst="line">
          <a:avLst/>
        </a:prstGeom>
        <a:noFill/>
        <a:ln w="41275">
          <a:solidFill>
            <a:srgbClr val="808080"/>
          </a:solidFill>
          <a:round/>
          <a:headEnd/>
          <a:tailEnd/>
        </a:ln>
      </xdr:spPr>
    </xdr:sp>
    <xdr:clientData/>
  </xdr:twoCellAnchor>
  <xdr:twoCellAnchor>
    <xdr:from>
      <xdr:col>2</xdr:col>
      <xdr:colOff>2192696</xdr:colOff>
      <xdr:row>47</xdr:row>
      <xdr:rowOff>200520</xdr:rowOff>
    </xdr:from>
    <xdr:to>
      <xdr:col>2</xdr:col>
      <xdr:colOff>2192696</xdr:colOff>
      <xdr:row>47</xdr:row>
      <xdr:rowOff>590544</xdr:rowOff>
    </xdr:to>
    <xdr:sp macro="" textlink="">
      <xdr:nvSpPr>
        <xdr:cNvPr id="93" name="Line 23"/>
        <xdr:cNvSpPr>
          <a:spLocks noChangeShapeType="1"/>
        </xdr:cNvSpPr>
      </xdr:nvSpPr>
      <xdr:spPr bwMode="auto">
        <a:xfrm>
          <a:off x="2573696" y="1644309"/>
          <a:ext cx="0" cy="390024"/>
        </a:xfrm>
        <a:prstGeom prst="line">
          <a:avLst/>
        </a:prstGeom>
        <a:noFill/>
        <a:ln w="41275">
          <a:solidFill>
            <a:srgbClr val="808080"/>
          </a:solidFill>
          <a:round/>
          <a:headEnd/>
          <a:tailEnd/>
        </a:ln>
      </xdr:spPr>
    </xdr:sp>
    <xdr:clientData/>
  </xdr:twoCellAnchor>
  <xdr:twoCellAnchor>
    <xdr:from>
      <xdr:col>3</xdr:col>
      <xdr:colOff>168383</xdr:colOff>
      <xdr:row>47</xdr:row>
      <xdr:rowOff>210045</xdr:rowOff>
    </xdr:from>
    <xdr:to>
      <xdr:col>3</xdr:col>
      <xdr:colOff>168383</xdr:colOff>
      <xdr:row>47</xdr:row>
      <xdr:rowOff>581019</xdr:rowOff>
    </xdr:to>
    <xdr:sp macro="" textlink="">
      <xdr:nvSpPr>
        <xdr:cNvPr id="94" name="Line 24"/>
        <xdr:cNvSpPr>
          <a:spLocks noChangeShapeType="1"/>
        </xdr:cNvSpPr>
      </xdr:nvSpPr>
      <xdr:spPr bwMode="auto">
        <a:xfrm>
          <a:off x="3316646" y="1653834"/>
          <a:ext cx="0" cy="370974"/>
        </a:xfrm>
        <a:prstGeom prst="line">
          <a:avLst/>
        </a:prstGeom>
        <a:noFill/>
        <a:ln w="41275">
          <a:solidFill>
            <a:srgbClr val="808080"/>
          </a:solidFill>
          <a:round/>
          <a:headEnd/>
          <a:tailEnd/>
        </a:ln>
      </xdr:spPr>
    </xdr:sp>
    <xdr:clientData/>
  </xdr:twoCellAnchor>
  <xdr:twoCellAnchor>
    <xdr:from>
      <xdr:col>17</xdr:col>
      <xdr:colOff>121983</xdr:colOff>
      <xdr:row>52</xdr:row>
      <xdr:rowOff>21720</xdr:rowOff>
    </xdr:from>
    <xdr:to>
      <xdr:col>17</xdr:col>
      <xdr:colOff>121983</xdr:colOff>
      <xdr:row>53</xdr:row>
      <xdr:rowOff>637</xdr:rowOff>
    </xdr:to>
    <xdr:cxnSp macro="">
      <xdr:nvCxnSpPr>
        <xdr:cNvPr id="96" name="95 Conector recto de flecha"/>
        <xdr:cNvCxnSpPr/>
      </xdr:nvCxnSpPr>
      <xdr:spPr>
        <a:xfrm>
          <a:off x="7435066" y="12647637"/>
          <a:ext cx="0" cy="18000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113417</xdr:colOff>
      <xdr:row>49</xdr:row>
      <xdr:rowOff>192505</xdr:rowOff>
    </xdr:from>
    <xdr:to>
      <xdr:col>17</xdr:col>
      <xdr:colOff>113417</xdr:colOff>
      <xdr:row>51</xdr:row>
      <xdr:rowOff>1448</xdr:rowOff>
    </xdr:to>
    <xdr:cxnSp macro="">
      <xdr:nvCxnSpPr>
        <xdr:cNvPr id="99" name="98 Conector recto de flecha"/>
        <xdr:cNvCxnSpPr/>
      </xdr:nvCxnSpPr>
      <xdr:spPr>
        <a:xfrm flipV="1">
          <a:off x="7426500" y="12215172"/>
          <a:ext cx="0" cy="211109"/>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176973</xdr:colOff>
      <xdr:row>2</xdr:row>
      <xdr:rowOff>80433</xdr:rowOff>
    </xdr:from>
    <xdr:to>
      <xdr:col>18</xdr:col>
      <xdr:colOff>48680</xdr:colOff>
      <xdr:row>6</xdr:row>
      <xdr:rowOff>19050</xdr:rowOff>
    </xdr:to>
    <xdr:sp macro="" textlink="">
      <xdr:nvSpPr>
        <xdr:cNvPr id="54" name="AutoShape 28">
          <a:hlinkClick xmlns:r="http://schemas.openxmlformats.org/officeDocument/2006/relationships" r:id="rId1"/>
        </xdr:cNvPr>
        <xdr:cNvSpPr>
          <a:spLocks noChangeArrowheads="1"/>
        </xdr:cNvSpPr>
      </xdr:nvSpPr>
      <xdr:spPr bwMode="auto">
        <a:xfrm rot="10800000">
          <a:off x="7777923" y="518583"/>
          <a:ext cx="405107" cy="338667"/>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oneCellAnchor>
    <xdr:from>
      <xdr:col>8</xdr:col>
      <xdr:colOff>133109</xdr:colOff>
      <xdr:row>40</xdr:row>
      <xdr:rowOff>5049</xdr:rowOff>
    </xdr:from>
    <xdr:ext cx="527516" cy="1054604"/>
    <xdr:sp macro="" textlink="">
      <xdr:nvSpPr>
        <xdr:cNvPr id="2" name="Rectángulo 1"/>
        <xdr:cNvSpPr/>
      </xdr:nvSpPr>
      <xdr:spPr>
        <a:xfrm>
          <a:off x="6181484" y="11185018"/>
          <a:ext cx="527516" cy="1054604"/>
        </a:xfrm>
        <a:prstGeom prst="rect">
          <a:avLst/>
        </a:prstGeom>
        <a:noFill/>
      </xdr:spPr>
      <xdr:txBody>
        <a:bodyPr wrap="none" lIns="91440" tIns="45720" rIns="91440" bIns="45720">
          <a:noAutofit/>
        </a:bodyPr>
        <a:lstStyle/>
        <a:p>
          <a:pPr algn="ctr"/>
          <a:r>
            <a:rPr lang="es-E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a:t>
          </a:r>
        </a:p>
      </xdr:txBody>
    </xdr:sp>
    <xdr:clientData/>
  </xdr:oneCellAnchor>
  <xdr:oneCellAnchor>
    <xdr:from>
      <xdr:col>13</xdr:col>
      <xdr:colOff>53727</xdr:colOff>
      <xdr:row>39</xdr:row>
      <xdr:rowOff>378381</xdr:rowOff>
    </xdr:from>
    <xdr:ext cx="438645" cy="718466"/>
    <xdr:sp macro="" textlink="">
      <xdr:nvSpPr>
        <xdr:cNvPr id="48" name="Rectángulo 47"/>
        <xdr:cNvSpPr/>
      </xdr:nvSpPr>
      <xdr:spPr>
        <a:xfrm>
          <a:off x="7054602" y="11177350"/>
          <a:ext cx="438645" cy="718466"/>
        </a:xfrm>
        <a:prstGeom prst="rect">
          <a:avLst/>
        </a:prstGeom>
        <a:noFill/>
      </xdr:spPr>
      <xdr:txBody>
        <a:bodyPr wrap="none" lIns="91440" tIns="45720" rIns="91440" bIns="45720">
          <a:spAutoFit/>
        </a:bodyPr>
        <a:lstStyle/>
        <a:p>
          <a:pPr algn="ctr"/>
          <a:r>
            <a:rPr lang="es-ES" sz="40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a:t>
          </a:r>
        </a:p>
      </xdr:txBody>
    </xdr:sp>
    <xdr:clientData/>
  </xdr:oneCellAnchor>
  <xdr:twoCellAnchor>
    <xdr:from>
      <xdr:col>17</xdr:col>
      <xdr:colOff>61913</xdr:colOff>
      <xdr:row>39</xdr:row>
      <xdr:rowOff>357188</xdr:rowOff>
    </xdr:from>
    <xdr:to>
      <xdr:col>17</xdr:col>
      <xdr:colOff>61913</xdr:colOff>
      <xdr:row>43</xdr:row>
      <xdr:rowOff>147376</xdr:rowOff>
    </xdr:to>
    <xdr:cxnSp macro="">
      <xdr:nvCxnSpPr>
        <xdr:cNvPr id="4" name="Conector recto de flecha 3"/>
        <xdr:cNvCxnSpPr/>
      </xdr:nvCxnSpPr>
      <xdr:spPr>
        <a:xfrm>
          <a:off x="7853363" y="11368088"/>
          <a:ext cx="0" cy="59028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550571</xdr:colOff>
      <xdr:row>10</xdr:row>
      <xdr:rowOff>356327</xdr:rowOff>
    </xdr:from>
    <xdr:to>
      <xdr:col>24</xdr:col>
      <xdr:colOff>172002</xdr:colOff>
      <xdr:row>27</xdr:row>
      <xdr:rowOff>88070</xdr:rowOff>
    </xdr:to>
    <xdr:grpSp>
      <xdr:nvGrpSpPr>
        <xdr:cNvPr id="40" name="Group 27"/>
        <xdr:cNvGrpSpPr>
          <a:grpSpLocks/>
        </xdr:cNvGrpSpPr>
      </xdr:nvGrpSpPr>
      <xdr:grpSpPr bwMode="auto">
        <a:xfrm>
          <a:off x="9640142" y="2451827"/>
          <a:ext cx="4628860" cy="5324279"/>
          <a:chOff x="825" y="208"/>
          <a:chExt cx="282" cy="344"/>
        </a:xfrm>
      </xdr:grpSpPr>
      <xdr:pic>
        <xdr:nvPicPr>
          <xdr:cNvPr id="41" name="Picture 4"/>
          <xdr:cNvPicPr>
            <a:picLocks noChangeAspect="1" noChangeArrowheads="1"/>
          </xdr:cNvPicPr>
        </xdr:nvPicPr>
        <xdr:blipFill>
          <a:blip xmlns:r="http://schemas.openxmlformats.org/officeDocument/2006/relationships" r:embed="rId2"/>
          <a:srcRect/>
          <a:stretch>
            <a:fillRect/>
          </a:stretch>
        </xdr:blipFill>
        <xdr:spPr bwMode="auto">
          <a:xfrm>
            <a:off x="825" y="208"/>
            <a:ext cx="280" cy="344"/>
          </a:xfrm>
          <a:prstGeom prst="rect">
            <a:avLst/>
          </a:prstGeom>
          <a:noFill/>
          <a:ln w="9525">
            <a:noFill/>
            <a:miter lim="800000"/>
            <a:headEnd/>
            <a:tailEnd/>
          </a:ln>
        </xdr:spPr>
      </xdr:pic>
      <xdr:sp macro="" textlink="">
        <xdr:nvSpPr>
          <xdr:cNvPr id="42" name="Text Box 5"/>
          <xdr:cNvSpPr txBox="1">
            <a:spLocks noChangeArrowheads="1"/>
          </xdr:cNvSpPr>
        </xdr:nvSpPr>
        <xdr:spPr bwMode="auto">
          <a:xfrm>
            <a:off x="850" y="210"/>
            <a:ext cx="172" cy="16"/>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43" name="Text Box 6"/>
          <xdr:cNvSpPr txBox="1">
            <a:spLocks noChangeArrowheads="1"/>
          </xdr:cNvSpPr>
        </xdr:nvSpPr>
        <xdr:spPr bwMode="auto">
          <a:xfrm>
            <a:off x="959" y="255"/>
            <a:ext cx="16" cy="199"/>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CENTRAL</a:t>
            </a:r>
          </a:p>
        </xdr:txBody>
      </xdr:sp>
      <xdr:sp macro="" textlink="">
        <xdr:nvSpPr>
          <xdr:cNvPr id="44" name="Text Box 7"/>
          <xdr:cNvSpPr txBox="1">
            <a:spLocks noChangeArrowheads="1"/>
          </xdr:cNvSpPr>
        </xdr:nvSpPr>
        <xdr:spPr bwMode="auto">
          <a:xfrm>
            <a:off x="829" y="248"/>
            <a:ext cx="18" cy="188"/>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LATERAL</a:t>
            </a:r>
          </a:p>
          <a:p>
            <a:pPr algn="r" rtl="1">
              <a:defRPr sz="1000"/>
            </a:pPr>
            <a:endParaRPr lang="es-CO" sz="1000" b="1" i="0" strike="noStrike">
              <a:solidFill>
                <a:srgbClr val="000000"/>
              </a:solidFill>
              <a:latin typeface="Arial"/>
              <a:cs typeface="Arial"/>
            </a:endParaRPr>
          </a:p>
        </xdr:txBody>
      </xdr:sp>
      <xdr:sp macro="" textlink="">
        <xdr:nvSpPr>
          <xdr:cNvPr id="49" name="Text Box 13"/>
          <xdr:cNvSpPr txBox="1">
            <a:spLocks noChangeArrowheads="1"/>
          </xdr:cNvSpPr>
        </xdr:nvSpPr>
        <xdr:spPr bwMode="auto">
          <a:xfrm>
            <a:off x="1016" y="443"/>
            <a:ext cx="25" cy="51"/>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RIOSTRA</a:t>
            </a:r>
          </a:p>
        </xdr:txBody>
      </xdr:sp>
      <xdr:sp macro="" textlink="">
        <xdr:nvSpPr>
          <xdr:cNvPr id="50" name="Text Box 14"/>
          <xdr:cNvSpPr txBox="1">
            <a:spLocks noChangeArrowheads="1"/>
          </xdr:cNvSpPr>
        </xdr:nvSpPr>
        <xdr:spPr bwMode="auto">
          <a:xfrm>
            <a:off x="987" y="372"/>
            <a:ext cx="96" cy="19"/>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51" name="Text Box 15"/>
          <xdr:cNvSpPr txBox="1">
            <a:spLocks noChangeArrowheads="1"/>
          </xdr:cNvSpPr>
        </xdr:nvSpPr>
        <xdr:spPr bwMode="auto">
          <a:xfrm>
            <a:off x="856" y="535"/>
            <a:ext cx="150" cy="16"/>
          </a:xfrm>
          <a:prstGeom prst="rect">
            <a:avLst/>
          </a:prstGeom>
          <a:noFill/>
          <a:ln w="9525">
            <a:noFill/>
            <a:miter lim="800000"/>
            <a:headEnd/>
            <a:tailEnd/>
          </a:ln>
        </xdr:spPr>
        <xdr:txBody>
          <a:bodyPr vertOverflow="clip" wrap="square" lIns="27432" tIns="22860" rIns="0" bIns="0" anchor="t" upright="1"/>
          <a:lstStyle/>
          <a:p>
            <a:pPr algn="l" rtl="1">
              <a:defRPr sz="1000"/>
            </a:pPr>
            <a:r>
              <a:rPr lang="es-CO" sz="1000" b="1" i="0" strike="noStrike">
                <a:solidFill>
                  <a:srgbClr val="000000"/>
                </a:solidFill>
                <a:latin typeface="Arial"/>
                <a:cs typeface="Arial"/>
              </a:rPr>
              <a:t>VIGA DE AMARRE</a:t>
            </a:r>
          </a:p>
        </xdr:txBody>
      </xdr:sp>
      <xdr:sp macro="" textlink="">
        <xdr:nvSpPr>
          <xdr:cNvPr id="53" name="Text Box 17"/>
          <xdr:cNvSpPr txBox="1">
            <a:spLocks noChangeArrowheads="1"/>
          </xdr:cNvSpPr>
        </xdr:nvSpPr>
        <xdr:spPr bwMode="auto">
          <a:xfrm>
            <a:off x="1089" y="395"/>
            <a:ext cx="18" cy="151"/>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VIGA DE CARGA LATERAL</a:t>
            </a:r>
          </a:p>
          <a:p>
            <a:pPr algn="r" rtl="1">
              <a:defRPr sz="1000"/>
            </a:pPr>
            <a:endParaRPr lang="es-CO" sz="1000" b="1" i="0" strike="noStrike">
              <a:solidFill>
                <a:srgbClr val="000000"/>
              </a:solidFill>
              <a:latin typeface="Arial"/>
              <a:cs typeface="Arial"/>
            </a:endParaRPr>
          </a:p>
        </xdr:txBody>
      </xdr:sp>
    </xdr:grpSp>
    <xdr:clientData fLocksWithSheet="0"/>
  </xdr:twoCellAnchor>
  <xdr:twoCellAnchor>
    <xdr:from>
      <xdr:col>20</xdr:col>
      <xdr:colOff>390525</xdr:colOff>
      <xdr:row>1</xdr:row>
      <xdr:rowOff>171450</xdr:rowOff>
    </xdr:from>
    <xdr:to>
      <xdr:col>22</xdr:col>
      <xdr:colOff>323850</xdr:colOff>
      <xdr:row>1</xdr:row>
      <xdr:rowOff>171450</xdr:rowOff>
    </xdr:to>
    <xdr:sp macro="" textlink="">
      <xdr:nvSpPr>
        <xdr:cNvPr id="55" name="Line 18"/>
        <xdr:cNvSpPr>
          <a:spLocks noChangeShapeType="1"/>
        </xdr:cNvSpPr>
      </xdr:nvSpPr>
      <xdr:spPr bwMode="auto">
        <a:xfrm>
          <a:off x="9496425" y="342900"/>
          <a:ext cx="2447925" cy="0"/>
        </a:xfrm>
        <a:prstGeom prst="line">
          <a:avLst/>
        </a:prstGeom>
        <a:noFill/>
        <a:ln w="41275">
          <a:solidFill>
            <a:srgbClr val="808080"/>
          </a:solidFill>
          <a:round/>
          <a:headEnd/>
          <a:tailEnd/>
        </a:ln>
      </xdr:spPr>
    </xdr:sp>
    <xdr:clientData/>
  </xdr:twoCellAnchor>
  <xdr:twoCellAnchor>
    <xdr:from>
      <xdr:col>20</xdr:col>
      <xdr:colOff>400050</xdr:colOff>
      <xdr:row>1</xdr:row>
      <xdr:rowOff>171450</xdr:rowOff>
    </xdr:from>
    <xdr:to>
      <xdr:col>20</xdr:col>
      <xdr:colOff>400050</xdr:colOff>
      <xdr:row>3</xdr:row>
      <xdr:rowOff>57300</xdr:rowOff>
    </xdr:to>
    <xdr:sp macro="" textlink="">
      <xdr:nvSpPr>
        <xdr:cNvPr id="56" name="Line 19"/>
        <xdr:cNvSpPr>
          <a:spLocks noChangeShapeType="1"/>
        </xdr:cNvSpPr>
      </xdr:nvSpPr>
      <xdr:spPr bwMode="auto">
        <a:xfrm>
          <a:off x="9505950" y="342900"/>
          <a:ext cx="0" cy="324000"/>
        </a:xfrm>
        <a:prstGeom prst="line">
          <a:avLst/>
        </a:prstGeom>
        <a:noFill/>
        <a:ln w="41275">
          <a:solidFill>
            <a:srgbClr val="808080"/>
          </a:solidFill>
          <a:round/>
          <a:headEnd/>
          <a:tailEnd/>
        </a:ln>
      </xdr:spPr>
    </xdr:sp>
    <xdr:clientData/>
  </xdr:twoCellAnchor>
  <xdr:twoCellAnchor>
    <xdr:from>
      <xdr:col>21</xdr:col>
      <xdr:colOff>647700</xdr:colOff>
      <xdr:row>1</xdr:row>
      <xdr:rowOff>171450</xdr:rowOff>
    </xdr:from>
    <xdr:to>
      <xdr:col>21</xdr:col>
      <xdr:colOff>647700</xdr:colOff>
      <xdr:row>3</xdr:row>
      <xdr:rowOff>57150</xdr:rowOff>
    </xdr:to>
    <xdr:sp macro="" textlink="">
      <xdr:nvSpPr>
        <xdr:cNvPr id="58" name="Line 21"/>
        <xdr:cNvSpPr>
          <a:spLocks noChangeShapeType="1"/>
        </xdr:cNvSpPr>
      </xdr:nvSpPr>
      <xdr:spPr bwMode="auto">
        <a:xfrm>
          <a:off x="11010900" y="342900"/>
          <a:ext cx="0" cy="323850"/>
        </a:xfrm>
        <a:prstGeom prst="line">
          <a:avLst/>
        </a:prstGeom>
        <a:noFill/>
        <a:ln w="41275">
          <a:solidFill>
            <a:srgbClr val="808080"/>
          </a:solidFill>
          <a:round/>
          <a:headEnd/>
          <a:tailEnd/>
        </a:ln>
      </xdr:spPr>
    </xdr:sp>
    <xdr:clientData/>
  </xdr:twoCellAnchor>
  <xdr:twoCellAnchor>
    <xdr:from>
      <xdr:col>20</xdr:col>
      <xdr:colOff>428625</xdr:colOff>
      <xdr:row>7</xdr:row>
      <xdr:rowOff>156639</xdr:rowOff>
    </xdr:from>
    <xdr:to>
      <xdr:col>22</xdr:col>
      <xdr:colOff>114300</xdr:colOff>
      <xdr:row>7</xdr:row>
      <xdr:rowOff>156639</xdr:rowOff>
    </xdr:to>
    <xdr:sp macro="" textlink="">
      <xdr:nvSpPr>
        <xdr:cNvPr id="59" name="Line 22"/>
        <xdr:cNvSpPr>
          <a:spLocks noChangeShapeType="1"/>
        </xdr:cNvSpPr>
      </xdr:nvSpPr>
      <xdr:spPr bwMode="auto">
        <a:xfrm>
          <a:off x="9534525" y="1090089"/>
          <a:ext cx="2200275" cy="0"/>
        </a:xfrm>
        <a:prstGeom prst="line">
          <a:avLst/>
        </a:prstGeom>
        <a:noFill/>
        <a:ln w="41275">
          <a:solidFill>
            <a:srgbClr val="808080"/>
          </a:solidFill>
          <a:round/>
          <a:headEnd/>
          <a:tailEnd/>
        </a:ln>
      </xdr:spPr>
    </xdr:sp>
    <xdr:clientData/>
  </xdr:twoCellAnchor>
  <xdr:twoCellAnchor>
    <xdr:from>
      <xdr:col>20</xdr:col>
      <xdr:colOff>1171575</xdr:colOff>
      <xdr:row>7</xdr:row>
      <xdr:rowOff>156639</xdr:rowOff>
    </xdr:from>
    <xdr:to>
      <xdr:col>20</xdr:col>
      <xdr:colOff>1171575</xdr:colOff>
      <xdr:row>7</xdr:row>
      <xdr:rowOff>480639</xdr:rowOff>
    </xdr:to>
    <xdr:sp macro="" textlink="">
      <xdr:nvSpPr>
        <xdr:cNvPr id="60" name="Line 23"/>
        <xdr:cNvSpPr>
          <a:spLocks noChangeShapeType="1"/>
        </xdr:cNvSpPr>
      </xdr:nvSpPr>
      <xdr:spPr bwMode="auto">
        <a:xfrm>
          <a:off x="10277475" y="1090089"/>
          <a:ext cx="0" cy="324000"/>
        </a:xfrm>
        <a:prstGeom prst="line">
          <a:avLst/>
        </a:prstGeom>
        <a:noFill/>
        <a:ln w="41275">
          <a:solidFill>
            <a:srgbClr val="808080"/>
          </a:solidFill>
          <a:round/>
          <a:headEnd/>
          <a:tailEnd/>
        </a:ln>
      </xdr:spPr>
    </xdr:sp>
    <xdr:clientData/>
  </xdr:twoCellAnchor>
  <xdr:twoCellAnchor>
    <xdr:from>
      <xdr:col>21</xdr:col>
      <xdr:colOff>657225</xdr:colOff>
      <xdr:row>7</xdr:row>
      <xdr:rowOff>166164</xdr:rowOff>
    </xdr:from>
    <xdr:to>
      <xdr:col>21</xdr:col>
      <xdr:colOff>657225</xdr:colOff>
      <xdr:row>7</xdr:row>
      <xdr:rowOff>490164</xdr:rowOff>
    </xdr:to>
    <xdr:sp macro="" textlink="">
      <xdr:nvSpPr>
        <xdr:cNvPr id="61" name="Line 24"/>
        <xdr:cNvSpPr>
          <a:spLocks noChangeShapeType="1"/>
        </xdr:cNvSpPr>
      </xdr:nvSpPr>
      <xdr:spPr bwMode="auto">
        <a:xfrm>
          <a:off x="11020425" y="1099614"/>
          <a:ext cx="0" cy="324000"/>
        </a:xfrm>
        <a:prstGeom prst="line">
          <a:avLst/>
        </a:prstGeom>
        <a:noFill/>
        <a:ln w="41275">
          <a:solidFill>
            <a:srgbClr val="808080"/>
          </a:solidFill>
          <a:round/>
          <a:headEnd/>
          <a:tailEnd/>
        </a:ln>
      </xdr:spPr>
    </xdr:sp>
    <xdr:clientData/>
  </xdr:twoCellAnchor>
  <xdr:twoCellAnchor>
    <xdr:from>
      <xdr:col>20</xdr:col>
      <xdr:colOff>276225</xdr:colOff>
      <xdr:row>3</xdr:row>
      <xdr:rowOff>76200</xdr:rowOff>
    </xdr:from>
    <xdr:to>
      <xdr:col>22</xdr:col>
      <xdr:colOff>342900</xdr:colOff>
      <xdr:row>7</xdr:row>
      <xdr:rowOff>95250</xdr:rowOff>
    </xdr:to>
    <xdr:sp macro="" textlink="">
      <xdr:nvSpPr>
        <xdr:cNvPr id="65" name="Text Box 25"/>
        <xdr:cNvSpPr txBox="1">
          <a:spLocks noChangeArrowheads="1"/>
        </xdr:cNvSpPr>
      </xdr:nvSpPr>
      <xdr:spPr bwMode="auto">
        <a:xfrm>
          <a:off x="9382125" y="685800"/>
          <a:ext cx="2581275" cy="34290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UNA LUZ CONTINUA</a:t>
          </a:r>
        </a:p>
      </xdr:txBody>
    </xdr:sp>
    <xdr:clientData/>
  </xdr:twoCellAnchor>
  <xdr:twoCellAnchor>
    <xdr:from>
      <xdr:col>20</xdr:col>
      <xdr:colOff>495300</xdr:colOff>
      <xdr:row>8</xdr:row>
      <xdr:rowOff>47625</xdr:rowOff>
    </xdr:from>
    <xdr:to>
      <xdr:col>22</xdr:col>
      <xdr:colOff>266700</xdr:colOff>
      <xdr:row>9</xdr:row>
      <xdr:rowOff>219075</xdr:rowOff>
    </xdr:to>
    <xdr:sp macro="" textlink="">
      <xdr:nvSpPr>
        <xdr:cNvPr id="66" name="Text Box 26"/>
        <xdr:cNvSpPr txBox="1">
          <a:spLocks noChangeArrowheads="1"/>
        </xdr:cNvSpPr>
      </xdr:nvSpPr>
      <xdr:spPr bwMode="auto">
        <a:xfrm>
          <a:off x="9601200" y="1533525"/>
          <a:ext cx="2286000" cy="34290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DOS LUCES CONTINUAS</a:t>
          </a:r>
        </a:p>
      </xdr:txBody>
    </xdr:sp>
    <xdr:clientData/>
  </xdr:twoCellAnchor>
  <xdr:twoCellAnchor>
    <xdr:from>
      <xdr:col>22</xdr:col>
      <xdr:colOff>1000125</xdr:colOff>
      <xdr:row>1</xdr:row>
      <xdr:rowOff>156639</xdr:rowOff>
    </xdr:from>
    <xdr:to>
      <xdr:col>23</xdr:col>
      <xdr:colOff>1182825</xdr:colOff>
      <xdr:row>1</xdr:row>
      <xdr:rowOff>156639</xdr:rowOff>
    </xdr:to>
    <xdr:sp macro="" textlink="">
      <xdr:nvSpPr>
        <xdr:cNvPr id="68" name="Line 22"/>
        <xdr:cNvSpPr>
          <a:spLocks noChangeShapeType="1"/>
        </xdr:cNvSpPr>
      </xdr:nvSpPr>
      <xdr:spPr bwMode="auto">
        <a:xfrm>
          <a:off x="12620625" y="328089"/>
          <a:ext cx="1440000" cy="0"/>
        </a:xfrm>
        <a:prstGeom prst="line">
          <a:avLst/>
        </a:prstGeom>
        <a:noFill/>
        <a:ln w="41275">
          <a:solidFill>
            <a:srgbClr val="808080"/>
          </a:solidFill>
          <a:round/>
          <a:headEnd/>
          <a:tailEnd/>
        </a:ln>
      </xdr:spPr>
    </xdr:sp>
    <xdr:clientData/>
  </xdr:twoCellAnchor>
  <xdr:twoCellAnchor>
    <xdr:from>
      <xdr:col>22</xdr:col>
      <xdr:colOff>1019175</xdr:colOff>
      <xdr:row>1</xdr:row>
      <xdr:rowOff>156639</xdr:rowOff>
    </xdr:from>
    <xdr:to>
      <xdr:col>22</xdr:col>
      <xdr:colOff>1019175</xdr:colOff>
      <xdr:row>3</xdr:row>
      <xdr:rowOff>42489</xdr:rowOff>
    </xdr:to>
    <xdr:sp macro="" textlink="">
      <xdr:nvSpPr>
        <xdr:cNvPr id="69" name="Line 23"/>
        <xdr:cNvSpPr>
          <a:spLocks noChangeShapeType="1"/>
        </xdr:cNvSpPr>
      </xdr:nvSpPr>
      <xdr:spPr bwMode="auto">
        <a:xfrm>
          <a:off x="12639675" y="328089"/>
          <a:ext cx="0" cy="324000"/>
        </a:xfrm>
        <a:prstGeom prst="line">
          <a:avLst/>
        </a:prstGeom>
        <a:noFill/>
        <a:ln w="41275">
          <a:solidFill>
            <a:srgbClr val="808080"/>
          </a:solidFill>
          <a:round/>
          <a:headEnd/>
          <a:tailEnd/>
        </a:ln>
      </xdr:spPr>
    </xdr:sp>
    <xdr:clientData/>
  </xdr:twoCellAnchor>
  <xdr:twoCellAnchor>
    <xdr:from>
      <xdr:col>23</xdr:col>
      <xdr:colOff>1152525</xdr:colOff>
      <xdr:row>1</xdr:row>
      <xdr:rowOff>166164</xdr:rowOff>
    </xdr:from>
    <xdr:to>
      <xdr:col>23</xdr:col>
      <xdr:colOff>1152525</xdr:colOff>
      <xdr:row>3</xdr:row>
      <xdr:rowOff>52014</xdr:rowOff>
    </xdr:to>
    <xdr:sp macro="" textlink="">
      <xdr:nvSpPr>
        <xdr:cNvPr id="70" name="Line 24"/>
        <xdr:cNvSpPr>
          <a:spLocks noChangeShapeType="1"/>
        </xdr:cNvSpPr>
      </xdr:nvSpPr>
      <xdr:spPr bwMode="auto">
        <a:xfrm>
          <a:off x="14030325" y="337614"/>
          <a:ext cx="0" cy="324000"/>
        </a:xfrm>
        <a:prstGeom prst="line">
          <a:avLst/>
        </a:prstGeom>
        <a:noFill/>
        <a:ln w="41275">
          <a:solidFill>
            <a:srgbClr val="808080"/>
          </a:solidFill>
          <a:round/>
          <a:headEnd/>
          <a:tailEnd/>
        </a:ln>
      </xdr:spPr>
    </xdr:sp>
    <xdr:clientData/>
  </xdr:twoCellAnchor>
  <xdr:twoCellAnchor>
    <xdr:from>
      <xdr:col>22</xdr:col>
      <xdr:colOff>628650</xdr:colOff>
      <xdr:row>3</xdr:row>
      <xdr:rowOff>85725</xdr:rowOff>
    </xdr:from>
    <xdr:to>
      <xdr:col>24</xdr:col>
      <xdr:colOff>400050</xdr:colOff>
      <xdr:row>7</xdr:row>
      <xdr:rowOff>95250</xdr:rowOff>
    </xdr:to>
    <xdr:sp macro="" textlink="">
      <xdr:nvSpPr>
        <xdr:cNvPr id="71" name="Text Box 26"/>
        <xdr:cNvSpPr txBox="1">
          <a:spLocks noChangeArrowheads="1"/>
        </xdr:cNvSpPr>
      </xdr:nvSpPr>
      <xdr:spPr bwMode="auto">
        <a:xfrm>
          <a:off x="12249150" y="695325"/>
          <a:ext cx="2286000" cy="333375"/>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SIMPLEMENTE APOYADA</a:t>
          </a:r>
        </a:p>
      </xdr:txBody>
    </xdr:sp>
    <xdr:clientData/>
  </xdr:twoCellAnchor>
  <xdr:twoCellAnchor>
    <xdr:from>
      <xdr:col>22</xdr:col>
      <xdr:colOff>676275</xdr:colOff>
      <xdr:row>7</xdr:row>
      <xdr:rowOff>171450</xdr:rowOff>
    </xdr:from>
    <xdr:to>
      <xdr:col>24</xdr:col>
      <xdr:colOff>609600</xdr:colOff>
      <xdr:row>7</xdr:row>
      <xdr:rowOff>171450</xdr:rowOff>
    </xdr:to>
    <xdr:sp macro="" textlink="">
      <xdr:nvSpPr>
        <xdr:cNvPr id="72" name="Line 18"/>
        <xdr:cNvSpPr>
          <a:spLocks noChangeShapeType="1"/>
        </xdr:cNvSpPr>
      </xdr:nvSpPr>
      <xdr:spPr bwMode="auto">
        <a:xfrm>
          <a:off x="12296775" y="1104900"/>
          <a:ext cx="2447925" cy="0"/>
        </a:xfrm>
        <a:prstGeom prst="line">
          <a:avLst/>
        </a:prstGeom>
        <a:noFill/>
        <a:ln w="41275">
          <a:solidFill>
            <a:srgbClr val="808080"/>
          </a:solidFill>
          <a:round/>
          <a:headEnd/>
          <a:tailEnd/>
        </a:ln>
      </xdr:spPr>
    </xdr:sp>
    <xdr:clientData/>
  </xdr:twoCellAnchor>
  <xdr:twoCellAnchor>
    <xdr:from>
      <xdr:col>22</xdr:col>
      <xdr:colOff>685800</xdr:colOff>
      <xdr:row>7</xdr:row>
      <xdr:rowOff>171450</xdr:rowOff>
    </xdr:from>
    <xdr:to>
      <xdr:col>22</xdr:col>
      <xdr:colOff>685800</xdr:colOff>
      <xdr:row>7</xdr:row>
      <xdr:rowOff>495300</xdr:rowOff>
    </xdr:to>
    <xdr:sp macro="" textlink="">
      <xdr:nvSpPr>
        <xdr:cNvPr id="73" name="Line 19"/>
        <xdr:cNvSpPr>
          <a:spLocks noChangeShapeType="1"/>
        </xdr:cNvSpPr>
      </xdr:nvSpPr>
      <xdr:spPr bwMode="auto">
        <a:xfrm>
          <a:off x="12306300" y="1104900"/>
          <a:ext cx="0" cy="323850"/>
        </a:xfrm>
        <a:prstGeom prst="line">
          <a:avLst/>
        </a:prstGeom>
        <a:noFill/>
        <a:ln w="41275">
          <a:solidFill>
            <a:srgbClr val="808080"/>
          </a:solidFill>
          <a:round/>
          <a:headEnd/>
          <a:tailEnd/>
        </a:ln>
      </xdr:spPr>
    </xdr:sp>
    <xdr:clientData/>
  </xdr:twoCellAnchor>
  <xdr:twoCellAnchor>
    <xdr:from>
      <xdr:col>23</xdr:col>
      <xdr:colOff>723900</xdr:colOff>
      <xdr:row>7</xdr:row>
      <xdr:rowOff>171450</xdr:rowOff>
    </xdr:from>
    <xdr:to>
      <xdr:col>23</xdr:col>
      <xdr:colOff>723900</xdr:colOff>
      <xdr:row>7</xdr:row>
      <xdr:rowOff>495300</xdr:rowOff>
    </xdr:to>
    <xdr:sp macro="" textlink="">
      <xdr:nvSpPr>
        <xdr:cNvPr id="74" name="Line 21"/>
        <xdr:cNvSpPr>
          <a:spLocks noChangeShapeType="1"/>
        </xdr:cNvSpPr>
      </xdr:nvSpPr>
      <xdr:spPr bwMode="auto">
        <a:xfrm>
          <a:off x="13601700" y="1104900"/>
          <a:ext cx="0" cy="323850"/>
        </a:xfrm>
        <a:prstGeom prst="line">
          <a:avLst/>
        </a:prstGeom>
        <a:noFill/>
        <a:ln w="41275">
          <a:solidFill>
            <a:srgbClr val="808080"/>
          </a:solidFill>
          <a:round/>
          <a:headEnd/>
          <a:tailEnd/>
        </a:ln>
      </xdr:spPr>
    </xdr:sp>
    <xdr:clientData/>
  </xdr:twoCellAnchor>
  <xdr:twoCellAnchor>
    <xdr:from>
      <xdr:col>23</xdr:col>
      <xdr:colOff>533506</xdr:colOff>
      <xdr:row>8</xdr:row>
      <xdr:rowOff>1280</xdr:rowOff>
    </xdr:from>
    <xdr:to>
      <xdr:col>24</xdr:col>
      <xdr:colOff>1123950</xdr:colOff>
      <xdr:row>9</xdr:row>
      <xdr:rowOff>171450</xdr:rowOff>
    </xdr:to>
    <xdr:sp macro="" textlink="">
      <xdr:nvSpPr>
        <xdr:cNvPr id="75" name="Text Box 25"/>
        <xdr:cNvSpPr txBox="1">
          <a:spLocks noChangeArrowheads="1"/>
        </xdr:cNvSpPr>
      </xdr:nvSpPr>
      <xdr:spPr bwMode="auto">
        <a:xfrm>
          <a:off x="13411306" y="1487180"/>
          <a:ext cx="1847744" cy="34162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VIGA CON VOLADIZO</a:t>
          </a:r>
        </a:p>
      </xdr:txBody>
    </xdr:sp>
    <xdr:clientData/>
  </xdr:twoCellAnchor>
  <xdr:twoCellAnchor>
    <xdr:from>
      <xdr:col>21</xdr:col>
      <xdr:colOff>381000</xdr:colOff>
      <xdr:row>27</xdr:row>
      <xdr:rowOff>123825</xdr:rowOff>
    </xdr:from>
    <xdr:to>
      <xdr:col>23</xdr:col>
      <xdr:colOff>342900</xdr:colOff>
      <xdr:row>29</xdr:row>
      <xdr:rowOff>133350</xdr:rowOff>
    </xdr:to>
    <xdr:sp macro="" textlink="">
      <xdr:nvSpPr>
        <xdr:cNvPr id="76" name="Text Box 26"/>
        <xdr:cNvSpPr txBox="1">
          <a:spLocks noChangeArrowheads="1"/>
        </xdr:cNvSpPr>
      </xdr:nvSpPr>
      <xdr:spPr bwMode="auto">
        <a:xfrm>
          <a:off x="10744200" y="7915275"/>
          <a:ext cx="2476500" cy="409575"/>
        </a:xfrm>
        <a:prstGeom prst="rect">
          <a:avLst/>
        </a:prstGeom>
        <a:noFill/>
        <a:ln w="9525">
          <a:noFill/>
          <a:miter lim="800000"/>
          <a:headEnd/>
          <a:tailEnd/>
        </a:ln>
      </xdr:spPr>
      <xdr:txBody>
        <a:bodyPr vertOverflow="clip" wrap="square" lIns="27432" tIns="22860" rIns="27432" bIns="0" anchor="t" upright="1"/>
        <a:lstStyle/>
        <a:p>
          <a:pPr algn="ctr" rtl="1">
            <a:defRPr sz="1000"/>
          </a:pPr>
          <a:r>
            <a:rPr lang="es-CO" sz="1000" b="0" i="0" strike="noStrike">
              <a:solidFill>
                <a:srgbClr val="000000"/>
              </a:solidFill>
              <a:latin typeface="Arial"/>
              <a:cs typeface="Arial"/>
            </a:rPr>
            <a:t>LUCES PARA</a:t>
          </a:r>
          <a:r>
            <a:rPr lang="es-CO" sz="1000" b="0" i="0" strike="noStrike" baseline="0">
              <a:solidFill>
                <a:srgbClr val="000000"/>
              </a:solidFill>
              <a:latin typeface="Arial"/>
              <a:cs typeface="Arial"/>
            </a:rPr>
            <a:t> PREDIMENSIONAR LOSA (VIGUETA) Y VIGA DE AMARRE</a:t>
          </a:r>
          <a:endParaRPr lang="es-CO" sz="1000" b="0" i="0" strike="noStrike">
            <a:solidFill>
              <a:srgbClr val="000000"/>
            </a:solidFill>
            <a:latin typeface="Arial"/>
            <a:cs typeface="Arial"/>
          </a:endParaRPr>
        </a:p>
      </xdr:txBody>
    </xdr:sp>
    <xdr:clientData/>
  </xdr:twoCellAnchor>
  <xdr:twoCellAnchor>
    <xdr:from>
      <xdr:col>20</xdr:col>
      <xdr:colOff>247650</xdr:colOff>
      <xdr:row>12</xdr:row>
      <xdr:rowOff>190500</xdr:rowOff>
    </xdr:from>
    <xdr:to>
      <xdr:col>20</xdr:col>
      <xdr:colOff>599771</xdr:colOff>
      <xdr:row>24</xdr:row>
      <xdr:rowOff>6857</xdr:rowOff>
    </xdr:to>
    <xdr:sp macro="" textlink="">
      <xdr:nvSpPr>
        <xdr:cNvPr id="77" name="Text Box 7"/>
        <xdr:cNvSpPr txBox="1">
          <a:spLocks noChangeArrowheads="1"/>
        </xdr:cNvSpPr>
      </xdr:nvSpPr>
      <xdr:spPr bwMode="auto">
        <a:xfrm>
          <a:off x="9353550" y="3695700"/>
          <a:ext cx="352121" cy="3397757"/>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LUCES</a:t>
          </a:r>
          <a:r>
            <a:rPr lang="es-CO" sz="1000" b="1" i="0" strike="noStrike" baseline="0">
              <a:solidFill>
                <a:srgbClr val="000000"/>
              </a:solidFill>
              <a:latin typeface="Arial"/>
              <a:cs typeface="Arial"/>
            </a:rPr>
            <a:t> PARA PREDIMENSIONAR VIGA DE CARGA</a:t>
          </a:r>
          <a:endParaRPr lang="es-CO" sz="1000" b="1" i="0" strike="noStrike">
            <a:solidFill>
              <a:srgbClr val="000000"/>
            </a:solidFill>
            <a:latin typeface="Arial"/>
            <a:cs typeface="Arial"/>
          </a:endParaRPr>
        </a:p>
      </xdr:txBody>
    </xdr:sp>
    <xdr:clientData/>
  </xdr:twoCellAnchor>
  <xdr:twoCellAnchor>
    <xdr:from>
      <xdr:col>20</xdr:col>
      <xdr:colOff>342900</xdr:colOff>
      <xdr:row>10</xdr:row>
      <xdr:rowOff>514350</xdr:rowOff>
    </xdr:from>
    <xdr:to>
      <xdr:col>20</xdr:col>
      <xdr:colOff>342900</xdr:colOff>
      <xdr:row>12</xdr:row>
      <xdr:rowOff>76200</xdr:rowOff>
    </xdr:to>
    <xdr:cxnSp macro="">
      <xdr:nvCxnSpPr>
        <xdr:cNvPr id="5" name="Conector recto de flecha 4"/>
        <xdr:cNvCxnSpPr/>
      </xdr:nvCxnSpPr>
      <xdr:spPr>
        <a:xfrm flipV="1">
          <a:off x="9448800" y="2628900"/>
          <a:ext cx="0" cy="952500"/>
        </a:xfrm>
        <a:prstGeom prst="straightConnector1">
          <a:avLst/>
        </a:prstGeom>
        <a:ln w="50800" cmpd="dbl">
          <a:solidFill>
            <a:srgbClr val="00B050"/>
          </a:solidFill>
          <a:headEnd type="none"/>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342900</xdr:colOff>
      <xdr:row>23</xdr:row>
      <xdr:rowOff>38100</xdr:rowOff>
    </xdr:from>
    <xdr:to>
      <xdr:col>20</xdr:col>
      <xdr:colOff>342900</xdr:colOff>
      <xdr:row>27</xdr:row>
      <xdr:rowOff>38100</xdr:rowOff>
    </xdr:to>
    <xdr:cxnSp macro="">
      <xdr:nvCxnSpPr>
        <xdr:cNvPr id="78" name="Conector recto de flecha 77"/>
        <xdr:cNvCxnSpPr/>
      </xdr:nvCxnSpPr>
      <xdr:spPr>
        <a:xfrm flipV="1">
          <a:off x="9448800" y="6877050"/>
          <a:ext cx="0" cy="95250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647700</xdr:colOff>
      <xdr:row>28</xdr:row>
      <xdr:rowOff>114300</xdr:rowOff>
    </xdr:from>
    <xdr:to>
      <xdr:col>21</xdr:col>
      <xdr:colOff>266700</xdr:colOff>
      <xdr:row>28</xdr:row>
      <xdr:rowOff>114300</xdr:rowOff>
    </xdr:to>
    <xdr:cxnSp macro="">
      <xdr:nvCxnSpPr>
        <xdr:cNvPr id="79" name="Conector recto de flecha 78"/>
        <xdr:cNvCxnSpPr/>
      </xdr:nvCxnSpPr>
      <xdr:spPr>
        <a:xfrm>
          <a:off x="9753600" y="8096250"/>
          <a:ext cx="876300" cy="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438150</xdr:colOff>
      <xdr:row>28</xdr:row>
      <xdr:rowOff>114300</xdr:rowOff>
    </xdr:from>
    <xdr:to>
      <xdr:col>24</xdr:col>
      <xdr:colOff>76200</xdr:colOff>
      <xdr:row>28</xdr:row>
      <xdr:rowOff>114300</xdr:rowOff>
    </xdr:to>
    <xdr:cxnSp macro="">
      <xdr:nvCxnSpPr>
        <xdr:cNvPr id="80" name="Conector recto de flecha 79"/>
        <xdr:cNvCxnSpPr/>
      </xdr:nvCxnSpPr>
      <xdr:spPr>
        <a:xfrm flipH="1">
          <a:off x="13315950" y="8096250"/>
          <a:ext cx="895350" cy="0"/>
        </a:xfrm>
        <a:prstGeom prst="straightConnector1">
          <a:avLst/>
        </a:prstGeom>
        <a:ln w="50800" cmpd="dbl">
          <a:solidFill>
            <a:srgbClr val="00B050"/>
          </a:solidFill>
          <a:headEnd type="stealth" w="lg" len="lg"/>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971550</xdr:colOff>
      <xdr:row>10</xdr:row>
      <xdr:rowOff>619125</xdr:rowOff>
    </xdr:from>
    <xdr:to>
      <xdr:col>22</xdr:col>
      <xdr:colOff>971550</xdr:colOff>
      <xdr:row>18</xdr:row>
      <xdr:rowOff>152325</xdr:rowOff>
    </xdr:to>
    <xdr:cxnSp macro="">
      <xdr:nvCxnSpPr>
        <xdr:cNvPr id="10" name="Conector recto 9"/>
        <xdr:cNvCxnSpPr/>
      </xdr:nvCxnSpPr>
      <xdr:spPr>
        <a:xfrm>
          <a:off x="12525375" y="2695575"/>
          <a:ext cx="0" cy="21240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952500</xdr:colOff>
      <xdr:row>10</xdr:row>
      <xdr:rowOff>742950</xdr:rowOff>
    </xdr:from>
    <xdr:to>
      <xdr:col>22</xdr:col>
      <xdr:colOff>988500</xdr:colOff>
      <xdr:row>10</xdr:row>
      <xdr:rowOff>778950</xdr:rowOff>
    </xdr:to>
    <xdr:sp macro="" textlink="">
      <xdr:nvSpPr>
        <xdr:cNvPr id="13" name="Elipse 12"/>
        <xdr:cNvSpPr/>
      </xdr:nvSpPr>
      <xdr:spPr>
        <a:xfrm>
          <a:off x="12573000" y="285750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11</xdr:row>
      <xdr:rowOff>104775</xdr:rowOff>
    </xdr:from>
    <xdr:to>
      <xdr:col>22</xdr:col>
      <xdr:colOff>988500</xdr:colOff>
      <xdr:row>11</xdr:row>
      <xdr:rowOff>140775</xdr:rowOff>
    </xdr:to>
    <xdr:sp macro="" textlink="">
      <xdr:nvSpPr>
        <xdr:cNvPr id="81" name="Elipse 80"/>
        <xdr:cNvSpPr/>
      </xdr:nvSpPr>
      <xdr:spPr>
        <a:xfrm>
          <a:off x="12506325" y="3190875"/>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12</xdr:row>
      <xdr:rowOff>85725</xdr:rowOff>
    </xdr:from>
    <xdr:to>
      <xdr:col>22</xdr:col>
      <xdr:colOff>988500</xdr:colOff>
      <xdr:row>12</xdr:row>
      <xdr:rowOff>121725</xdr:rowOff>
    </xdr:to>
    <xdr:sp macro="" textlink="">
      <xdr:nvSpPr>
        <xdr:cNvPr id="82" name="Elipse 81"/>
        <xdr:cNvSpPr/>
      </xdr:nvSpPr>
      <xdr:spPr>
        <a:xfrm>
          <a:off x="12506325" y="3552825"/>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14</xdr:row>
      <xdr:rowOff>28575</xdr:rowOff>
    </xdr:from>
    <xdr:to>
      <xdr:col>22</xdr:col>
      <xdr:colOff>988500</xdr:colOff>
      <xdr:row>14</xdr:row>
      <xdr:rowOff>64575</xdr:rowOff>
    </xdr:to>
    <xdr:sp macro="" textlink="">
      <xdr:nvSpPr>
        <xdr:cNvPr id="83" name="Elipse 82"/>
        <xdr:cNvSpPr/>
      </xdr:nvSpPr>
      <xdr:spPr>
        <a:xfrm>
          <a:off x="12506325" y="390525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15</xdr:row>
      <xdr:rowOff>190500</xdr:rowOff>
    </xdr:from>
    <xdr:to>
      <xdr:col>22</xdr:col>
      <xdr:colOff>988500</xdr:colOff>
      <xdr:row>16</xdr:row>
      <xdr:rowOff>26475</xdr:rowOff>
    </xdr:to>
    <xdr:sp macro="" textlink="">
      <xdr:nvSpPr>
        <xdr:cNvPr id="84" name="Elipse 83"/>
        <xdr:cNvSpPr/>
      </xdr:nvSpPr>
      <xdr:spPr>
        <a:xfrm>
          <a:off x="12506325" y="426720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952500</xdr:colOff>
      <xdr:row>17</xdr:row>
      <xdr:rowOff>152400</xdr:rowOff>
    </xdr:from>
    <xdr:to>
      <xdr:col>22</xdr:col>
      <xdr:colOff>988500</xdr:colOff>
      <xdr:row>17</xdr:row>
      <xdr:rowOff>188400</xdr:rowOff>
    </xdr:to>
    <xdr:sp macro="" textlink="">
      <xdr:nvSpPr>
        <xdr:cNvPr id="85" name="Elipse 84"/>
        <xdr:cNvSpPr/>
      </xdr:nvSpPr>
      <xdr:spPr>
        <a:xfrm>
          <a:off x="12506325" y="4629150"/>
          <a:ext cx="36000" cy="36000"/>
        </a:xfrm>
        <a:prstGeom prst="ellipse">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22</xdr:col>
      <xdr:colOff>988722</xdr:colOff>
      <xdr:row>12</xdr:row>
      <xdr:rowOff>142875</xdr:rowOff>
    </xdr:from>
    <xdr:to>
      <xdr:col>22</xdr:col>
      <xdr:colOff>1252588</xdr:colOff>
      <xdr:row>16</xdr:row>
      <xdr:rowOff>75768</xdr:rowOff>
    </xdr:to>
    <xdr:sp macro="" textlink="">
      <xdr:nvSpPr>
        <xdr:cNvPr id="86" name="Text Box 6"/>
        <xdr:cNvSpPr txBox="1">
          <a:spLocks noChangeArrowheads="1"/>
        </xdr:cNvSpPr>
      </xdr:nvSpPr>
      <xdr:spPr bwMode="auto">
        <a:xfrm>
          <a:off x="12542547" y="3609975"/>
          <a:ext cx="263866" cy="742518"/>
        </a:xfrm>
        <a:prstGeom prst="rect">
          <a:avLst/>
        </a:prstGeom>
        <a:noFill/>
        <a:ln w="9525">
          <a:noFill/>
          <a:miter lim="800000"/>
          <a:headEnd/>
          <a:tailEnd/>
        </a:ln>
      </xdr:spPr>
      <xdr:txBody>
        <a:bodyPr vertOverflow="clip" vert="vert270" wrap="square" lIns="27432" tIns="22860" rIns="0" bIns="0" anchor="t" upright="1"/>
        <a:lstStyle/>
        <a:p>
          <a:pPr algn="r" rtl="1">
            <a:defRPr sz="1000"/>
          </a:pPr>
          <a:r>
            <a:rPr lang="es-CO" sz="1000" b="1" i="0" strike="noStrike">
              <a:solidFill>
                <a:srgbClr val="000000"/>
              </a:solidFill>
              <a:latin typeface="Arial"/>
              <a:cs typeface="Arial"/>
            </a:rPr>
            <a:t>VIGUETAS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76200</xdr:colOff>
      <xdr:row>92</xdr:row>
      <xdr:rowOff>180975</xdr:rowOff>
    </xdr:from>
    <xdr:to>
      <xdr:col>17</xdr:col>
      <xdr:colOff>66675</xdr:colOff>
      <xdr:row>92</xdr:row>
      <xdr:rowOff>180975</xdr:rowOff>
    </xdr:to>
    <xdr:cxnSp macro="">
      <xdr:nvCxnSpPr>
        <xdr:cNvPr id="2" name="25 Conector recto"/>
        <xdr:cNvCxnSpPr/>
      </xdr:nvCxnSpPr>
      <xdr:spPr>
        <a:xfrm>
          <a:off x="6391275" y="5448300"/>
          <a:ext cx="6667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229720</xdr:colOff>
      <xdr:row>91</xdr:row>
      <xdr:rowOff>63236</xdr:rowOff>
    </xdr:from>
    <xdr:to>
      <xdr:col>15</xdr:col>
      <xdr:colOff>239244</xdr:colOff>
      <xdr:row>101</xdr:row>
      <xdr:rowOff>76736</xdr:rowOff>
    </xdr:to>
    <xdr:cxnSp macro="">
      <xdr:nvCxnSpPr>
        <xdr:cNvPr id="3" name="27 Conector recto"/>
        <xdr:cNvCxnSpPr/>
      </xdr:nvCxnSpPr>
      <xdr:spPr>
        <a:xfrm rot="16200000" flipH="1">
          <a:off x="5685557" y="6046924"/>
          <a:ext cx="1728000"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66675</xdr:colOff>
      <xdr:row>94</xdr:row>
      <xdr:rowOff>0</xdr:rowOff>
    </xdr:from>
    <xdr:to>
      <xdr:col>15</xdr:col>
      <xdr:colOff>318675</xdr:colOff>
      <xdr:row>94</xdr:row>
      <xdr:rowOff>0</xdr:rowOff>
    </xdr:to>
    <xdr:cxnSp macro="">
      <xdr:nvCxnSpPr>
        <xdr:cNvPr id="4" name="28 Conector recto"/>
        <xdr:cNvCxnSpPr/>
      </xdr:nvCxnSpPr>
      <xdr:spPr>
        <a:xfrm>
          <a:off x="6381750" y="5638800"/>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85725</xdr:colOff>
      <xdr:row>100</xdr:row>
      <xdr:rowOff>0</xdr:rowOff>
    </xdr:from>
    <xdr:to>
      <xdr:col>17</xdr:col>
      <xdr:colOff>76200</xdr:colOff>
      <xdr:row>100</xdr:row>
      <xdr:rowOff>0</xdr:rowOff>
    </xdr:to>
    <xdr:cxnSp macro="">
      <xdr:nvCxnSpPr>
        <xdr:cNvPr id="6" name="30 Conector recto"/>
        <xdr:cNvCxnSpPr/>
      </xdr:nvCxnSpPr>
      <xdr:spPr>
        <a:xfrm>
          <a:off x="6400800" y="6724650"/>
          <a:ext cx="6667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57151</xdr:colOff>
      <xdr:row>92</xdr:row>
      <xdr:rowOff>63910</xdr:rowOff>
    </xdr:from>
    <xdr:to>
      <xdr:col>16</xdr:col>
      <xdr:colOff>66676</xdr:colOff>
      <xdr:row>100</xdr:row>
      <xdr:rowOff>55035</xdr:rowOff>
    </xdr:to>
    <xdr:cxnSp macro="">
      <xdr:nvCxnSpPr>
        <xdr:cNvPr id="7" name="33 Conector recto"/>
        <xdr:cNvCxnSpPr/>
      </xdr:nvCxnSpPr>
      <xdr:spPr>
        <a:xfrm rot="16200000" flipH="1">
          <a:off x="6009951" y="8989160"/>
          <a:ext cx="1400825"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11206</xdr:colOff>
      <xdr:row>91</xdr:row>
      <xdr:rowOff>95251</xdr:rowOff>
    </xdr:from>
    <xdr:to>
      <xdr:col>5</xdr:col>
      <xdr:colOff>731206</xdr:colOff>
      <xdr:row>91</xdr:row>
      <xdr:rowOff>188595</xdr:rowOff>
    </xdr:to>
    <xdr:sp macro="" textlink="">
      <xdr:nvSpPr>
        <xdr:cNvPr id="8" name="34 Rectángulo"/>
        <xdr:cNvSpPr/>
      </xdr:nvSpPr>
      <xdr:spPr>
        <a:xfrm>
          <a:off x="1927412" y="7849722"/>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9</xdr:col>
      <xdr:colOff>169767</xdr:colOff>
      <xdr:row>91</xdr:row>
      <xdr:rowOff>95251</xdr:rowOff>
    </xdr:from>
    <xdr:to>
      <xdr:col>10</xdr:col>
      <xdr:colOff>284649</xdr:colOff>
      <xdr:row>91</xdr:row>
      <xdr:rowOff>188595</xdr:rowOff>
    </xdr:to>
    <xdr:sp macro="" textlink="">
      <xdr:nvSpPr>
        <xdr:cNvPr id="9" name="39 Rectángulo"/>
        <xdr:cNvSpPr/>
      </xdr:nvSpPr>
      <xdr:spPr>
        <a:xfrm>
          <a:off x="3486708" y="7849722"/>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6</xdr:col>
      <xdr:colOff>25213</xdr:colOff>
      <xdr:row>91</xdr:row>
      <xdr:rowOff>95251</xdr:rowOff>
    </xdr:from>
    <xdr:to>
      <xdr:col>9</xdr:col>
      <xdr:colOff>106478</xdr:colOff>
      <xdr:row>91</xdr:row>
      <xdr:rowOff>188595</xdr:rowOff>
    </xdr:to>
    <xdr:sp macro="" textlink="">
      <xdr:nvSpPr>
        <xdr:cNvPr id="10" name="40 Rectángulo"/>
        <xdr:cNvSpPr/>
      </xdr:nvSpPr>
      <xdr:spPr>
        <a:xfrm>
          <a:off x="2703419" y="7849722"/>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10</xdr:col>
      <xdr:colOff>340657</xdr:colOff>
      <xdr:row>91</xdr:row>
      <xdr:rowOff>95251</xdr:rowOff>
    </xdr:from>
    <xdr:to>
      <xdr:col>12</xdr:col>
      <xdr:colOff>40922</xdr:colOff>
      <xdr:row>91</xdr:row>
      <xdr:rowOff>188595</xdr:rowOff>
    </xdr:to>
    <xdr:sp macro="" textlink="">
      <xdr:nvSpPr>
        <xdr:cNvPr id="11" name="41 Rectángulo"/>
        <xdr:cNvSpPr/>
      </xdr:nvSpPr>
      <xdr:spPr>
        <a:xfrm>
          <a:off x="4262716" y="7849722"/>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12</xdr:col>
      <xdr:colOff>100815</xdr:colOff>
      <xdr:row>91</xdr:row>
      <xdr:rowOff>95251</xdr:rowOff>
    </xdr:from>
    <xdr:to>
      <xdr:col>14</xdr:col>
      <xdr:colOff>417403</xdr:colOff>
      <xdr:row>91</xdr:row>
      <xdr:rowOff>188595</xdr:rowOff>
    </xdr:to>
    <xdr:sp macro="" textlink="">
      <xdr:nvSpPr>
        <xdr:cNvPr id="12" name="42 Rectángulo"/>
        <xdr:cNvSpPr/>
      </xdr:nvSpPr>
      <xdr:spPr>
        <a:xfrm>
          <a:off x="5042609" y="7849722"/>
          <a:ext cx="720000" cy="9334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15</xdr:col>
      <xdr:colOff>51547</xdr:colOff>
      <xdr:row>92</xdr:row>
      <xdr:rowOff>9525</xdr:rowOff>
    </xdr:from>
    <xdr:to>
      <xdr:col>15</xdr:col>
      <xdr:colOff>303547</xdr:colOff>
      <xdr:row>92</xdr:row>
      <xdr:rowOff>9525</xdr:rowOff>
    </xdr:to>
    <xdr:cxnSp macro="">
      <xdr:nvCxnSpPr>
        <xdr:cNvPr id="13" name="45 Conector recto"/>
        <xdr:cNvCxnSpPr/>
      </xdr:nvCxnSpPr>
      <xdr:spPr>
        <a:xfrm>
          <a:off x="6366622" y="532447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101</xdr:row>
      <xdr:rowOff>0</xdr:rowOff>
    </xdr:from>
    <xdr:to>
      <xdr:col>15</xdr:col>
      <xdr:colOff>309150</xdr:colOff>
      <xdr:row>101</xdr:row>
      <xdr:rowOff>0</xdr:rowOff>
    </xdr:to>
    <xdr:cxnSp macro="">
      <xdr:nvCxnSpPr>
        <xdr:cNvPr id="14" name="46 Conector recto"/>
        <xdr:cNvCxnSpPr/>
      </xdr:nvCxnSpPr>
      <xdr:spPr>
        <a:xfrm>
          <a:off x="6372225" y="6838950"/>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520047</xdr:colOff>
      <xdr:row>101</xdr:row>
      <xdr:rowOff>182562</xdr:rowOff>
    </xdr:from>
    <xdr:to>
      <xdr:col>14</xdr:col>
      <xdr:colOff>85488</xdr:colOff>
      <xdr:row>101</xdr:row>
      <xdr:rowOff>182562</xdr:rowOff>
    </xdr:to>
    <xdr:cxnSp macro="">
      <xdr:nvCxnSpPr>
        <xdr:cNvPr id="15" name="47 Conector recto"/>
        <xdr:cNvCxnSpPr/>
      </xdr:nvCxnSpPr>
      <xdr:spPr>
        <a:xfrm>
          <a:off x="2425047" y="7021512"/>
          <a:ext cx="338496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2238</xdr:colOff>
      <xdr:row>101</xdr:row>
      <xdr:rowOff>28206</xdr:rowOff>
    </xdr:from>
    <xdr:to>
      <xdr:col>6</xdr:col>
      <xdr:colOff>2243</xdr:colOff>
      <xdr:row>102</xdr:row>
      <xdr:rowOff>53706</xdr:rowOff>
    </xdr:to>
    <xdr:cxnSp macro="">
      <xdr:nvCxnSpPr>
        <xdr:cNvPr id="16" name="68 Conector recto"/>
        <xdr:cNvCxnSpPr/>
      </xdr:nvCxnSpPr>
      <xdr:spPr>
        <a:xfrm rot="16200000" flipH="1">
          <a:off x="2561241" y="6975153"/>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761998</xdr:colOff>
      <xdr:row>101</xdr:row>
      <xdr:rowOff>32210</xdr:rowOff>
    </xdr:from>
    <xdr:to>
      <xdr:col>11</xdr:col>
      <xdr:colOff>3</xdr:colOff>
      <xdr:row>102</xdr:row>
      <xdr:rowOff>57710</xdr:rowOff>
    </xdr:to>
    <xdr:cxnSp macro="">
      <xdr:nvCxnSpPr>
        <xdr:cNvPr id="17" name="73 Conector recto"/>
        <xdr:cNvCxnSpPr/>
      </xdr:nvCxnSpPr>
      <xdr:spPr>
        <a:xfrm rot="16200000" flipH="1">
          <a:off x="4692601" y="6979157"/>
          <a:ext cx="216000"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2998</xdr:colOff>
      <xdr:row>101</xdr:row>
      <xdr:rowOff>45301</xdr:rowOff>
    </xdr:from>
    <xdr:to>
      <xdr:col>14</xdr:col>
      <xdr:colOff>2998</xdr:colOff>
      <xdr:row>102</xdr:row>
      <xdr:rowOff>70801</xdr:rowOff>
    </xdr:to>
    <xdr:cxnSp macro="">
      <xdr:nvCxnSpPr>
        <xdr:cNvPr id="18" name="50 Conector recto"/>
        <xdr:cNvCxnSpPr/>
      </xdr:nvCxnSpPr>
      <xdr:spPr>
        <a:xfrm rot="16200000" flipH="1">
          <a:off x="5619523" y="6992251"/>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625115</xdr:colOff>
      <xdr:row>101</xdr:row>
      <xdr:rowOff>29438</xdr:rowOff>
    </xdr:from>
    <xdr:to>
      <xdr:col>6</xdr:col>
      <xdr:colOff>625115</xdr:colOff>
      <xdr:row>102</xdr:row>
      <xdr:rowOff>54938</xdr:rowOff>
    </xdr:to>
    <xdr:cxnSp macro="">
      <xdr:nvCxnSpPr>
        <xdr:cNvPr id="19" name="52 Conector recto"/>
        <xdr:cNvCxnSpPr/>
      </xdr:nvCxnSpPr>
      <xdr:spPr>
        <a:xfrm rot="16200000" flipH="1">
          <a:off x="3184115" y="6976388"/>
          <a:ext cx="216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331451</xdr:colOff>
      <xdr:row>103</xdr:row>
      <xdr:rowOff>100707</xdr:rowOff>
    </xdr:from>
    <xdr:to>
      <xdr:col>11</xdr:col>
      <xdr:colOff>331451</xdr:colOff>
      <xdr:row>103</xdr:row>
      <xdr:rowOff>100707</xdr:rowOff>
    </xdr:to>
    <xdr:cxnSp macro="">
      <xdr:nvCxnSpPr>
        <xdr:cNvPr id="20" name="3 Conector recto de flecha"/>
        <xdr:cNvCxnSpPr/>
      </xdr:nvCxnSpPr>
      <xdr:spPr>
        <a:xfrm>
          <a:off x="2998451" y="7320657"/>
          <a:ext cx="2133600" cy="0"/>
        </a:xfrm>
        <a:prstGeom prst="straightConnector1">
          <a:avLst/>
        </a:prstGeom>
        <a:ln w="127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335974</xdr:colOff>
      <xdr:row>98</xdr:row>
      <xdr:rowOff>135702</xdr:rowOff>
    </xdr:from>
    <xdr:to>
      <xdr:col>6</xdr:col>
      <xdr:colOff>335974</xdr:colOff>
      <xdr:row>104</xdr:row>
      <xdr:rowOff>56731</xdr:rowOff>
    </xdr:to>
    <xdr:cxnSp macro="">
      <xdr:nvCxnSpPr>
        <xdr:cNvPr id="21" name="49 Conector recto"/>
        <xdr:cNvCxnSpPr/>
      </xdr:nvCxnSpPr>
      <xdr:spPr>
        <a:xfrm rot="16200000" flipH="1">
          <a:off x="2537634" y="7001842"/>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46584</xdr:colOff>
      <xdr:row>91</xdr:row>
      <xdr:rowOff>115335</xdr:rowOff>
    </xdr:from>
    <xdr:to>
      <xdr:col>15</xdr:col>
      <xdr:colOff>298584</xdr:colOff>
      <xdr:row>91</xdr:row>
      <xdr:rowOff>115335</xdr:rowOff>
    </xdr:to>
    <xdr:cxnSp macro="">
      <xdr:nvCxnSpPr>
        <xdr:cNvPr id="22" name="57 Conector recto"/>
        <xdr:cNvCxnSpPr/>
      </xdr:nvCxnSpPr>
      <xdr:spPr>
        <a:xfrm>
          <a:off x="6361659" y="5239785"/>
          <a:ext cx="2520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171723</xdr:colOff>
      <xdr:row>91</xdr:row>
      <xdr:rowOff>61017</xdr:rowOff>
    </xdr:from>
    <xdr:to>
      <xdr:col>15</xdr:col>
      <xdr:colOff>279723</xdr:colOff>
      <xdr:row>91</xdr:row>
      <xdr:rowOff>169017</xdr:rowOff>
    </xdr:to>
    <xdr:cxnSp macro="">
      <xdr:nvCxnSpPr>
        <xdr:cNvPr id="23" name="66 Conector recto"/>
        <xdr:cNvCxnSpPr/>
      </xdr:nvCxnSpPr>
      <xdr:spPr>
        <a:xfrm>
          <a:off x="6486798" y="5185467"/>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288736</xdr:colOff>
      <xdr:row>91</xdr:row>
      <xdr:rowOff>49259</xdr:rowOff>
    </xdr:from>
    <xdr:to>
      <xdr:col>17</xdr:col>
      <xdr:colOff>298260</xdr:colOff>
      <xdr:row>101</xdr:row>
      <xdr:rowOff>62759</xdr:rowOff>
    </xdr:to>
    <xdr:cxnSp macro="">
      <xdr:nvCxnSpPr>
        <xdr:cNvPr id="24" name="70 Conector recto"/>
        <xdr:cNvCxnSpPr/>
      </xdr:nvCxnSpPr>
      <xdr:spPr>
        <a:xfrm rot="16200000" flipH="1">
          <a:off x="6420848" y="6032947"/>
          <a:ext cx="1728000" cy="952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549473</xdr:colOff>
      <xdr:row>91</xdr:row>
      <xdr:rowOff>118950</xdr:rowOff>
    </xdr:from>
    <xdr:to>
      <xdr:col>17</xdr:col>
      <xdr:colOff>363473</xdr:colOff>
      <xdr:row>91</xdr:row>
      <xdr:rowOff>118950</xdr:rowOff>
    </xdr:to>
    <xdr:cxnSp macro="">
      <xdr:nvCxnSpPr>
        <xdr:cNvPr id="25" name="72 Conector recto"/>
        <xdr:cNvCxnSpPr/>
      </xdr:nvCxnSpPr>
      <xdr:spPr>
        <a:xfrm>
          <a:off x="6864548" y="5243400"/>
          <a:ext cx="4902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456527</xdr:colOff>
      <xdr:row>100</xdr:row>
      <xdr:rowOff>144924</xdr:rowOff>
    </xdr:from>
    <xdr:to>
      <xdr:col>17</xdr:col>
      <xdr:colOff>378527</xdr:colOff>
      <xdr:row>100</xdr:row>
      <xdr:rowOff>144924</xdr:rowOff>
    </xdr:to>
    <xdr:cxnSp macro="">
      <xdr:nvCxnSpPr>
        <xdr:cNvPr id="26" name="74 Conector recto"/>
        <xdr:cNvCxnSpPr/>
      </xdr:nvCxnSpPr>
      <xdr:spPr>
        <a:xfrm>
          <a:off x="6771602" y="6840999"/>
          <a:ext cx="5982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346365</xdr:colOff>
      <xdr:row>90</xdr:row>
      <xdr:rowOff>40818</xdr:rowOff>
    </xdr:from>
    <xdr:to>
      <xdr:col>5</xdr:col>
      <xdr:colOff>270936</xdr:colOff>
      <xdr:row>91</xdr:row>
      <xdr:rowOff>138318</xdr:rowOff>
    </xdr:to>
    <xdr:cxnSp macro="">
      <xdr:nvCxnSpPr>
        <xdr:cNvPr id="27" name="Conector angular 26"/>
        <xdr:cNvCxnSpPr/>
      </xdr:nvCxnSpPr>
      <xdr:spPr>
        <a:xfrm>
          <a:off x="1622715" y="4974768"/>
          <a:ext cx="553221" cy="2880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372342</xdr:colOff>
      <xdr:row>90</xdr:row>
      <xdr:rowOff>9724</xdr:rowOff>
    </xdr:from>
    <xdr:to>
      <xdr:col>10</xdr:col>
      <xdr:colOff>78342</xdr:colOff>
      <xdr:row>93</xdr:row>
      <xdr:rowOff>124474</xdr:rowOff>
    </xdr:to>
    <xdr:cxnSp macro="">
      <xdr:nvCxnSpPr>
        <xdr:cNvPr id="28" name="Conector angular 27"/>
        <xdr:cNvCxnSpPr/>
      </xdr:nvCxnSpPr>
      <xdr:spPr>
        <a:xfrm rot="16200000" flipH="1">
          <a:off x="3644592" y="5100424"/>
          <a:ext cx="629100" cy="315600"/>
        </a:xfrm>
        <a:prstGeom prst="bentConnector3">
          <a:avLst>
            <a:gd name="adj1" fmla="val -736"/>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286830</xdr:colOff>
      <xdr:row>89</xdr:row>
      <xdr:rowOff>277834</xdr:rowOff>
    </xdr:from>
    <xdr:to>
      <xdr:col>15</xdr:col>
      <xdr:colOff>130967</xdr:colOff>
      <xdr:row>92</xdr:row>
      <xdr:rowOff>119062</xdr:rowOff>
    </xdr:to>
    <xdr:cxnSp macro="">
      <xdr:nvCxnSpPr>
        <xdr:cNvPr id="29" name="Conector angular 28"/>
        <xdr:cNvCxnSpPr/>
      </xdr:nvCxnSpPr>
      <xdr:spPr>
        <a:xfrm rot="5400000">
          <a:off x="5979472" y="4967442"/>
          <a:ext cx="498453" cy="434687"/>
        </a:xfrm>
        <a:prstGeom prst="bentConnector3">
          <a:avLst>
            <a:gd name="adj1" fmla="val 76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334461</xdr:colOff>
      <xdr:row>100</xdr:row>
      <xdr:rowOff>43130</xdr:rowOff>
    </xdr:from>
    <xdr:to>
      <xdr:col>15</xdr:col>
      <xdr:colOff>4461</xdr:colOff>
      <xdr:row>103</xdr:row>
      <xdr:rowOff>119068</xdr:rowOff>
    </xdr:to>
    <xdr:cxnSp macro="">
      <xdr:nvCxnSpPr>
        <xdr:cNvPr id="30" name="Conector angular 29"/>
        <xdr:cNvCxnSpPr/>
      </xdr:nvCxnSpPr>
      <xdr:spPr>
        <a:xfrm rot="16200000" flipV="1">
          <a:off x="5903642" y="6923124"/>
          <a:ext cx="571238" cy="260550"/>
        </a:xfrm>
        <a:prstGeom prst="bentConnector3">
          <a:avLst>
            <a:gd name="adj1" fmla="val 95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77991</xdr:colOff>
      <xdr:row>99</xdr:row>
      <xdr:rowOff>34018</xdr:rowOff>
    </xdr:from>
    <xdr:to>
      <xdr:col>5</xdr:col>
      <xdr:colOff>182562</xdr:colOff>
      <xdr:row>103</xdr:row>
      <xdr:rowOff>150482</xdr:rowOff>
    </xdr:to>
    <xdr:cxnSp macro="">
      <xdr:nvCxnSpPr>
        <xdr:cNvPr id="31" name="Conector angular 30"/>
        <xdr:cNvCxnSpPr/>
      </xdr:nvCxnSpPr>
      <xdr:spPr>
        <a:xfrm rot="5400000" flipH="1" flipV="1">
          <a:off x="1343632" y="6626502"/>
          <a:ext cx="754639" cy="733221"/>
        </a:xfrm>
        <a:prstGeom prst="bentConnector3">
          <a:avLst>
            <a:gd name="adj1" fmla="val 140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381003</xdr:colOff>
      <xdr:row>97</xdr:row>
      <xdr:rowOff>114300</xdr:rowOff>
    </xdr:from>
    <xdr:to>
      <xdr:col>5</xdr:col>
      <xdr:colOff>209550</xdr:colOff>
      <xdr:row>98</xdr:row>
      <xdr:rowOff>35719</xdr:rowOff>
    </xdr:to>
    <xdr:cxnSp macro="">
      <xdr:nvCxnSpPr>
        <xdr:cNvPr id="32" name="Conector angular 31"/>
        <xdr:cNvCxnSpPr/>
      </xdr:nvCxnSpPr>
      <xdr:spPr>
        <a:xfrm flipV="1">
          <a:off x="1676403" y="9220200"/>
          <a:ext cx="457197" cy="11191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210344</xdr:colOff>
      <xdr:row>95</xdr:row>
      <xdr:rowOff>130968</xdr:rowOff>
    </xdr:from>
    <xdr:to>
      <xdr:col>6</xdr:col>
      <xdr:colOff>57150</xdr:colOff>
      <xdr:row>96</xdr:row>
      <xdr:rowOff>76200</xdr:rowOff>
    </xdr:to>
    <xdr:cxnSp macro="">
      <xdr:nvCxnSpPr>
        <xdr:cNvPr id="33" name="Conector angular 32"/>
        <xdr:cNvCxnSpPr/>
      </xdr:nvCxnSpPr>
      <xdr:spPr>
        <a:xfrm>
          <a:off x="915194" y="8855868"/>
          <a:ext cx="1828006" cy="135732"/>
        </a:xfrm>
        <a:prstGeom prst="bentConnector3">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178445</xdr:colOff>
      <xdr:row>91</xdr:row>
      <xdr:rowOff>146181</xdr:rowOff>
    </xdr:from>
    <xdr:to>
      <xdr:col>15</xdr:col>
      <xdr:colOff>286445</xdr:colOff>
      <xdr:row>92</xdr:row>
      <xdr:rowOff>63681</xdr:rowOff>
    </xdr:to>
    <xdr:cxnSp macro="">
      <xdr:nvCxnSpPr>
        <xdr:cNvPr id="34" name="66 Conector recto"/>
        <xdr:cNvCxnSpPr/>
      </xdr:nvCxnSpPr>
      <xdr:spPr>
        <a:xfrm>
          <a:off x="6493520" y="5270631"/>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175085</xdr:colOff>
      <xdr:row>93</xdr:row>
      <xdr:rowOff>137217</xdr:rowOff>
    </xdr:from>
    <xdr:to>
      <xdr:col>15</xdr:col>
      <xdr:colOff>283085</xdr:colOff>
      <xdr:row>94</xdr:row>
      <xdr:rowOff>54717</xdr:rowOff>
    </xdr:to>
    <xdr:cxnSp macro="">
      <xdr:nvCxnSpPr>
        <xdr:cNvPr id="35" name="66 Conector recto"/>
        <xdr:cNvCxnSpPr/>
      </xdr:nvCxnSpPr>
      <xdr:spPr>
        <a:xfrm>
          <a:off x="6490160" y="5585517"/>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182929</xdr:colOff>
      <xdr:row>99</xdr:row>
      <xdr:rowOff>93326</xdr:rowOff>
    </xdr:from>
    <xdr:to>
      <xdr:col>15</xdr:col>
      <xdr:colOff>290929</xdr:colOff>
      <xdr:row>100</xdr:row>
      <xdr:rowOff>22032</xdr:rowOff>
    </xdr:to>
    <xdr:cxnSp macro="">
      <xdr:nvCxnSpPr>
        <xdr:cNvPr id="37" name="66 Conector recto"/>
        <xdr:cNvCxnSpPr/>
      </xdr:nvCxnSpPr>
      <xdr:spPr>
        <a:xfrm>
          <a:off x="6145579" y="9580226"/>
          <a:ext cx="108000" cy="8110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191985</xdr:colOff>
      <xdr:row>100</xdr:row>
      <xdr:rowOff>79888</xdr:rowOff>
    </xdr:from>
    <xdr:to>
      <xdr:col>15</xdr:col>
      <xdr:colOff>299985</xdr:colOff>
      <xdr:row>101</xdr:row>
      <xdr:rowOff>42211</xdr:rowOff>
    </xdr:to>
    <xdr:cxnSp macro="">
      <xdr:nvCxnSpPr>
        <xdr:cNvPr id="38" name="66 Conector recto"/>
        <xdr:cNvCxnSpPr/>
      </xdr:nvCxnSpPr>
      <xdr:spPr>
        <a:xfrm>
          <a:off x="6507060" y="6804538"/>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12326</xdr:colOff>
      <xdr:row>99</xdr:row>
      <xdr:rowOff>108509</xdr:rowOff>
    </xdr:from>
    <xdr:to>
      <xdr:col>16</xdr:col>
      <xdr:colOff>101276</xdr:colOff>
      <xdr:row>100</xdr:row>
      <xdr:rowOff>37215</xdr:rowOff>
    </xdr:to>
    <xdr:cxnSp macro="">
      <xdr:nvCxnSpPr>
        <xdr:cNvPr id="39" name="66 Conector recto"/>
        <xdr:cNvCxnSpPr/>
      </xdr:nvCxnSpPr>
      <xdr:spPr>
        <a:xfrm>
          <a:off x="6660776" y="9595409"/>
          <a:ext cx="88950" cy="8110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247649</xdr:colOff>
      <xdr:row>100</xdr:row>
      <xdr:rowOff>90768</xdr:rowOff>
    </xdr:from>
    <xdr:to>
      <xdr:col>17</xdr:col>
      <xdr:colOff>355649</xdr:colOff>
      <xdr:row>101</xdr:row>
      <xdr:rowOff>53091</xdr:rowOff>
    </xdr:to>
    <xdr:cxnSp macro="">
      <xdr:nvCxnSpPr>
        <xdr:cNvPr id="40" name="66 Conector recto"/>
        <xdr:cNvCxnSpPr/>
      </xdr:nvCxnSpPr>
      <xdr:spPr>
        <a:xfrm>
          <a:off x="7238999" y="6815418"/>
          <a:ext cx="108000" cy="766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690563</xdr:colOff>
      <xdr:row>101</xdr:row>
      <xdr:rowOff>119063</xdr:rowOff>
    </xdr:from>
    <xdr:to>
      <xdr:col>6</xdr:col>
      <xdr:colOff>72563</xdr:colOff>
      <xdr:row>102</xdr:row>
      <xdr:rowOff>36563</xdr:rowOff>
    </xdr:to>
    <xdr:cxnSp macro="">
      <xdr:nvCxnSpPr>
        <xdr:cNvPr id="41" name="66 Conector recto"/>
        <xdr:cNvCxnSpPr/>
      </xdr:nvCxnSpPr>
      <xdr:spPr>
        <a:xfrm>
          <a:off x="2619376" y="9417844"/>
          <a:ext cx="144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704849</xdr:colOff>
      <xdr:row>101</xdr:row>
      <xdr:rowOff>133350</xdr:rowOff>
    </xdr:from>
    <xdr:to>
      <xdr:col>11</xdr:col>
      <xdr:colOff>50849</xdr:colOff>
      <xdr:row>102</xdr:row>
      <xdr:rowOff>50850</xdr:rowOff>
    </xdr:to>
    <xdr:cxnSp macro="">
      <xdr:nvCxnSpPr>
        <xdr:cNvPr id="43" name="66 Conector recto"/>
        <xdr:cNvCxnSpPr/>
      </xdr:nvCxnSpPr>
      <xdr:spPr>
        <a:xfrm>
          <a:off x="4743449" y="6972300"/>
          <a:ext cx="108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331490</xdr:colOff>
      <xdr:row>98</xdr:row>
      <xdr:rowOff>140077</xdr:rowOff>
    </xdr:from>
    <xdr:to>
      <xdr:col>11</xdr:col>
      <xdr:colOff>331490</xdr:colOff>
      <xdr:row>104</xdr:row>
      <xdr:rowOff>61106</xdr:rowOff>
    </xdr:to>
    <xdr:cxnSp macro="">
      <xdr:nvCxnSpPr>
        <xdr:cNvPr id="45" name="49 Conector recto"/>
        <xdr:cNvCxnSpPr/>
      </xdr:nvCxnSpPr>
      <xdr:spPr>
        <a:xfrm rot="16200000" flipH="1">
          <a:off x="4666750" y="7006217"/>
          <a:ext cx="930679" cy="0"/>
        </a:xfrm>
        <a:prstGeom prst="line">
          <a:avLst/>
        </a:prstGeom>
        <a:ln>
          <a:solidFill>
            <a:schemeClr val="tx1"/>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11670</xdr:colOff>
      <xdr:row>92</xdr:row>
      <xdr:rowOff>89629</xdr:rowOff>
    </xdr:from>
    <xdr:to>
      <xdr:col>16</xdr:col>
      <xdr:colOff>100620</xdr:colOff>
      <xdr:row>93</xdr:row>
      <xdr:rowOff>62691</xdr:rowOff>
    </xdr:to>
    <xdr:cxnSp macro="">
      <xdr:nvCxnSpPr>
        <xdr:cNvPr id="46" name="66 Conector recto"/>
        <xdr:cNvCxnSpPr/>
      </xdr:nvCxnSpPr>
      <xdr:spPr>
        <a:xfrm>
          <a:off x="6660120" y="8319229"/>
          <a:ext cx="88950" cy="10641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235512</xdr:colOff>
      <xdr:row>91</xdr:row>
      <xdr:rowOff>71434</xdr:rowOff>
    </xdr:from>
    <xdr:to>
      <xdr:col>17</xdr:col>
      <xdr:colOff>343512</xdr:colOff>
      <xdr:row>91</xdr:row>
      <xdr:rowOff>183325</xdr:rowOff>
    </xdr:to>
    <xdr:cxnSp macro="">
      <xdr:nvCxnSpPr>
        <xdr:cNvPr id="47" name="66 Conector recto"/>
        <xdr:cNvCxnSpPr/>
      </xdr:nvCxnSpPr>
      <xdr:spPr>
        <a:xfrm>
          <a:off x="7226862" y="5195884"/>
          <a:ext cx="108000" cy="1118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583407</xdr:colOff>
      <xdr:row>106</xdr:row>
      <xdr:rowOff>59541</xdr:rowOff>
    </xdr:from>
    <xdr:to>
      <xdr:col>19</xdr:col>
      <xdr:colOff>325497</xdr:colOff>
      <xdr:row>108</xdr:row>
      <xdr:rowOff>182306</xdr:rowOff>
    </xdr:to>
    <xdr:sp macro="" textlink="">
      <xdr:nvSpPr>
        <xdr:cNvPr id="48" name="AutoShape 28">
          <a:hlinkClick xmlns:r="http://schemas.openxmlformats.org/officeDocument/2006/relationships" r:id="rId1"/>
        </xdr:cNvPr>
        <xdr:cNvSpPr>
          <a:spLocks noChangeArrowheads="1"/>
        </xdr:cNvSpPr>
      </xdr:nvSpPr>
      <xdr:spPr bwMode="auto">
        <a:xfrm rot="10800000">
          <a:off x="7574757" y="7812891"/>
          <a:ext cx="332640" cy="503765"/>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17</xdr:col>
      <xdr:colOff>95250</xdr:colOff>
      <xdr:row>79</xdr:row>
      <xdr:rowOff>38127</xdr:rowOff>
    </xdr:from>
    <xdr:to>
      <xdr:col>18</xdr:col>
      <xdr:colOff>247649</xdr:colOff>
      <xdr:row>82</xdr:row>
      <xdr:rowOff>0</xdr:rowOff>
    </xdr:to>
    <xdr:sp macro="" textlink="">
      <xdr:nvSpPr>
        <xdr:cNvPr id="49" name="AutoShape 28">
          <a:hlinkClick xmlns:r="http://schemas.openxmlformats.org/officeDocument/2006/relationships" r:id="rId1"/>
        </xdr:cNvPr>
        <xdr:cNvSpPr>
          <a:spLocks noChangeArrowheads="1"/>
        </xdr:cNvSpPr>
      </xdr:nvSpPr>
      <xdr:spPr bwMode="auto">
        <a:xfrm rot="10800000">
          <a:off x="6953250" y="5753127"/>
          <a:ext cx="552449" cy="590523"/>
        </a:xfrm>
        <a:prstGeom prst="curvedRightArrow">
          <a:avLst>
            <a:gd name="adj1" fmla="val 20000"/>
            <a:gd name="adj2" fmla="val 40000"/>
            <a:gd name="adj3" fmla="val 49612"/>
          </a:avLst>
        </a:prstGeom>
        <a:solidFill>
          <a:srgbClr val="339966"/>
        </a:solidFill>
        <a:ln w="9525">
          <a:solidFill>
            <a:srgbClr val="000000"/>
          </a:solidFill>
          <a:miter lim="800000"/>
          <a:headEnd/>
          <a:tailEnd/>
        </a:ln>
      </xdr:spPr>
    </xdr:sp>
    <xdr:clientData/>
  </xdr:twoCellAnchor>
  <xdr:twoCellAnchor>
    <xdr:from>
      <xdr:col>9</xdr:col>
      <xdr:colOff>14143</xdr:colOff>
      <xdr:row>101</xdr:row>
      <xdr:rowOff>47626</xdr:rowOff>
    </xdr:from>
    <xdr:to>
      <xdr:col>9</xdr:col>
      <xdr:colOff>14148</xdr:colOff>
      <xdr:row>102</xdr:row>
      <xdr:rowOff>71439</xdr:rowOff>
    </xdr:to>
    <xdr:cxnSp macro="">
      <xdr:nvCxnSpPr>
        <xdr:cNvPr id="53" name="68 Conector recto"/>
        <xdr:cNvCxnSpPr/>
      </xdr:nvCxnSpPr>
      <xdr:spPr>
        <a:xfrm rot="16200000" flipH="1">
          <a:off x="3240739" y="9453561"/>
          <a:ext cx="214313" cy="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101</xdr:row>
      <xdr:rowOff>138483</xdr:rowOff>
    </xdr:from>
    <xdr:to>
      <xdr:col>9</xdr:col>
      <xdr:colOff>84468</xdr:colOff>
      <xdr:row>102</xdr:row>
      <xdr:rowOff>55983</xdr:rowOff>
    </xdr:to>
    <xdr:cxnSp macro="">
      <xdr:nvCxnSpPr>
        <xdr:cNvPr id="54" name="66 Conector recto"/>
        <xdr:cNvCxnSpPr/>
      </xdr:nvCxnSpPr>
      <xdr:spPr>
        <a:xfrm>
          <a:off x="3274218" y="9437264"/>
          <a:ext cx="144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202403</xdr:colOff>
      <xdr:row>101</xdr:row>
      <xdr:rowOff>130966</xdr:rowOff>
    </xdr:from>
    <xdr:to>
      <xdr:col>14</xdr:col>
      <xdr:colOff>84466</xdr:colOff>
      <xdr:row>102</xdr:row>
      <xdr:rowOff>48466</xdr:rowOff>
    </xdr:to>
    <xdr:cxnSp macro="">
      <xdr:nvCxnSpPr>
        <xdr:cNvPr id="55" name="66 Conector recto"/>
        <xdr:cNvCxnSpPr/>
      </xdr:nvCxnSpPr>
      <xdr:spPr>
        <a:xfrm>
          <a:off x="5322091" y="9429747"/>
          <a:ext cx="144000" cy="1080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550332</xdr:colOff>
      <xdr:row>17</xdr:row>
      <xdr:rowOff>31756</xdr:rowOff>
    </xdr:from>
    <xdr:to>
      <xdr:col>10</xdr:col>
      <xdr:colOff>1010713</xdr:colOff>
      <xdr:row>19</xdr:row>
      <xdr:rowOff>61379</xdr:rowOff>
    </xdr:to>
    <xdr:sp macro="" textlink="">
      <xdr:nvSpPr>
        <xdr:cNvPr id="2" name="AutoShape 1">
          <a:hlinkClick xmlns:r="http://schemas.openxmlformats.org/officeDocument/2006/relationships" r:id="rId1"/>
        </xdr:cNvPr>
        <xdr:cNvSpPr>
          <a:spLocks noChangeArrowheads="1"/>
        </xdr:cNvSpPr>
      </xdr:nvSpPr>
      <xdr:spPr bwMode="auto">
        <a:xfrm rot="10800000">
          <a:off x="5531907" y="1927231"/>
          <a:ext cx="460381" cy="401098"/>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134472</xdr:colOff>
      <xdr:row>12</xdr:row>
      <xdr:rowOff>119903</xdr:rowOff>
    </xdr:from>
    <xdr:to>
      <xdr:col>7</xdr:col>
      <xdr:colOff>572622</xdr:colOff>
      <xdr:row>13</xdr:row>
      <xdr:rowOff>119904</xdr:rowOff>
    </xdr:to>
    <xdr:sp macro="" textlink="">
      <xdr:nvSpPr>
        <xdr:cNvPr id="2" name="Rectangle 2">
          <a:hlinkClick xmlns:r="http://schemas.openxmlformats.org/officeDocument/2006/relationships" r:id="rId1"/>
        </xdr:cNvPr>
        <xdr:cNvSpPr>
          <a:spLocks noChangeArrowheads="1"/>
        </xdr:cNvSpPr>
      </xdr:nvSpPr>
      <xdr:spPr bwMode="auto">
        <a:xfrm>
          <a:off x="3182472" y="2618815"/>
          <a:ext cx="2724150" cy="22411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CARGA SOBRE LOSA</a:t>
          </a:r>
        </a:p>
      </xdr:txBody>
    </xdr:sp>
    <xdr:clientData/>
  </xdr:twoCellAnchor>
  <xdr:twoCellAnchor>
    <xdr:from>
      <xdr:col>4</xdr:col>
      <xdr:colOff>145678</xdr:colOff>
      <xdr:row>10</xdr:row>
      <xdr:rowOff>149038</xdr:rowOff>
    </xdr:from>
    <xdr:to>
      <xdr:col>7</xdr:col>
      <xdr:colOff>583828</xdr:colOff>
      <xdr:row>11</xdr:row>
      <xdr:rowOff>149038</xdr:rowOff>
    </xdr:to>
    <xdr:sp macro="" textlink="">
      <xdr:nvSpPr>
        <xdr:cNvPr id="3" name="Rectangle 3">
          <a:hlinkClick xmlns:r="http://schemas.openxmlformats.org/officeDocument/2006/relationships" r:id="rId2"/>
        </xdr:cNvPr>
        <xdr:cNvSpPr>
          <a:spLocks noChangeArrowheads="1"/>
        </xdr:cNvSpPr>
      </xdr:nvSpPr>
      <xdr:spPr bwMode="auto">
        <a:xfrm>
          <a:off x="3193678" y="2199714"/>
          <a:ext cx="2724150" cy="22411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LOSAS EN STEEL DECK</a:t>
          </a:r>
        </a:p>
      </xdr:txBody>
    </xdr:sp>
    <xdr:clientData/>
  </xdr:twoCellAnchor>
  <xdr:twoCellAnchor>
    <xdr:from>
      <xdr:col>3</xdr:col>
      <xdr:colOff>517069</xdr:colOff>
      <xdr:row>8</xdr:row>
      <xdr:rowOff>152081</xdr:rowOff>
    </xdr:from>
    <xdr:to>
      <xdr:col>8</xdr:col>
      <xdr:colOff>244926</xdr:colOff>
      <xdr:row>10</xdr:row>
      <xdr:rowOff>-1</xdr:rowOff>
    </xdr:to>
    <xdr:sp macro="" textlink="">
      <xdr:nvSpPr>
        <xdr:cNvPr id="4" name="Rectangle 4">
          <a:hlinkClick xmlns:r="http://schemas.openxmlformats.org/officeDocument/2006/relationships" r:id="rId3"/>
        </xdr:cNvPr>
        <xdr:cNvSpPr>
          <a:spLocks noChangeArrowheads="1"/>
        </xdr:cNvSpPr>
      </xdr:nvSpPr>
      <xdr:spPr bwMode="auto">
        <a:xfrm>
          <a:off x="2258783" y="1567224"/>
          <a:ext cx="3537857" cy="310561"/>
        </a:xfrm>
        <a:prstGeom prst="rect">
          <a:avLst/>
        </a:prstGeom>
        <a:solidFill>
          <a:srgbClr val="CCFFCC"/>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INTRODUCCIÓN PÓRTICOS DE ACERO</a:t>
          </a:r>
        </a:p>
      </xdr:txBody>
    </xdr:sp>
    <xdr:clientData/>
  </xdr:twoCellAnchor>
  <xdr:twoCellAnchor>
    <xdr:from>
      <xdr:col>4</xdr:col>
      <xdr:colOff>134472</xdr:colOff>
      <xdr:row>14</xdr:row>
      <xdr:rowOff>100863</xdr:rowOff>
    </xdr:from>
    <xdr:to>
      <xdr:col>7</xdr:col>
      <xdr:colOff>572622</xdr:colOff>
      <xdr:row>15</xdr:row>
      <xdr:rowOff>100863</xdr:rowOff>
    </xdr:to>
    <xdr:sp macro="" textlink="">
      <xdr:nvSpPr>
        <xdr:cNvPr id="5" name="Rectangle 6">
          <a:hlinkClick xmlns:r="http://schemas.openxmlformats.org/officeDocument/2006/relationships" r:id="rId4"/>
        </xdr:cNvPr>
        <xdr:cNvSpPr>
          <a:spLocks noChangeArrowheads="1"/>
        </xdr:cNvSpPr>
      </xdr:nvSpPr>
      <xdr:spPr bwMode="auto">
        <a:xfrm>
          <a:off x="3182472" y="3048010"/>
          <a:ext cx="2724150" cy="224118"/>
        </a:xfrm>
        <a:prstGeom prst="rect">
          <a:avLst/>
        </a:prstGeom>
        <a:solidFill>
          <a:srgbClr val="CCFFCC"/>
        </a:solidFill>
        <a:ln w="28575" algn="ctr">
          <a:solidFill>
            <a:srgbClr val="000000"/>
          </a:solidFill>
          <a:miter lim="800000"/>
          <a:headEnd/>
          <a:tailEnd/>
        </a:ln>
        <a:effectLst/>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COLUMNAS EN ACERO</a:t>
          </a:r>
        </a:p>
      </xdr:txBody>
    </xdr:sp>
    <xdr:clientData/>
  </xdr:twoCellAnchor>
  <xdr:twoCellAnchor>
    <xdr:from>
      <xdr:col>3</xdr:col>
      <xdr:colOff>714372</xdr:colOff>
      <xdr:row>16</xdr:row>
      <xdr:rowOff>83344</xdr:rowOff>
    </xdr:from>
    <xdr:to>
      <xdr:col>7</xdr:col>
      <xdr:colOff>723898</xdr:colOff>
      <xdr:row>17</xdr:row>
      <xdr:rowOff>123264</xdr:rowOff>
    </xdr:to>
    <xdr:sp macro="" textlink="">
      <xdr:nvSpPr>
        <xdr:cNvPr id="6" name="Rectangle 4">
          <a:hlinkClick xmlns:r="http://schemas.openxmlformats.org/officeDocument/2006/relationships" r:id="rId5"/>
        </xdr:cNvPr>
        <xdr:cNvSpPr>
          <a:spLocks noChangeArrowheads="1"/>
        </xdr:cNvSpPr>
      </xdr:nvSpPr>
      <xdr:spPr bwMode="auto">
        <a:xfrm>
          <a:off x="2452685" y="3274219"/>
          <a:ext cx="3057526" cy="266139"/>
        </a:xfrm>
        <a:prstGeom prst="rect">
          <a:avLst/>
        </a:prstGeom>
        <a:solidFill>
          <a:srgbClr val="FFFF00"/>
        </a:solidFill>
        <a:ln w="28575">
          <a:solidFill>
            <a:srgbClr val="000000"/>
          </a:solidFill>
          <a:miter lim="800000"/>
          <a:headEnd/>
          <a:tailEnd/>
        </a:ln>
      </xdr:spPr>
      <xdr:txBody>
        <a:bodyPr vertOverflow="clip" wrap="square" lIns="36576" tIns="27432" rIns="36576" bIns="27432" anchor="ctr" upright="1"/>
        <a:lstStyle/>
        <a:p>
          <a:pPr algn="ctr" rtl="1">
            <a:defRPr sz="1000"/>
          </a:pPr>
          <a:r>
            <a:rPr lang="es-CO" sz="1400" b="1" i="0" strike="noStrike">
              <a:solidFill>
                <a:srgbClr val="000000"/>
              </a:solidFill>
              <a:latin typeface="Arial"/>
              <a:cs typeface="Arial"/>
            </a:rPr>
            <a:t>REGRESAR</a:t>
          </a:r>
          <a:r>
            <a:rPr lang="es-CO" sz="1400" b="1" i="0" strike="noStrike" baseline="0">
              <a:solidFill>
                <a:srgbClr val="000000"/>
              </a:solidFill>
              <a:latin typeface="Arial"/>
              <a:cs typeface="Arial"/>
            </a:rPr>
            <a:t> A MENÚ PRINCIPAL</a:t>
          </a:r>
          <a:endParaRPr lang="es-CO" sz="1400" b="1" i="0" strike="noStrike">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xdr:row>
      <xdr:rowOff>149680</xdr:rowOff>
    </xdr:from>
    <xdr:to>
      <xdr:col>4</xdr:col>
      <xdr:colOff>172811</xdr:colOff>
      <xdr:row>15</xdr:row>
      <xdr:rowOff>336097</xdr:rowOff>
    </xdr:to>
    <xdr:sp macro="" textlink="">
      <xdr:nvSpPr>
        <xdr:cNvPr id="4" name="Rectangle 3">
          <a:hlinkClick xmlns:r="http://schemas.openxmlformats.org/officeDocument/2006/relationships" r:id="rId1"/>
        </xdr:cNvPr>
        <xdr:cNvSpPr>
          <a:spLocks noChangeArrowheads="1"/>
        </xdr:cNvSpPr>
      </xdr:nvSpPr>
      <xdr:spPr bwMode="auto">
        <a:xfrm>
          <a:off x="0" y="2503716"/>
          <a:ext cx="2567668" cy="186417"/>
        </a:xfrm>
        <a:prstGeom prst="rect">
          <a:avLst/>
        </a:prstGeom>
        <a:noFill/>
        <a:ln w="28575" algn="ctr">
          <a:noFill/>
          <a:miter lim="800000"/>
          <a:headEnd/>
          <a:tailEnd/>
        </a:ln>
        <a:effectLst/>
      </xdr:spPr>
      <xdr:txBody>
        <a:bodyPr vertOverflow="clip" wrap="square" lIns="36576" tIns="27432" rIns="36576" bIns="27432" anchor="ctr" upright="1"/>
        <a:lstStyle/>
        <a:p>
          <a:pPr algn="ctr" rtl="0">
            <a:defRPr sz="1000"/>
          </a:pPr>
          <a:r>
            <a:rPr lang="es-CO" sz="1400" b="1" i="0" u="sng" strike="noStrike">
              <a:solidFill>
                <a:srgbClr val="0000FF"/>
              </a:solidFill>
              <a:latin typeface="Arial"/>
              <a:cs typeface="Arial"/>
            </a:rPr>
            <a:t>COLUMNAS EN ACERO</a:t>
          </a:r>
        </a:p>
      </xdr:txBody>
    </xdr:sp>
    <xdr:clientData/>
  </xdr:twoCellAnchor>
  <xdr:twoCellAnchor>
    <xdr:from>
      <xdr:col>0</xdr:col>
      <xdr:colOff>38100</xdr:colOff>
      <xdr:row>4</xdr:row>
      <xdr:rowOff>107505</xdr:rowOff>
    </xdr:from>
    <xdr:to>
      <xdr:col>4</xdr:col>
      <xdr:colOff>210911</xdr:colOff>
      <xdr:row>6</xdr:row>
      <xdr:rowOff>63962</xdr:rowOff>
    </xdr:to>
    <xdr:sp macro="" textlink="">
      <xdr:nvSpPr>
        <xdr:cNvPr id="5" name="Rectangle 4">
          <a:hlinkClick xmlns:r="http://schemas.openxmlformats.org/officeDocument/2006/relationships" r:id="rId2"/>
        </xdr:cNvPr>
        <xdr:cNvSpPr>
          <a:spLocks noChangeArrowheads="1"/>
        </xdr:cNvSpPr>
      </xdr:nvSpPr>
      <xdr:spPr bwMode="auto">
        <a:xfrm>
          <a:off x="38100" y="515719"/>
          <a:ext cx="2567668" cy="323850"/>
        </a:xfrm>
        <a:prstGeom prst="rect">
          <a:avLst/>
        </a:prstGeom>
        <a:noFill/>
        <a:ln w="28575" algn="ctr">
          <a:noFill/>
          <a:miter lim="800000"/>
          <a:headEnd/>
          <a:tailEnd/>
        </a:ln>
        <a:effectLst/>
      </xdr:spPr>
      <xdr:txBody>
        <a:bodyPr vertOverflow="clip" wrap="square" lIns="36576" tIns="27432" rIns="36576" bIns="27432" anchor="ctr" upright="1"/>
        <a:lstStyle/>
        <a:p>
          <a:pPr algn="ctr" rtl="0">
            <a:defRPr sz="1000"/>
          </a:pPr>
          <a:r>
            <a:rPr lang="es-CO" sz="1400" b="1" i="0" u="sng" strike="noStrike">
              <a:solidFill>
                <a:srgbClr val="0000FF"/>
              </a:solidFill>
              <a:latin typeface="Arial"/>
              <a:cs typeface="Arial"/>
            </a:rPr>
            <a:t>LOSAS EN STEEL DECK</a:t>
          </a:r>
        </a:p>
      </xdr:txBody>
    </xdr:sp>
    <xdr:clientData/>
  </xdr:twoCellAnchor>
  <xdr:twoCellAnchor>
    <xdr:from>
      <xdr:col>10</xdr:col>
      <xdr:colOff>326570</xdr:colOff>
      <xdr:row>16</xdr:row>
      <xdr:rowOff>449035</xdr:rowOff>
    </xdr:from>
    <xdr:to>
      <xdr:col>11</xdr:col>
      <xdr:colOff>204106</xdr:colOff>
      <xdr:row>17</xdr:row>
      <xdr:rowOff>81642</xdr:rowOff>
    </xdr:to>
    <xdr:sp macro="" textlink="">
      <xdr:nvSpPr>
        <xdr:cNvPr id="6" name="AutoShape 1">
          <a:hlinkClick xmlns:r="http://schemas.openxmlformats.org/officeDocument/2006/relationships" r:id="rId3"/>
        </xdr:cNvPr>
        <xdr:cNvSpPr>
          <a:spLocks noChangeArrowheads="1"/>
        </xdr:cNvSpPr>
      </xdr:nvSpPr>
      <xdr:spPr bwMode="auto">
        <a:xfrm rot="10800000">
          <a:off x="7266213" y="3279321"/>
          <a:ext cx="625929" cy="707571"/>
        </a:xfrm>
        <a:prstGeom prst="curvedRightArrow">
          <a:avLst>
            <a:gd name="adj1" fmla="val 20000"/>
            <a:gd name="adj2" fmla="val 40000"/>
            <a:gd name="adj3" fmla="val 36158"/>
          </a:avLst>
        </a:prstGeom>
        <a:solidFill>
          <a:srgbClr val="339966"/>
        </a:solidFill>
        <a:ln w="9525">
          <a:solidFill>
            <a:srgbClr val="000000"/>
          </a:solidFill>
          <a:miter lim="800000"/>
          <a:headEnd/>
          <a:tailEnd/>
        </a:ln>
      </xdr:spPr>
    </xdr:sp>
    <xdr:clientData/>
  </xdr:twoCellAnchor>
  <xdr:twoCellAnchor>
    <xdr:from>
      <xdr:col>7</xdr:col>
      <xdr:colOff>16327</xdr:colOff>
      <xdr:row>5</xdr:row>
      <xdr:rowOff>84366</xdr:rowOff>
    </xdr:from>
    <xdr:to>
      <xdr:col>11</xdr:col>
      <xdr:colOff>202745</xdr:colOff>
      <xdr:row>6</xdr:row>
      <xdr:rowOff>121105</xdr:rowOff>
    </xdr:to>
    <xdr:sp macro="" textlink="">
      <xdr:nvSpPr>
        <xdr:cNvPr id="7" name="Rectangle 3"/>
        <xdr:cNvSpPr>
          <a:spLocks noChangeArrowheads="1"/>
        </xdr:cNvSpPr>
      </xdr:nvSpPr>
      <xdr:spPr bwMode="auto">
        <a:xfrm>
          <a:off x="5323113" y="710295"/>
          <a:ext cx="2567668" cy="186417"/>
        </a:xfrm>
        <a:prstGeom prst="rect">
          <a:avLst/>
        </a:prstGeom>
        <a:noFill/>
        <a:ln w="28575" algn="ctr">
          <a:noFill/>
          <a:miter lim="800000"/>
          <a:headEnd/>
          <a:tailEnd/>
        </a:ln>
        <a:effectLst/>
      </xdr:spPr>
      <xdr:txBody>
        <a:bodyPr vertOverflow="clip" wrap="square" lIns="36576" tIns="27432" rIns="36576" bIns="27432" anchor="ctr" upright="1"/>
        <a:lstStyle/>
        <a:p>
          <a:pPr algn="ctr" rtl="0">
            <a:defRPr sz="1000"/>
          </a:pPr>
          <a:r>
            <a:rPr lang="es-CO" sz="1400" b="1" i="0" u="none" strike="noStrike">
              <a:solidFill>
                <a:srgbClr val="0000FF"/>
              </a:solidFill>
              <a:latin typeface="Arial"/>
              <a:cs typeface="Arial"/>
            </a:rPr>
            <a:t>INSTRUCCIONES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fgomez@usb.edu.c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dfgomez@usb.edu.co"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7.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mailto:dfgomez@usb.edu.c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fgomez@usb.edu.co"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dfgomez@usb.edu.c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2"/>
  <sheetViews>
    <sheetView showGridLines="0" showZeros="0" tabSelected="1" zoomScale="80" zoomScaleNormal="80" workbookViewId="0"/>
  </sheetViews>
  <sheetFormatPr baseColWidth="10" defaultRowHeight="12.75" x14ac:dyDescent="0.2"/>
  <cols>
    <col min="1" max="1" width="2.7109375" style="17" customWidth="1"/>
    <col min="2" max="2" width="3.7109375" style="17" customWidth="1"/>
    <col min="3" max="3" width="4.28515625" style="19" customWidth="1"/>
    <col min="4" max="9" width="11.42578125" style="19"/>
    <col min="10" max="10" width="7.140625" style="19" customWidth="1"/>
    <col min="11" max="11" width="4.42578125" style="17" customWidth="1"/>
    <col min="12" max="37" width="11.42578125" style="17"/>
    <col min="38" max="16384" width="11.42578125" style="19"/>
  </cols>
  <sheetData>
    <row r="1" spans="1:11" ht="13.5" thickBot="1" x14ac:dyDescent="0.25">
      <c r="A1" s="938"/>
      <c r="C1" s="17"/>
      <c r="D1" s="17"/>
      <c r="E1" s="17"/>
      <c r="F1" s="17"/>
      <c r="G1" s="17"/>
      <c r="H1" s="17"/>
      <c r="I1" s="17"/>
      <c r="J1" s="17"/>
    </row>
    <row r="2" spans="1:11" ht="13.5" thickBot="1" x14ac:dyDescent="0.25">
      <c r="B2" s="872"/>
      <c r="C2" s="168"/>
      <c r="D2" s="168"/>
      <c r="E2" s="168"/>
      <c r="F2" s="168"/>
      <c r="G2" s="168"/>
      <c r="H2" s="168"/>
      <c r="I2" s="168"/>
      <c r="J2" s="168"/>
      <c r="K2" s="76"/>
    </row>
    <row r="3" spans="1:11" ht="12.75" customHeight="1" x14ac:dyDescent="0.2">
      <c r="B3" s="873"/>
      <c r="C3" s="956" t="s">
        <v>397</v>
      </c>
      <c r="D3" s="957"/>
      <c r="E3" s="957"/>
      <c r="F3" s="957"/>
      <c r="G3" s="957"/>
      <c r="H3" s="957"/>
      <c r="I3" s="957"/>
      <c r="J3" s="958"/>
      <c r="K3" s="170"/>
    </row>
    <row r="4" spans="1:11" ht="13.5" customHeight="1" thickBot="1" x14ac:dyDescent="0.25">
      <c r="B4" s="873"/>
      <c r="C4" s="959"/>
      <c r="D4" s="960"/>
      <c r="E4" s="960"/>
      <c r="F4" s="960"/>
      <c r="G4" s="960"/>
      <c r="H4" s="960"/>
      <c r="I4" s="960"/>
      <c r="J4" s="961"/>
      <c r="K4" s="170"/>
    </row>
    <row r="5" spans="1:11" x14ac:dyDescent="0.2">
      <c r="B5" s="873"/>
      <c r="C5" s="138"/>
      <c r="D5" s="138"/>
      <c r="E5" s="138"/>
      <c r="F5" s="962" t="s">
        <v>32</v>
      </c>
      <c r="G5" s="962"/>
      <c r="H5" s="138"/>
      <c r="I5" s="138"/>
      <c r="J5" s="138"/>
      <c r="K5" s="170"/>
    </row>
    <row r="6" spans="1:11" ht="13.5" thickBot="1" x14ac:dyDescent="0.25">
      <c r="B6" s="873"/>
      <c r="C6" s="138"/>
      <c r="D6" s="138"/>
      <c r="E6" s="138"/>
      <c r="F6" s="963"/>
      <c r="G6" s="963"/>
      <c r="H6" s="138"/>
      <c r="I6" s="138"/>
      <c r="J6" s="138"/>
      <c r="K6" s="170"/>
    </row>
    <row r="7" spans="1:11" ht="18" x14ac:dyDescent="0.25">
      <c r="B7" s="873"/>
      <c r="C7" s="138"/>
      <c r="D7" s="964" t="s">
        <v>448</v>
      </c>
      <c r="E7" s="965"/>
      <c r="F7" s="965"/>
      <c r="G7" s="965"/>
      <c r="H7" s="965"/>
      <c r="I7" s="966"/>
      <c r="J7" s="138"/>
      <c r="K7" s="170"/>
    </row>
    <row r="8" spans="1:11" x14ac:dyDescent="0.2">
      <c r="B8" s="873"/>
      <c r="C8" s="138"/>
      <c r="D8" s="874"/>
      <c r="E8" s="32"/>
      <c r="F8" s="32"/>
      <c r="G8" s="32"/>
      <c r="H8" s="32"/>
      <c r="I8" s="33"/>
      <c r="J8" s="138"/>
      <c r="K8" s="170"/>
    </row>
    <row r="9" spans="1:11" ht="18" x14ac:dyDescent="0.25">
      <c r="B9" s="873"/>
      <c r="C9" s="138"/>
      <c r="D9" s="874"/>
      <c r="E9" s="946"/>
      <c r="F9" s="946"/>
      <c r="G9" s="946"/>
      <c r="H9" s="946"/>
      <c r="I9" s="33"/>
      <c r="J9" s="138"/>
      <c r="K9" s="170"/>
    </row>
    <row r="10" spans="1:11" ht="18" x14ac:dyDescent="0.25">
      <c r="B10" s="873"/>
      <c r="C10" s="138"/>
      <c r="D10" s="874"/>
      <c r="E10" s="875"/>
      <c r="F10" s="32"/>
      <c r="G10" s="32"/>
      <c r="H10" s="32"/>
      <c r="I10" s="33"/>
      <c r="J10" s="138"/>
      <c r="K10" s="170"/>
    </row>
    <row r="11" spans="1:11" ht="18" x14ac:dyDescent="0.25">
      <c r="B11" s="873"/>
      <c r="C11" s="138"/>
      <c r="D11" s="874"/>
      <c r="E11" s="946"/>
      <c r="F11" s="946"/>
      <c r="G11" s="946"/>
      <c r="H11" s="946"/>
      <c r="I11" s="33"/>
      <c r="J11" s="138"/>
      <c r="K11" s="170"/>
    </row>
    <row r="12" spans="1:11" ht="18" x14ac:dyDescent="0.25">
      <c r="B12" s="873"/>
      <c r="C12" s="138"/>
      <c r="D12" s="874"/>
      <c r="E12" s="875"/>
      <c r="F12" s="32"/>
      <c r="G12" s="32"/>
      <c r="H12" s="32"/>
      <c r="I12" s="33"/>
      <c r="J12" s="138"/>
      <c r="K12" s="170"/>
    </row>
    <row r="13" spans="1:11" ht="18" x14ac:dyDescent="0.25">
      <c r="B13" s="873"/>
      <c r="C13" s="138"/>
      <c r="D13" s="874"/>
      <c r="E13" s="946"/>
      <c r="F13" s="946"/>
      <c r="G13" s="946"/>
      <c r="H13" s="946"/>
      <c r="I13" s="33"/>
      <c r="J13" s="138"/>
      <c r="K13" s="170"/>
    </row>
    <row r="14" spans="1:11" ht="18" x14ac:dyDescent="0.25">
      <c r="B14" s="873"/>
      <c r="C14" s="138"/>
      <c r="D14" s="874"/>
      <c r="E14" s="875"/>
      <c r="F14" s="32"/>
      <c r="G14" s="32"/>
      <c r="H14" s="32"/>
      <c r="I14" s="33"/>
      <c r="J14" s="138"/>
      <c r="K14" s="170"/>
    </row>
    <row r="15" spans="1:11" ht="18" x14ac:dyDescent="0.25">
      <c r="B15" s="873"/>
      <c r="C15" s="138"/>
      <c r="D15" s="874"/>
      <c r="E15" s="946"/>
      <c r="F15" s="946"/>
      <c r="G15" s="946"/>
      <c r="H15" s="946"/>
      <c r="I15" s="33"/>
      <c r="J15" s="138"/>
      <c r="K15" s="170"/>
    </row>
    <row r="16" spans="1:11" ht="18" x14ac:dyDescent="0.25">
      <c r="B16" s="873"/>
      <c r="C16" s="138"/>
      <c r="D16" s="874"/>
      <c r="E16" s="875"/>
      <c r="F16" s="32"/>
      <c r="G16" s="32"/>
      <c r="H16" s="32"/>
      <c r="I16" s="33"/>
      <c r="J16" s="138"/>
      <c r="K16" s="170"/>
    </row>
    <row r="17" spans="2:11" ht="18" x14ac:dyDescent="0.25">
      <c r="B17" s="873"/>
      <c r="C17" s="138"/>
      <c r="D17" s="874"/>
      <c r="E17" s="946"/>
      <c r="F17" s="946"/>
      <c r="G17" s="946"/>
      <c r="H17" s="946"/>
      <c r="I17" s="33"/>
      <c r="J17" s="138"/>
      <c r="K17" s="170"/>
    </row>
    <row r="18" spans="2:11" x14ac:dyDescent="0.2">
      <c r="B18" s="873"/>
      <c r="C18" s="138"/>
      <c r="D18" s="874"/>
      <c r="E18" s="32"/>
      <c r="F18" s="32"/>
      <c r="G18" s="32"/>
      <c r="H18" s="32"/>
      <c r="I18" s="33"/>
      <c r="J18" s="138"/>
      <c r="K18" s="170"/>
    </row>
    <row r="19" spans="2:11" ht="13.5" thickBot="1" x14ac:dyDescent="0.25">
      <c r="B19" s="873"/>
      <c r="C19" s="138"/>
      <c r="D19" s="316"/>
      <c r="E19" s="317"/>
      <c r="F19" s="317"/>
      <c r="G19" s="317"/>
      <c r="H19" s="317"/>
      <c r="I19" s="876"/>
      <c r="J19" s="138"/>
      <c r="K19" s="170"/>
    </row>
    <row r="20" spans="2:11" ht="9" customHeight="1" x14ac:dyDescent="0.2">
      <c r="B20" s="873"/>
      <c r="C20" s="138"/>
      <c r="D20" s="138"/>
      <c r="E20" s="138"/>
      <c r="F20" s="138"/>
      <c r="G20" s="138"/>
      <c r="H20" s="138"/>
      <c r="I20" s="138"/>
      <c r="J20" s="138"/>
      <c r="K20" s="170"/>
    </row>
    <row r="21" spans="2:11" ht="34.5" customHeight="1" thickBot="1" x14ac:dyDescent="0.25">
      <c r="B21" s="873"/>
      <c r="C21" s="138"/>
      <c r="D21" s="947" t="s">
        <v>31</v>
      </c>
      <c r="E21" s="947"/>
      <c r="F21" s="947"/>
      <c r="G21" s="947"/>
      <c r="H21" s="947"/>
      <c r="I21" s="947"/>
      <c r="J21" s="138"/>
      <c r="K21" s="170"/>
    </row>
    <row r="22" spans="2:11" ht="15.75" customHeight="1" x14ac:dyDescent="0.2">
      <c r="B22" s="873"/>
      <c r="C22" s="138"/>
      <c r="D22" s="948" t="s">
        <v>85</v>
      </c>
      <c r="E22" s="949"/>
      <c r="F22" s="949"/>
      <c r="G22" s="949"/>
      <c r="H22" s="949"/>
      <c r="I22" s="950"/>
      <c r="J22" s="138"/>
      <c r="K22" s="170"/>
    </row>
    <row r="23" spans="2:11" ht="18" customHeight="1" x14ac:dyDescent="0.2">
      <c r="B23" s="873"/>
      <c r="C23" s="138"/>
      <c r="D23" s="951" t="s">
        <v>86</v>
      </c>
      <c r="E23" s="952"/>
      <c r="F23" s="952"/>
      <c r="G23" s="952"/>
      <c r="H23" s="952"/>
      <c r="I23" s="953"/>
      <c r="J23" s="138"/>
      <c r="K23" s="170"/>
    </row>
    <row r="24" spans="2:11" ht="12.75" customHeight="1" x14ac:dyDescent="0.2">
      <c r="B24" s="873"/>
      <c r="C24" s="138"/>
      <c r="D24" s="954" t="s">
        <v>349</v>
      </c>
      <c r="E24" s="939"/>
      <c r="F24" s="939"/>
      <c r="G24" s="939"/>
      <c r="H24" s="939"/>
      <c r="I24" s="955"/>
      <c r="J24" s="138"/>
      <c r="K24" s="170"/>
    </row>
    <row r="25" spans="2:11" x14ac:dyDescent="0.2">
      <c r="B25" s="873"/>
      <c r="C25" s="138"/>
      <c r="D25" s="954" t="s">
        <v>360</v>
      </c>
      <c r="E25" s="939"/>
      <c r="F25" s="939"/>
      <c r="G25" s="939"/>
      <c r="H25" s="939"/>
      <c r="I25" s="955"/>
      <c r="J25" s="138"/>
      <c r="K25" s="170"/>
    </row>
    <row r="26" spans="2:11" ht="12.75" customHeight="1" x14ac:dyDescent="0.2">
      <c r="B26" s="873"/>
      <c r="C26" s="138"/>
      <c r="D26" s="877"/>
      <c r="E26" s="878"/>
      <c r="F26" s="939" t="s">
        <v>399</v>
      </c>
      <c r="G26" s="939"/>
      <c r="H26" s="878"/>
      <c r="I26" s="879"/>
      <c r="J26" s="138"/>
      <c r="K26" s="170"/>
    </row>
    <row r="27" spans="2:11" x14ac:dyDescent="0.2">
      <c r="B27" s="873"/>
      <c r="C27" s="138"/>
      <c r="D27" s="940" t="s">
        <v>26</v>
      </c>
      <c r="E27" s="941"/>
      <c r="F27" s="941"/>
      <c r="G27" s="941"/>
      <c r="H27" s="941"/>
      <c r="I27" s="942"/>
      <c r="J27" s="138"/>
      <c r="K27" s="170"/>
    </row>
    <row r="28" spans="2:11" x14ac:dyDescent="0.2">
      <c r="B28" s="873"/>
      <c r="C28" s="138"/>
      <c r="D28" s="877"/>
      <c r="E28" s="878"/>
      <c r="F28" s="941" t="s">
        <v>27</v>
      </c>
      <c r="G28" s="941"/>
      <c r="H28" s="878"/>
      <c r="I28" s="879"/>
      <c r="J28" s="138"/>
      <c r="K28" s="170"/>
    </row>
    <row r="29" spans="2:11" ht="18" customHeight="1" thickBot="1" x14ac:dyDescent="0.25">
      <c r="B29" s="873"/>
      <c r="C29" s="138"/>
      <c r="D29" s="943" t="s">
        <v>398</v>
      </c>
      <c r="E29" s="944"/>
      <c r="F29" s="944"/>
      <c r="G29" s="944"/>
      <c r="H29" s="944"/>
      <c r="I29" s="945"/>
      <c r="J29" s="138"/>
      <c r="K29" s="170"/>
    </row>
    <row r="30" spans="2:11" ht="13.5" thickBot="1" x14ac:dyDescent="0.25">
      <c r="B30" s="880"/>
      <c r="C30" s="100"/>
      <c r="D30" s="100"/>
      <c r="E30" s="100"/>
      <c r="F30" s="100"/>
      <c r="G30" s="100"/>
      <c r="H30" s="100"/>
      <c r="I30" s="100"/>
      <c r="J30" s="100"/>
      <c r="K30" s="92"/>
    </row>
    <row r="31" spans="2:11" x14ac:dyDescent="0.2">
      <c r="C31" s="17"/>
      <c r="D31" s="17"/>
      <c r="E31" s="17"/>
      <c r="F31" s="17"/>
      <c r="G31" s="17"/>
      <c r="H31" s="17"/>
      <c r="I31" s="17"/>
      <c r="J31" s="17"/>
    </row>
    <row r="32" spans="2:11" x14ac:dyDescent="0.2">
      <c r="C32" s="17"/>
      <c r="D32" s="17"/>
      <c r="E32" s="17"/>
      <c r="F32" s="17"/>
      <c r="G32" s="17"/>
      <c r="H32" s="17"/>
      <c r="I32" s="17"/>
      <c r="J32" s="17"/>
    </row>
    <row r="33" spans="3:10" x14ac:dyDescent="0.2">
      <c r="C33" s="17"/>
      <c r="D33" s="17"/>
      <c r="E33" s="17"/>
      <c r="F33" s="17"/>
      <c r="G33" s="17"/>
      <c r="H33" s="17"/>
      <c r="I33" s="17"/>
      <c r="J33" s="17"/>
    </row>
    <row r="34" spans="3:10" x14ac:dyDescent="0.2">
      <c r="C34" s="17"/>
      <c r="D34" s="17"/>
      <c r="E34" s="17"/>
      <c r="F34" s="17"/>
      <c r="G34" s="17"/>
      <c r="H34" s="17"/>
      <c r="I34" s="17"/>
      <c r="J34" s="17"/>
    </row>
    <row r="35" spans="3:10" x14ac:dyDescent="0.2">
      <c r="C35" s="17"/>
      <c r="D35" s="17"/>
      <c r="E35" s="17"/>
      <c r="F35" s="17"/>
      <c r="G35" s="17"/>
      <c r="H35" s="17"/>
      <c r="I35" s="17"/>
      <c r="J35" s="17"/>
    </row>
    <row r="36" spans="3:10" x14ac:dyDescent="0.2">
      <c r="C36" s="17"/>
      <c r="D36" s="17"/>
      <c r="E36" s="17"/>
      <c r="F36" s="17"/>
      <c r="G36" s="17"/>
      <c r="H36" s="17"/>
      <c r="I36" s="17"/>
      <c r="J36" s="17"/>
    </row>
    <row r="37" spans="3:10" x14ac:dyDescent="0.2">
      <c r="C37" s="17"/>
      <c r="D37" s="17"/>
      <c r="E37" s="17"/>
      <c r="F37" s="17"/>
      <c r="G37" s="17"/>
      <c r="H37" s="17"/>
      <c r="I37" s="17"/>
      <c r="J37" s="17"/>
    </row>
    <row r="38" spans="3:10" x14ac:dyDescent="0.2">
      <c r="C38" s="17"/>
      <c r="D38" s="17"/>
      <c r="E38" s="17"/>
      <c r="F38" s="17"/>
      <c r="G38" s="17"/>
      <c r="H38" s="17"/>
      <c r="I38" s="17"/>
      <c r="J38" s="17"/>
    </row>
    <row r="39" spans="3:10" x14ac:dyDescent="0.2">
      <c r="C39" s="17"/>
      <c r="D39" s="17"/>
      <c r="E39" s="17"/>
      <c r="F39" s="17"/>
      <c r="G39" s="17"/>
      <c r="H39" s="17"/>
      <c r="I39" s="17"/>
      <c r="J39" s="17"/>
    </row>
    <row r="40" spans="3:10" x14ac:dyDescent="0.2">
      <c r="C40" s="17"/>
      <c r="D40" s="17"/>
      <c r="E40" s="17"/>
      <c r="F40" s="17"/>
      <c r="G40" s="17"/>
      <c r="H40" s="17"/>
      <c r="I40" s="17"/>
      <c r="J40" s="17"/>
    </row>
    <row r="41" spans="3:10" x14ac:dyDescent="0.2">
      <c r="C41" s="17"/>
      <c r="D41" s="17"/>
      <c r="E41" s="17"/>
      <c r="F41" s="17"/>
      <c r="G41" s="17"/>
      <c r="H41" s="17"/>
      <c r="I41" s="17"/>
      <c r="J41" s="17"/>
    </row>
    <row r="42" spans="3:10" x14ac:dyDescent="0.2">
      <c r="C42" s="17"/>
      <c r="D42" s="17"/>
      <c r="E42" s="17"/>
      <c r="F42" s="17"/>
      <c r="G42" s="17"/>
      <c r="H42" s="17"/>
      <c r="I42" s="17"/>
      <c r="J42" s="17"/>
    </row>
    <row r="43" spans="3:10" x14ac:dyDescent="0.2">
      <c r="C43" s="17"/>
      <c r="D43" s="17"/>
      <c r="E43" s="17"/>
      <c r="F43" s="17"/>
      <c r="G43" s="17"/>
      <c r="H43" s="17"/>
      <c r="I43" s="17"/>
      <c r="J43" s="17"/>
    </row>
    <row r="44" spans="3:10" x14ac:dyDescent="0.2">
      <c r="C44" s="17"/>
      <c r="D44" s="17"/>
      <c r="E44" s="17"/>
      <c r="F44" s="17"/>
      <c r="G44" s="17"/>
      <c r="H44" s="17"/>
      <c r="I44" s="17"/>
      <c r="J44" s="17"/>
    </row>
    <row r="45" spans="3:10" x14ac:dyDescent="0.2">
      <c r="C45" s="17"/>
      <c r="D45" s="17"/>
      <c r="E45" s="17"/>
      <c r="F45" s="17"/>
      <c r="G45" s="17"/>
      <c r="H45" s="17"/>
      <c r="I45" s="17"/>
      <c r="J45" s="17"/>
    </row>
    <row r="46" spans="3:10" x14ac:dyDescent="0.2">
      <c r="C46" s="17"/>
      <c r="D46" s="17"/>
      <c r="E46" s="17"/>
      <c r="F46" s="17"/>
      <c r="G46" s="17"/>
      <c r="H46" s="17"/>
      <c r="I46" s="17"/>
      <c r="J46" s="17"/>
    </row>
    <row r="47" spans="3:10" s="17" customFormat="1" x14ac:dyDescent="0.2"/>
    <row r="48" spans="3:10"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row r="56" s="17" customFormat="1" x14ac:dyDescent="0.2"/>
    <row r="57" s="17" customFormat="1" x14ac:dyDescent="0.2"/>
    <row r="58" s="17" customFormat="1" x14ac:dyDescent="0.2"/>
    <row r="59" s="17" customFormat="1" x14ac:dyDescent="0.2"/>
    <row r="60" s="17" customFormat="1" x14ac:dyDescent="0.2"/>
    <row r="61" s="17" customFormat="1" x14ac:dyDescent="0.2"/>
    <row r="62" s="17" customFormat="1" x14ac:dyDescent="0.2"/>
    <row r="63" s="17" customFormat="1" x14ac:dyDescent="0.2"/>
    <row r="64" s="17" customFormat="1" x14ac:dyDescent="0.2"/>
    <row r="65" s="17" customFormat="1" x14ac:dyDescent="0.2"/>
    <row r="66" s="17" customFormat="1" x14ac:dyDescent="0.2"/>
    <row r="67" s="17" customFormat="1" x14ac:dyDescent="0.2"/>
    <row r="68" s="17" customFormat="1" x14ac:dyDescent="0.2"/>
    <row r="69" s="17" customFormat="1" x14ac:dyDescent="0.2"/>
    <row r="70" s="17" customFormat="1" x14ac:dyDescent="0.2"/>
    <row r="71" s="17" customFormat="1" x14ac:dyDescent="0.2"/>
    <row r="72" s="17" customFormat="1" x14ac:dyDescent="0.2"/>
    <row r="73" s="17" customFormat="1" x14ac:dyDescent="0.2"/>
    <row r="74" s="17" customFormat="1" x14ac:dyDescent="0.2"/>
    <row r="75" s="17" customFormat="1" x14ac:dyDescent="0.2"/>
    <row r="76" s="17" customFormat="1" x14ac:dyDescent="0.2"/>
    <row r="77" s="17" customFormat="1" x14ac:dyDescent="0.2"/>
    <row r="78" s="17" customFormat="1" x14ac:dyDescent="0.2"/>
    <row r="79" s="17" customFormat="1" x14ac:dyDescent="0.2"/>
    <row r="80" s="17" customFormat="1" x14ac:dyDescent="0.2"/>
    <row r="81" s="17" customFormat="1" x14ac:dyDescent="0.2"/>
    <row r="82" s="17" customFormat="1" x14ac:dyDescent="0.2"/>
    <row r="83" s="17" customFormat="1" x14ac:dyDescent="0.2"/>
    <row r="84" s="17" customFormat="1" x14ac:dyDescent="0.2"/>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row r="94" s="17" customFormat="1" x14ac:dyDescent="0.2"/>
    <row r="95" s="17" customFormat="1" x14ac:dyDescent="0.2"/>
    <row r="96" s="17" customFormat="1" x14ac:dyDescent="0.2"/>
    <row r="97" s="17" customFormat="1" x14ac:dyDescent="0.2"/>
    <row r="98" s="17" customFormat="1" x14ac:dyDescent="0.2"/>
    <row r="99" s="17" customFormat="1" x14ac:dyDescent="0.2"/>
    <row r="100" s="17" customFormat="1" x14ac:dyDescent="0.2"/>
    <row r="101" s="17" customFormat="1" x14ac:dyDescent="0.2"/>
    <row r="102" s="17" customFormat="1" x14ac:dyDescent="0.2"/>
    <row r="103" s="17" customFormat="1" x14ac:dyDescent="0.2"/>
    <row r="104" s="17" customFormat="1" x14ac:dyDescent="0.2"/>
    <row r="105" s="17" customFormat="1" x14ac:dyDescent="0.2"/>
    <row r="106" s="17" customFormat="1" x14ac:dyDescent="0.2"/>
    <row r="107" s="17" customFormat="1" x14ac:dyDescent="0.2"/>
    <row r="108" s="17" customFormat="1" x14ac:dyDescent="0.2"/>
    <row r="109" s="17" customFormat="1" x14ac:dyDescent="0.2"/>
    <row r="110" s="17" customFormat="1" x14ac:dyDescent="0.2"/>
    <row r="111" s="17" customFormat="1" x14ac:dyDescent="0.2"/>
    <row r="112" s="17" customFormat="1" x14ac:dyDescent="0.2"/>
    <row r="113" s="17" customFormat="1" x14ac:dyDescent="0.2"/>
    <row r="114" s="17" customFormat="1" x14ac:dyDescent="0.2"/>
    <row r="115" s="17" customFormat="1" x14ac:dyDescent="0.2"/>
    <row r="116" s="17" customFormat="1" x14ac:dyDescent="0.2"/>
    <row r="117" s="17" customFormat="1" x14ac:dyDescent="0.2"/>
    <row r="118" s="17" customFormat="1" x14ac:dyDescent="0.2"/>
    <row r="119" s="17" customFormat="1" x14ac:dyDescent="0.2"/>
    <row r="120" s="17" customFormat="1" x14ac:dyDescent="0.2"/>
    <row r="121" s="17" customFormat="1" x14ac:dyDescent="0.2"/>
    <row r="122" s="17" customFormat="1" x14ac:dyDescent="0.2"/>
    <row r="123" s="17" customFormat="1" x14ac:dyDescent="0.2"/>
    <row r="124" s="17" customFormat="1" x14ac:dyDescent="0.2"/>
    <row r="125" s="17" customFormat="1" x14ac:dyDescent="0.2"/>
    <row r="126" s="17" customFormat="1" x14ac:dyDescent="0.2"/>
    <row r="127" s="17" customFormat="1" x14ac:dyDescent="0.2"/>
    <row r="128" s="17" customFormat="1" x14ac:dyDescent="0.2"/>
    <row r="129" s="17" customFormat="1" x14ac:dyDescent="0.2"/>
    <row r="130" s="17" customFormat="1" x14ac:dyDescent="0.2"/>
    <row r="131" s="17" customFormat="1" x14ac:dyDescent="0.2"/>
    <row r="132" s="17" customFormat="1" x14ac:dyDescent="0.2"/>
    <row r="133" s="17" customFormat="1" x14ac:dyDescent="0.2"/>
    <row r="134" s="17" customFormat="1" x14ac:dyDescent="0.2"/>
    <row r="135" s="17" customFormat="1" x14ac:dyDescent="0.2"/>
    <row r="136" s="17" customFormat="1" x14ac:dyDescent="0.2"/>
    <row r="137" s="17" customFormat="1" x14ac:dyDescent="0.2"/>
    <row r="138" s="17" customFormat="1" x14ac:dyDescent="0.2"/>
    <row r="139" s="17" customFormat="1" x14ac:dyDescent="0.2"/>
    <row r="140" s="17" customFormat="1" x14ac:dyDescent="0.2"/>
    <row r="141" s="17" customFormat="1" x14ac:dyDescent="0.2"/>
    <row r="142" s="17" customFormat="1" x14ac:dyDescent="0.2"/>
    <row r="143" s="17" customFormat="1" x14ac:dyDescent="0.2"/>
    <row r="144" s="17" customFormat="1" x14ac:dyDescent="0.2"/>
    <row r="145" s="17" customFormat="1" x14ac:dyDescent="0.2"/>
    <row r="146" s="17" customFormat="1" x14ac:dyDescent="0.2"/>
    <row r="147" s="17" customFormat="1" x14ac:dyDescent="0.2"/>
    <row r="148" s="17" customFormat="1" x14ac:dyDescent="0.2"/>
    <row r="149" s="17" customFormat="1" x14ac:dyDescent="0.2"/>
    <row r="150" s="17" customFormat="1" x14ac:dyDescent="0.2"/>
    <row r="151" s="17" customFormat="1" x14ac:dyDescent="0.2"/>
    <row r="152" s="17" customFormat="1" x14ac:dyDescent="0.2"/>
    <row r="153" s="17" customFormat="1" x14ac:dyDescent="0.2"/>
    <row r="154" s="17" customFormat="1" x14ac:dyDescent="0.2"/>
    <row r="155" s="17" customFormat="1" x14ac:dyDescent="0.2"/>
    <row r="156" s="17" customFormat="1" x14ac:dyDescent="0.2"/>
    <row r="157" s="17" customFormat="1" x14ac:dyDescent="0.2"/>
    <row r="158" s="17" customFormat="1" x14ac:dyDescent="0.2"/>
    <row r="159" s="17" customFormat="1" x14ac:dyDescent="0.2"/>
    <row r="160" s="17" customFormat="1" x14ac:dyDescent="0.2"/>
    <row r="161" s="17" customFormat="1" x14ac:dyDescent="0.2"/>
    <row r="162" s="17" customFormat="1" x14ac:dyDescent="0.2"/>
    <row r="163" s="17" customFormat="1" x14ac:dyDescent="0.2"/>
    <row r="164" s="17" customFormat="1" x14ac:dyDescent="0.2"/>
    <row r="165" s="17" customFormat="1" x14ac:dyDescent="0.2"/>
    <row r="166" s="17" customFormat="1" x14ac:dyDescent="0.2"/>
    <row r="167" s="17" customFormat="1" x14ac:dyDescent="0.2"/>
    <row r="168" s="17" customFormat="1" x14ac:dyDescent="0.2"/>
    <row r="169" s="17" customFormat="1" x14ac:dyDescent="0.2"/>
    <row r="170" s="17" customFormat="1" x14ac:dyDescent="0.2"/>
    <row r="171" s="17" customFormat="1" x14ac:dyDescent="0.2"/>
    <row r="172" s="17" customFormat="1" x14ac:dyDescent="0.2"/>
    <row r="173" s="17" customFormat="1" x14ac:dyDescent="0.2"/>
    <row r="174" s="17" customFormat="1" x14ac:dyDescent="0.2"/>
    <row r="175" s="17" customFormat="1" x14ac:dyDescent="0.2"/>
    <row r="176" s="17" customFormat="1" x14ac:dyDescent="0.2"/>
    <row r="177" s="17" customFormat="1" x14ac:dyDescent="0.2"/>
    <row r="178" s="17" customFormat="1" x14ac:dyDescent="0.2"/>
    <row r="179" s="17" customFormat="1" x14ac:dyDescent="0.2"/>
    <row r="180" s="17" customFormat="1" x14ac:dyDescent="0.2"/>
    <row r="181" s="17" customFormat="1" x14ac:dyDescent="0.2"/>
    <row r="182" s="17" customFormat="1" x14ac:dyDescent="0.2"/>
    <row r="183" s="17" customFormat="1" x14ac:dyDescent="0.2"/>
    <row r="184" s="17" customFormat="1" x14ac:dyDescent="0.2"/>
    <row r="185" s="17" customFormat="1" x14ac:dyDescent="0.2"/>
    <row r="186" s="17" customFormat="1" x14ac:dyDescent="0.2"/>
    <row r="187" s="17" customFormat="1" x14ac:dyDescent="0.2"/>
    <row r="188" s="17" customFormat="1" x14ac:dyDescent="0.2"/>
    <row r="189" s="17" customFormat="1" x14ac:dyDescent="0.2"/>
    <row r="190" s="17" customFormat="1" x14ac:dyDescent="0.2"/>
    <row r="191" s="17" customFormat="1" x14ac:dyDescent="0.2"/>
    <row r="192" s="17" customFormat="1" x14ac:dyDescent="0.2"/>
    <row r="193" s="17" customFormat="1" x14ac:dyDescent="0.2"/>
    <row r="194" s="17" customFormat="1" x14ac:dyDescent="0.2"/>
    <row r="195" s="17" customFormat="1" x14ac:dyDescent="0.2"/>
    <row r="196" s="17" customFormat="1" x14ac:dyDescent="0.2"/>
    <row r="197" s="17" customFormat="1" x14ac:dyDescent="0.2"/>
    <row r="198" s="17" customFormat="1" x14ac:dyDescent="0.2"/>
    <row r="199" s="17" customFormat="1" x14ac:dyDescent="0.2"/>
    <row r="200" s="17" customFormat="1" x14ac:dyDescent="0.2"/>
    <row r="201" s="17" customFormat="1" x14ac:dyDescent="0.2"/>
    <row r="202" s="17" customFormat="1" x14ac:dyDescent="0.2"/>
    <row r="203" s="17" customFormat="1" x14ac:dyDescent="0.2"/>
    <row r="204" s="17" customFormat="1" x14ac:dyDescent="0.2"/>
    <row r="205" s="17" customFormat="1" x14ac:dyDescent="0.2"/>
    <row r="206" s="17" customFormat="1" x14ac:dyDescent="0.2"/>
    <row r="207" s="17" customFormat="1" x14ac:dyDescent="0.2"/>
    <row r="208" s="17" customFormat="1" x14ac:dyDescent="0.2"/>
    <row r="209" s="17" customFormat="1" x14ac:dyDescent="0.2"/>
    <row r="210" s="17" customFormat="1" x14ac:dyDescent="0.2"/>
    <row r="211" s="17" customFormat="1" x14ac:dyDescent="0.2"/>
    <row r="212" s="17" customFormat="1" x14ac:dyDescent="0.2"/>
    <row r="213" s="17" customFormat="1" x14ac:dyDescent="0.2"/>
    <row r="214" s="17" customFormat="1" x14ac:dyDescent="0.2"/>
    <row r="215" s="17" customFormat="1" x14ac:dyDescent="0.2"/>
    <row r="216" s="17" customFormat="1" x14ac:dyDescent="0.2"/>
    <row r="217" s="17" customFormat="1" x14ac:dyDescent="0.2"/>
    <row r="218" s="17" customFormat="1" x14ac:dyDescent="0.2"/>
    <row r="219" s="17" customFormat="1" x14ac:dyDescent="0.2"/>
    <row r="220" s="17" customFormat="1" x14ac:dyDescent="0.2"/>
    <row r="221" s="17" customFormat="1" x14ac:dyDescent="0.2"/>
    <row r="222" s="17" customFormat="1" x14ac:dyDescent="0.2"/>
    <row r="223" s="17" customFormat="1" x14ac:dyDescent="0.2"/>
    <row r="224" s="17" customFormat="1" x14ac:dyDescent="0.2"/>
    <row r="225" s="17" customFormat="1" x14ac:dyDescent="0.2"/>
    <row r="226" s="17" customFormat="1" x14ac:dyDescent="0.2"/>
    <row r="227" s="17" customFormat="1" x14ac:dyDescent="0.2"/>
    <row r="228" s="17" customFormat="1" x14ac:dyDescent="0.2"/>
    <row r="229" s="17" customFormat="1" x14ac:dyDescent="0.2"/>
    <row r="230" s="17" customFormat="1" x14ac:dyDescent="0.2"/>
    <row r="231" s="17" customFormat="1" x14ac:dyDescent="0.2"/>
    <row r="232" s="17" customFormat="1" x14ac:dyDescent="0.2"/>
    <row r="233" s="17" customFormat="1" x14ac:dyDescent="0.2"/>
    <row r="234" s="17" customFormat="1" x14ac:dyDescent="0.2"/>
    <row r="235" s="17" customFormat="1" x14ac:dyDescent="0.2"/>
    <row r="236" s="17" customFormat="1" x14ac:dyDescent="0.2"/>
    <row r="237" s="17" customFormat="1" x14ac:dyDescent="0.2"/>
    <row r="238" s="17" customFormat="1" x14ac:dyDescent="0.2"/>
    <row r="239" s="17" customFormat="1" x14ac:dyDescent="0.2"/>
    <row r="240" s="17" customFormat="1" x14ac:dyDescent="0.2"/>
    <row r="241" s="17" customFormat="1" x14ac:dyDescent="0.2"/>
    <row r="242" s="17" customFormat="1" x14ac:dyDescent="0.2"/>
    <row r="243" s="17" customFormat="1" x14ac:dyDescent="0.2"/>
    <row r="244" s="17" customFormat="1" x14ac:dyDescent="0.2"/>
    <row r="245" s="17" customFormat="1" x14ac:dyDescent="0.2"/>
    <row r="246" s="17" customFormat="1" x14ac:dyDescent="0.2"/>
    <row r="247" s="17" customFormat="1" x14ac:dyDescent="0.2"/>
    <row r="248" s="17" customFormat="1" x14ac:dyDescent="0.2"/>
    <row r="249" s="17" customFormat="1" x14ac:dyDescent="0.2"/>
    <row r="250" s="17" customFormat="1" x14ac:dyDescent="0.2"/>
    <row r="251" s="17" customFormat="1" x14ac:dyDescent="0.2"/>
    <row r="252" s="17" customFormat="1" x14ac:dyDescent="0.2"/>
    <row r="253" s="17" customFormat="1" x14ac:dyDescent="0.2"/>
    <row r="254" s="17" customFormat="1" x14ac:dyDescent="0.2"/>
    <row r="255" s="17" customFormat="1" x14ac:dyDescent="0.2"/>
    <row r="256" s="17" customFormat="1" x14ac:dyDescent="0.2"/>
    <row r="257" spans="4:9" s="17" customFormat="1" x14ac:dyDescent="0.2"/>
    <row r="258" spans="4:9" s="17" customFormat="1" x14ac:dyDescent="0.2"/>
    <row r="259" spans="4:9" s="17" customFormat="1" x14ac:dyDescent="0.2"/>
    <row r="260" spans="4:9" s="17" customFormat="1" x14ac:dyDescent="0.2"/>
    <row r="261" spans="4:9" s="17" customFormat="1" x14ac:dyDescent="0.2"/>
    <row r="262" spans="4:9" s="17" customFormat="1" x14ac:dyDescent="0.2"/>
    <row r="263" spans="4:9" s="17" customFormat="1" x14ac:dyDescent="0.2"/>
    <row r="264" spans="4:9" s="17" customFormat="1" x14ac:dyDescent="0.2"/>
    <row r="265" spans="4:9" s="17" customFormat="1" x14ac:dyDescent="0.2"/>
    <row r="266" spans="4:9" s="17" customFormat="1" x14ac:dyDescent="0.2"/>
    <row r="267" spans="4:9" s="17" customFormat="1" x14ac:dyDescent="0.2"/>
    <row r="268" spans="4:9" s="17" customFormat="1" x14ac:dyDescent="0.2"/>
    <row r="269" spans="4:9" s="17" customFormat="1" x14ac:dyDescent="0.2"/>
    <row r="270" spans="4:9" s="17" customFormat="1" x14ac:dyDescent="0.2"/>
    <row r="271" spans="4:9" s="17" customFormat="1" x14ac:dyDescent="0.2"/>
    <row r="272" spans="4:9" x14ac:dyDescent="0.2">
      <c r="D272" s="17"/>
      <c r="E272" s="17"/>
      <c r="F272" s="17"/>
      <c r="G272" s="17"/>
      <c r="H272" s="17"/>
      <c r="I272" s="17"/>
    </row>
  </sheetData>
  <sheetProtection algorithmName="SHA-512" hashValue="vuykOTtK/j7pndA9jBqh7QEMW8534K9TDlNDhNxG6nYGrFAfRqeOJQzwx1JmtiDmZkJYC0cHcnaXyjMu018lQg==" saltValue="NCi+z4AvAFxlbss4M/DaLw==" spinCount="100000" sheet="1" objects="1" scenarios="1" selectLockedCells="1" selectUnlockedCells="1"/>
  <mergeCells count="17">
    <mergeCell ref="E15:H15"/>
    <mergeCell ref="C3:J4"/>
    <mergeCell ref="F5:G6"/>
    <mergeCell ref="E9:H9"/>
    <mergeCell ref="E11:H11"/>
    <mergeCell ref="E13:H13"/>
    <mergeCell ref="D7:I7"/>
    <mergeCell ref="F26:G26"/>
    <mergeCell ref="D27:I27"/>
    <mergeCell ref="F28:G28"/>
    <mergeCell ref="D29:I29"/>
    <mergeCell ref="E17:H17"/>
    <mergeCell ref="D21:I21"/>
    <mergeCell ref="D22:I22"/>
    <mergeCell ref="D23:I23"/>
    <mergeCell ref="D24:I24"/>
    <mergeCell ref="D25:I25"/>
  </mergeCells>
  <hyperlinks>
    <hyperlink ref="D29" r:id="rId1" display="dfgomez@usb.edu.co "/>
  </hyperlinks>
  <pageMargins left="0.74803149606299213" right="0.74803149606299213" top="0.98425196850393704" bottom="0.98425196850393704" header="0" footer="0"/>
  <pageSetup orientation="portrait" r:id="rId2"/>
  <headerFooter alignWithMargins="0">
    <oddHeader>&amp;LPREDIM 2016&amp;CMag.Ing. Gustavo A. Vargas H.&amp;RArq. Ing. Diego F. Gómez E.</oddHead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1"/>
  <sheetViews>
    <sheetView showGridLines="0" zoomScale="80" zoomScaleNormal="80" workbookViewId="0">
      <selection activeCell="C11" sqref="C11:E11"/>
    </sheetView>
  </sheetViews>
  <sheetFormatPr baseColWidth="10" defaultRowHeight="12.75" x14ac:dyDescent="0.2"/>
  <cols>
    <col min="1" max="1" width="3" style="17" customWidth="1"/>
    <col min="2" max="2" width="6.140625" style="19" customWidth="1"/>
    <col min="3" max="4" width="4.7109375" style="19" customWidth="1"/>
    <col min="5" max="5" width="1.85546875" style="19" customWidth="1"/>
    <col min="6" max="6" width="6.140625" style="19" customWidth="1"/>
    <col min="7" max="7" width="15.5703125" style="19" customWidth="1"/>
    <col min="8" max="8" width="5.28515625" style="19" customWidth="1"/>
    <col min="9" max="9" width="3.42578125" style="19" customWidth="1"/>
    <col min="10" max="10" width="7.42578125" style="19" customWidth="1"/>
    <col min="11" max="11" width="3.5703125" style="19" customWidth="1"/>
    <col min="12" max="12" width="4.7109375" style="19" customWidth="1"/>
    <col min="13" max="13" width="5.7109375" style="19" customWidth="1"/>
    <col min="14" max="14" width="6.28515625" style="19" customWidth="1"/>
    <col min="15" max="15" width="7.42578125" style="19" hidden="1" customWidth="1"/>
    <col min="16" max="16" width="13.5703125" style="19" hidden="1" customWidth="1"/>
    <col min="17" max="17" width="7.5703125" style="19" hidden="1" customWidth="1"/>
    <col min="18" max="18" width="8.5703125" style="19" hidden="1" customWidth="1"/>
    <col min="19" max="19" width="8" style="19" hidden="1" customWidth="1"/>
    <col min="20" max="20" width="6.85546875" style="19" hidden="1" customWidth="1"/>
    <col min="21" max="21" width="5.85546875" style="19" hidden="1" customWidth="1"/>
    <col min="22" max="22" width="10.5703125" style="19" hidden="1" customWidth="1"/>
    <col min="23" max="23" width="17" style="19" hidden="1" customWidth="1"/>
    <col min="24" max="24" width="6.140625" style="19" customWidth="1"/>
    <col min="25" max="25" width="3.28515625" style="17" customWidth="1"/>
    <col min="26" max="44" width="11.42578125" style="17"/>
    <col min="45" max="16384" width="11.42578125" style="19"/>
  </cols>
  <sheetData>
    <row r="1" spans="2:24" s="19" customFormat="1" ht="15" customHeight="1" thickBot="1" x14ac:dyDescent="0.25">
      <c r="B1" s="17"/>
      <c r="C1" s="17"/>
      <c r="D1" s="17"/>
      <c r="E1" s="17"/>
      <c r="F1" s="17"/>
      <c r="G1" s="17"/>
      <c r="H1" s="17"/>
      <c r="I1" s="17"/>
      <c r="J1" s="17"/>
      <c r="K1" s="17"/>
      <c r="L1" s="17"/>
      <c r="M1" s="17"/>
      <c r="N1" s="17"/>
      <c r="O1" s="17"/>
      <c r="P1" s="17"/>
      <c r="Q1" s="17"/>
      <c r="R1" s="17"/>
      <c r="S1" s="17"/>
      <c r="T1" s="17"/>
      <c r="U1" s="17"/>
      <c r="V1" s="17"/>
      <c r="W1" s="17"/>
      <c r="X1" s="17"/>
    </row>
    <row r="2" spans="2:24" s="19" customFormat="1" ht="27.75" customHeight="1" thickBot="1" x14ac:dyDescent="0.25">
      <c r="B2" s="1289"/>
      <c r="C2" s="1290"/>
      <c r="D2" s="1290"/>
      <c r="E2" s="1290"/>
      <c r="F2" s="1290"/>
      <c r="G2" s="1290"/>
      <c r="H2" s="1290"/>
      <c r="I2" s="1290"/>
      <c r="J2" s="1290"/>
      <c r="K2" s="1290"/>
      <c r="L2" s="1290"/>
      <c r="M2" s="1290"/>
      <c r="N2" s="1290"/>
      <c r="O2" s="294"/>
      <c r="P2" s="294"/>
      <c r="Q2" s="294"/>
      <c r="R2" s="294"/>
      <c r="S2" s="294"/>
      <c r="T2" s="294"/>
      <c r="U2" s="294"/>
      <c r="V2" s="294"/>
      <c r="W2" s="294"/>
      <c r="X2" s="295"/>
    </row>
    <row r="3" spans="2:24" s="19" customFormat="1" ht="16.5" customHeight="1" x14ac:dyDescent="0.2">
      <c r="B3" s="1083"/>
      <c r="C3" s="1271" t="s">
        <v>249</v>
      </c>
      <c r="D3" s="1272"/>
      <c r="E3" s="1272"/>
      <c r="F3" s="1272"/>
      <c r="G3" s="1272"/>
      <c r="H3" s="1272"/>
      <c r="I3" s="1272"/>
      <c r="J3" s="1272"/>
      <c r="K3" s="1272"/>
      <c r="L3" s="1272"/>
      <c r="M3" s="1272"/>
      <c r="N3" s="1273"/>
      <c r="O3" s="161"/>
      <c r="P3" s="161"/>
      <c r="Q3" s="161"/>
      <c r="R3" s="628"/>
      <c r="S3" s="161"/>
      <c r="T3" s="161"/>
      <c r="U3" s="161"/>
      <c r="V3" s="161"/>
      <c r="W3" s="161"/>
      <c r="X3" s="296"/>
    </row>
    <row r="4" spans="2:24" s="19" customFormat="1" ht="13.5" customHeight="1" thickBot="1" x14ac:dyDescent="0.25">
      <c r="B4" s="1083"/>
      <c r="C4" s="1274"/>
      <c r="D4" s="1275"/>
      <c r="E4" s="1275"/>
      <c r="F4" s="1275"/>
      <c r="G4" s="1275"/>
      <c r="H4" s="1275"/>
      <c r="I4" s="1275"/>
      <c r="J4" s="1275"/>
      <c r="K4" s="1275"/>
      <c r="L4" s="1275"/>
      <c r="M4" s="1275"/>
      <c r="N4" s="1276"/>
      <c r="O4" s="161"/>
      <c r="P4" s="137" t="s">
        <v>227</v>
      </c>
      <c r="Q4" s="1266" t="s">
        <v>218</v>
      </c>
      <c r="R4" s="1266"/>
      <c r="S4" s="1266"/>
      <c r="T4" s="1266"/>
      <c r="U4" s="1266"/>
      <c r="V4" s="854" t="s">
        <v>213</v>
      </c>
      <c r="W4" s="854" t="s">
        <v>217</v>
      </c>
      <c r="X4" s="296"/>
    </row>
    <row r="5" spans="2:24" s="19" customFormat="1" ht="18" customHeight="1" x14ac:dyDescent="0.2">
      <c r="B5" s="1083"/>
      <c r="C5" s="1277" t="s">
        <v>356</v>
      </c>
      <c r="D5" s="1278"/>
      <c r="E5" s="1278"/>
      <c r="F5" s="1278"/>
      <c r="G5" s="1278"/>
      <c r="H5" s="1278"/>
      <c r="I5" s="1278"/>
      <c r="J5" s="1278"/>
      <c r="K5" s="1278"/>
      <c r="L5" s="1278"/>
      <c r="M5" s="1278"/>
      <c r="N5" s="1279"/>
      <c r="O5" s="161"/>
      <c r="P5" s="162" t="s">
        <v>355</v>
      </c>
      <c r="Q5" s="162">
        <v>6</v>
      </c>
      <c r="R5" s="162">
        <v>7.5</v>
      </c>
      <c r="S5" s="162">
        <v>9</v>
      </c>
      <c r="T5" s="137">
        <v>10</v>
      </c>
      <c r="U5" s="137">
        <v>12</v>
      </c>
      <c r="V5" s="137"/>
      <c r="W5" s="137"/>
      <c r="X5" s="296"/>
    </row>
    <row r="6" spans="2:24" s="19" customFormat="1" ht="18" customHeight="1" x14ac:dyDescent="0.2">
      <c r="B6" s="1083"/>
      <c r="C6" s="1280"/>
      <c r="D6" s="1278"/>
      <c r="E6" s="1278"/>
      <c r="F6" s="1278"/>
      <c r="G6" s="1278"/>
      <c r="H6" s="1278"/>
      <c r="I6" s="1278"/>
      <c r="J6" s="1278"/>
      <c r="K6" s="1278"/>
      <c r="L6" s="1278"/>
      <c r="M6" s="1278"/>
      <c r="N6" s="1279"/>
      <c r="O6" s="161"/>
      <c r="P6" s="162" t="s">
        <v>214</v>
      </c>
      <c r="Q6" s="297">
        <v>16</v>
      </c>
      <c r="R6" s="297">
        <v>15</v>
      </c>
      <c r="S6" s="297">
        <v>14</v>
      </c>
      <c r="T6" s="297">
        <v>13</v>
      </c>
      <c r="U6" s="297">
        <v>12</v>
      </c>
      <c r="V6" s="297">
        <v>22</v>
      </c>
      <c r="W6" s="297">
        <v>21</v>
      </c>
      <c r="X6" s="296"/>
    </row>
    <row r="7" spans="2:24" s="19" customFormat="1" ht="18" customHeight="1" thickBot="1" x14ac:dyDescent="0.25">
      <c r="B7" s="1083"/>
      <c r="C7" s="1281"/>
      <c r="D7" s="1282"/>
      <c r="E7" s="1282"/>
      <c r="F7" s="1282"/>
      <c r="G7" s="1282"/>
      <c r="H7" s="1282"/>
      <c r="I7" s="1282"/>
      <c r="J7" s="1282"/>
      <c r="K7" s="1282"/>
      <c r="L7" s="1282"/>
      <c r="M7" s="1282"/>
      <c r="N7" s="1283"/>
      <c r="O7" s="161"/>
      <c r="P7" s="162" t="s">
        <v>215</v>
      </c>
      <c r="Q7" s="297">
        <v>15</v>
      </c>
      <c r="R7" s="297">
        <v>14</v>
      </c>
      <c r="S7" s="297">
        <v>13</v>
      </c>
      <c r="T7" s="297">
        <v>12</v>
      </c>
      <c r="U7" s="297">
        <v>11</v>
      </c>
      <c r="V7" s="297">
        <v>20</v>
      </c>
      <c r="W7" s="297">
        <v>19</v>
      </c>
      <c r="X7" s="296"/>
    </row>
    <row r="8" spans="2:24" s="19" customFormat="1" ht="13.5" customHeight="1" thickBot="1" x14ac:dyDescent="0.25">
      <c r="B8" s="1083"/>
      <c r="C8" s="1291"/>
      <c r="D8" s="1291"/>
      <c r="E8" s="1291"/>
      <c r="F8" s="1291"/>
      <c r="G8" s="1291"/>
      <c r="H8" s="1291"/>
      <c r="I8" s="1291"/>
      <c r="J8" s="1291"/>
      <c r="K8" s="1291"/>
      <c r="L8" s="1291"/>
      <c r="M8" s="1291"/>
      <c r="N8" s="1291"/>
      <c r="O8" s="161"/>
      <c r="P8" s="162" t="s">
        <v>216</v>
      </c>
      <c r="Q8" s="298">
        <v>13</v>
      </c>
      <c r="R8" s="298">
        <v>12</v>
      </c>
      <c r="S8" s="298">
        <v>11</v>
      </c>
      <c r="T8" s="298">
        <v>10</v>
      </c>
      <c r="U8" s="298">
        <v>9</v>
      </c>
      <c r="V8" s="298">
        <v>17</v>
      </c>
      <c r="W8" s="298">
        <v>16</v>
      </c>
      <c r="X8" s="296"/>
    </row>
    <row r="9" spans="2:24" s="19" customFormat="1" ht="13.5" thickBot="1" x14ac:dyDescent="0.25">
      <c r="B9" s="1083"/>
      <c r="C9" s="1284" t="s">
        <v>229</v>
      </c>
      <c r="D9" s="1285"/>
      <c r="E9" s="1285"/>
      <c r="F9" s="1285"/>
      <c r="G9" s="1285"/>
      <c r="H9" s="1285"/>
      <c r="I9" s="1285"/>
      <c r="J9" s="1285"/>
      <c r="K9" s="1285"/>
      <c r="L9" s="1285"/>
      <c r="M9" s="1285"/>
      <c r="N9" s="1286"/>
      <c r="T9" s="162"/>
      <c r="U9" s="162"/>
      <c r="V9" s="162"/>
      <c r="W9" s="162"/>
      <c r="X9" s="296"/>
    </row>
    <row r="10" spans="2:24" s="19" customFormat="1" ht="13.5" thickBot="1" x14ac:dyDescent="0.25">
      <c r="B10" s="1083"/>
      <c r="C10" s="1291"/>
      <c r="D10" s="1291"/>
      <c r="E10" s="1291"/>
      <c r="F10" s="1291"/>
      <c r="G10" s="1291"/>
      <c r="H10" s="1291"/>
      <c r="I10" s="1291"/>
      <c r="J10" s="1291"/>
      <c r="K10" s="1291"/>
      <c r="L10" s="1291"/>
      <c r="M10" s="1291"/>
      <c r="N10" s="1291"/>
      <c r="P10" s="299">
        <f>IF(C11="OFICINA",1,IF(C11="REUNIÓN",2,3))</f>
        <v>1</v>
      </c>
      <c r="T10" s="161"/>
      <c r="U10" s="161"/>
      <c r="V10" s="161"/>
      <c r="W10" s="161"/>
      <c r="X10" s="296"/>
    </row>
    <row r="11" spans="2:24" s="19" customFormat="1" ht="12.75" customHeight="1" thickBot="1" x14ac:dyDescent="0.25">
      <c r="B11" s="1083"/>
      <c r="C11" s="1267" t="s">
        <v>220</v>
      </c>
      <c r="D11" s="1268"/>
      <c r="E11" s="1269"/>
      <c r="F11" s="166"/>
      <c r="G11" s="300" t="s">
        <v>225</v>
      </c>
      <c r="H11" s="301" t="str">
        <f>IF(C11="OFICINA",F12,IF(C11="REUNIÓN",F13,F14))</f>
        <v>2,0 KN/m² = 200 Kg/m²</v>
      </c>
      <c r="I11" s="301"/>
      <c r="J11" s="301"/>
      <c r="K11" s="301"/>
      <c r="L11" s="302"/>
      <c r="M11" s="1263" t="s">
        <v>172</v>
      </c>
      <c r="N11" s="1264"/>
      <c r="O11" s="1264"/>
      <c r="P11" s="1264"/>
      <c r="Q11" s="1264"/>
      <c r="R11" s="1264"/>
      <c r="S11" s="1264"/>
      <c r="T11" s="1264"/>
      <c r="U11" s="1264"/>
      <c r="V11" s="1264"/>
      <c r="W11" s="1264"/>
      <c r="X11" s="1265"/>
    </row>
    <row r="12" spans="2:24" s="19" customFormat="1" ht="12.75" hidden="1" customHeight="1" x14ac:dyDescent="0.2">
      <c r="B12" s="1083"/>
      <c r="C12" s="303" t="s">
        <v>220</v>
      </c>
      <c r="D12" s="32"/>
      <c r="E12" s="32"/>
      <c r="F12" s="303" t="s">
        <v>219</v>
      </c>
      <c r="G12" s="32"/>
      <c r="H12" s="304"/>
      <c r="I12" s="305"/>
      <c r="J12" s="166"/>
      <c r="K12" s="166"/>
      <c r="L12" s="166"/>
      <c r="M12" s="166"/>
      <c r="N12" s="166"/>
      <c r="T12" s="306"/>
      <c r="U12" s="306"/>
      <c r="V12" s="306"/>
      <c r="W12" s="306"/>
      <c r="X12" s="296"/>
    </row>
    <row r="13" spans="2:24" s="19" customFormat="1" ht="12.75" hidden="1" customHeight="1" x14ac:dyDescent="0.25">
      <c r="B13" s="1083"/>
      <c r="C13" s="303" t="s">
        <v>221</v>
      </c>
      <c r="D13" s="32"/>
      <c r="E13" s="32"/>
      <c r="F13" s="303" t="s">
        <v>223</v>
      </c>
      <c r="G13" s="32"/>
      <c r="H13" s="304"/>
      <c r="I13" s="166"/>
      <c r="J13" s="307" t="str">
        <f>O19</f>
        <v/>
      </c>
      <c r="K13" s="166"/>
      <c r="L13" s="166"/>
      <c r="M13" s="166"/>
      <c r="N13" s="166"/>
      <c r="T13" s="306"/>
      <c r="U13" s="306"/>
      <c r="V13" s="306"/>
      <c r="W13" s="306"/>
      <c r="X13" s="296"/>
    </row>
    <row r="14" spans="2:24" s="19" customFormat="1" ht="12.75" hidden="1" customHeight="1" x14ac:dyDescent="0.2">
      <c r="B14" s="1083"/>
      <c r="C14" s="303" t="s">
        <v>222</v>
      </c>
      <c r="D14" s="32"/>
      <c r="E14" s="32"/>
      <c r="F14" s="303" t="s">
        <v>224</v>
      </c>
      <c r="G14" s="32"/>
      <c r="H14" s="304"/>
      <c r="I14" s="166"/>
      <c r="J14" s="166"/>
      <c r="K14" s="166"/>
      <c r="L14" s="166"/>
      <c r="M14" s="166"/>
      <c r="N14" s="166"/>
      <c r="T14" s="306"/>
      <c r="U14" s="306"/>
      <c r="V14" s="306"/>
      <c r="W14" s="306"/>
      <c r="X14" s="296"/>
    </row>
    <row r="15" spans="2:24" s="19" customFormat="1" ht="13.5" thickBot="1" x14ac:dyDescent="0.25">
      <c r="B15" s="1083"/>
      <c r="C15" s="1291"/>
      <c r="D15" s="1291"/>
      <c r="E15" s="1291"/>
      <c r="F15" s="1291"/>
      <c r="G15" s="1291"/>
      <c r="H15" s="1291"/>
      <c r="I15" s="166"/>
      <c r="J15" s="166"/>
      <c r="K15" s="166"/>
      <c r="L15" s="166"/>
      <c r="M15" s="166"/>
      <c r="N15" s="166"/>
      <c r="P15" s="308" t="s">
        <v>62</v>
      </c>
      <c r="Q15" s="1270" t="s">
        <v>226</v>
      </c>
      <c r="R15" s="1270"/>
      <c r="S15" s="1270"/>
      <c r="T15" s="1270"/>
      <c r="U15" s="1270"/>
      <c r="V15" s="309" t="s">
        <v>213</v>
      </c>
      <c r="W15" s="309" t="s">
        <v>217</v>
      </c>
      <c r="X15" s="296"/>
    </row>
    <row r="16" spans="2:24" s="19" customFormat="1" ht="12.75" customHeight="1" x14ac:dyDescent="0.2">
      <c r="B16" s="1083"/>
      <c r="C16" s="310" t="s">
        <v>14</v>
      </c>
      <c r="D16" s="26"/>
      <c r="E16" s="26"/>
      <c r="F16" s="26"/>
      <c r="G16" s="26"/>
      <c r="H16" s="50"/>
      <c r="I16" s="311" t="s">
        <v>2</v>
      </c>
      <c r="J16" s="1252" t="str">
        <f>IF(H17&gt;12,"¡Luz Excesiva- Máx 12 m!","")</f>
        <v/>
      </c>
      <c r="K16" s="1250"/>
      <c r="L16" s="1250"/>
      <c r="M16" s="1250"/>
      <c r="N16" s="1250"/>
      <c r="O16" s="161"/>
      <c r="P16" s="162" t="s">
        <v>18</v>
      </c>
      <c r="Q16" s="162">
        <v>6</v>
      </c>
      <c r="R16" s="162">
        <v>7.5</v>
      </c>
      <c r="S16" s="162">
        <v>9</v>
      </c>
      <c r="T16" s="137">
        <v>10</v>
      </c>
      <c r="U16" s="137">
        <v>12</v>
      </c>
      <c r="V16" s="312"/>
      <c r="W16" s="312"/>
      <c r="X16" s="296"/>
    </row>
    <row r="17" spans="2:24" s="19" customFormat="1" x14ac:dyDescent="0.2">
      <c r="B17" s="1083"/>
      <c r="C17" s="313" t="s">
        <v>15</v>
      </c>
      <c r="D17" s="314"/>
      <c r="E17" s="314"/>
      <c r="F17" s="314"/>
      <c r="G17" s="314"/>
      <c r="H17" s="51"/>
      <c r="I17" s="315" t="s">
        <v>2</v>
      </c>
      <c r="J17" s="1252" t="str">
        <f>IF(H17=0,"",IF(H17/H16&gt;1.5,"Relación Largo/Ancho&gt;1,5",IF(H17/H16&lt;1.25,"Relación Largo/Ancho&lt;1,25","")))</f>
        <v/>
      </c>
      <c r="K17" s="1250"/>
      <c r="L17" s="1250"/>
      <c r="M17" s="1250"/>
      <c r="N17" s="1250"/>
      <c r="O17" s="161"/>
      <c r="P17" s="162" t="s">
        <v>214</v>
      </c>
      <c r="Q17" s="297">
        <f>FLOOR($H$16*100/Q6,2)</f>
        <v>0</v>
      </c>
      <c r="R17" s="297">
        <f>FLOOR($H$16*100/R6,2)</f>
        <v>0</v>
      </c>
      <c r="S17" s="297">
        <f t="shared" ref="S17:U17" si="0">FLOOR($H$16*100/S6,2)</f>
        <v>0</v>
      </c>
      <c r="T17" s="297">
        <f t="shared" si="0"/>
        <v>0</v>
      </c>
      <c r="U17" s="297">
        <f t="shared" si="0"/>
        <v>0</v>
      </c>
      <c r="V17" s="629">
        <f>FLOOR($H$17*100/V6,2)-L22</f>
        <v>-10</v>
      </c>
      <c r="W17" s="629">
        <f>FLOOR($H$18*100/W6,2)-L22</f>
        <v>-10</v>
      </c>
      <c r="X17" s="296"/>
    </row>
    <row r="18" spans="2:24" s="19" customFormat="1" ht="13.5" thickBot="1" x14ac:dyDescent="0.25">
      <c r="B18" s="1083"/>
      <c r="C18" s="316" t="s">
        <v>16</v>
      </c>
      <c r="D18" s="317"/>
      <c r="E18" s="317"/>
      <c r="F18" s="317"/>
      <c r="G18" s="317"/>
      <c r="H18" s="52"/>
      <c r="I18" s="126" t="s">
        <v>2</v>
      </c>
      <c r="J18" s="1252" t="str">
        <f>IF(H18&lt;&gt;H17,"Revise longitud de vigueta!"," ")</f>
        <v xml:space="preserve"> </v>
      </c>
      <c r="K18" s="1250"/>
      <c r="L18" s="1250"/>
      <c r="M18" s="1250"/>
      <c r="N18" s="1250"/>
      <c r="O18" s="161"/>
      <c r="P18" s="162" t="s">
        <v>215</v>
      </c>
      <c r="Q18" s="297">
        <f t="shared" ref="Q18:U18" si="1">FLOOR($H$16*100/Q7,2)</f>
        <v>0</v>
      </c>
      <c r="R18" s="297">
        <f t="shared" si="1"/>
        <v>0</v>
      </c>
      <c r="S18" s="297">
        <f t="shared" si="1"/>
        <v>0</v>
      </c>
      <c r="T18" s="297">
        <f t="shared" si="1"/>
        <v>0</v>
      </c>
      <c r="U18" s="297">
        <f t="shared" si="1"/>
        <v>0</v>
      </c>
      <c r="V18" s="629">
        <f>FLOOR($H$17*100/V7,2)-L22</f>
        <v>-10</v>
      </c>
      <c r="W18" s="629">
        <f>FLOOR($H$18*100/W7,2)-L22</f>
        <v>-10</v>
      </c>
      <c r="X18" s="296"/>
    </row>
    <row r="19" spans="2:24" s="19" customFormat="1" ht="13.5" thickBot="1" x14ac:dyDescent="0.25">
      <c r="B19" s="1083"/>
      <c r="C19" s="1291"/>
      <c r="D19" s="1291"/>
      <c r="E19" s="1291"/>
      <c r="F19" s="1291"/>
      <c r="G19" s="1291"/>
      <c r="H19" s="1291"/>
      <c r="I19" s="1291"/>
      <c r="J19" s="1291"/>
      <c r="K19" s="1291"/>
      <c r="L19" s="1291"/>
      <c r="M19" s="1291"/>
      <c r="N19" s="1291"/>
      <c r="O19" s="161" t="str">
        <f>IF(O18&gt;1,"Escoja un solo uso! ","")</f>
        <v/>
      </c>
      <c r="P19" s="162" t="s">
        <v>216</v>
      </c>
      <c r="Q19" s="297">
        <f t="shared" ref="Q19:U19" si="2">FLOOR($H$16*100/Q8,2)</f>
        <v>0</v>
      </c>
      <c r="R19" s="297">
        <f t="shared" si="2"/>
        <v>0</v>
      </c>
      <c r="S19" s="297">
        <f t="shared" si="2"/>
        <v>0</v>
      </c>
      <c r="T19" s="297">
        <f t="shared" si="2"/>
        <v>0</v>
      </c>
      <c r="U19" s="297">
        <f t="shared" si="2"/>
        <v>0</v>
      </c>
      <c r="V19" s="629">
        <f>FLOOR($H$17*100/V8,2)-L22</f>
        <v>-10</v>
      </c>
      <c r="W19" s="629">
        <f>FLOOR($H$18*100/W8,2)-L22</f>
        <v>-10</v>
      </c>
      <c r="X19" s="296"/>
    </row>
    <row r="20" spans="2:24" s="19" customFormat="1" ht="16.5" thickBot="1" x14ac:dyDescent="0.3">
      <c r="B20" s="1083"/>
      <c r="C20" s="1253" t="s">
        <v>17</v>
      </c>
      <c r="D20" s="1254"/>
      <c r="E20" s="1254"/>
      <c r="F20" s="1254"/>
      <c r="G20" s="1254"/>
      <c r="H20" s="1254"/>
      <c r="I20" s="1254"/>
      <c r="J20" s="1254"/>
      <c r="K20" s="1254"/>
      <c r="L20" s="1254"/>
      <c r="M20" s="1254"/>
      <c r="N20" s="1255"/>
      <c r="O20" s="161"/>
      <c r="P20" s="161"/>
      <c r="Q20" s="306"/>
      <c r="R20" s="306"/>
      <c r="S20" s="306"/>
      <c r="T20" s="312"/>
      <c r="U20" s="312"/>
      <c r="V20" s="312"/>
      <c r="W20" s="312"/>
      <c r="X20" s="296"/>
    </row>
    <row r="21" spans="2:24" s="19" customFormat="1" ht="13.5" thickBot="1" x14ac:dyDescent="0.25">
      <c r="B21" s="1083"/>
      <c r="C21" s="1291"/>
      <c r="D21" s="1291"/>
      <c r="E21" s="1291"/>
      <c r="F21" s="1291"/>
      <c r="G21" s="1291"/>
      <c r="H21" s="1291"/>
      <c r="I21" s="1291"/>
      <c r="J21" s="1291"/>
      <c r="K21" s="1291"/>
      <c r="L21" s="1291"/>
      <c r="M21" s="1291"/>
      <c r="N21" s="1291"/>
      <c r="O21" s="161"/>
      <c r="P21" s="137" t="s">
        <v>228</v>
      </c>
      <c r="Q21" s="161"/>
      <c r="R21" s="161"/>
      <c r="S21" s="161"/>
      <c r="T21" s="312"/>
      <c r="U21" s="312"/>
      <c r="V21" s="312"/>
      <c r="W21" s="312"/>
      <c r="X21" s="296"/>
    </row>
    <row r="22" spans="2:24" s="19" customFormat="1" ht="13.5" thickBot="1" x14ac:dyDescent="0.25">
      <c r="B22" s="1083"/>
      <c r="C22" s="1256"/>
      <c r="D22" s="1257"/>
      <c r="E22" s="852"/>
      <c r="F22" s="318"/>
      <c r="G22" s="319"/>
      <c r="H22" s="319"/>
      <c r="I22" s="319"/>
      <c r="J22" s="320"/>
      <c r="K22" s="321"/>
      <c r="L22" s="322">
        <f>IF(P10=1,10,IF(P10=2,12.5,IF(P10=3,15," ")))</f>
        <v>10</v>
      </c>
      <c r="M22" s="323" t="s">
        <v>0</v>
      </c>
      <c r="N22" s="1293"/>
      <c r="O22" s="161"/>
      <c r="P22" s="162" t="s">
        <v>214</v>
      </c>
      <c r="Q22" s="306">
        <f>IF($P$10=1,IF($H$16&lt;=$Q$16,Q17,IF($H$16&lt;=$R$16,R17,IF($H$16&lt;=$S$16,S17,IF($H$16&lt;=$T$16,T17,IF($H$16&lt;=$U$16,U17))))),0)-L22</f>
        <v>-10</v>
      </c>
      <c r="R22" s="312"/>
      <c r="S22" s="312"/>
      <c r="T22" s="312"/>
      <c r="U22" s="312"/>
      <c r="V22" s="312"/>
      <c r="W22" s="312"/>
      <c r="X22" s="296"/>
    </row>
    <row r="23" spans="2:24" s="19" customFormat="1" ht="13.5" thickBot="1" x14ac:dyDescent="0.25">
      <c r="B23" s="1083"/>
      <c r="C23" s="1258"/>
      <c r="D23" s="1259"/>
      <c r="E23" s="834"/>
      <c r="F23" s="1041"/>
      <c r="G23" s="1041"/>
      <c r="H23" s="1041"/>
      <c r="I23" s="1041"/>
      <c r="J23" s="321"/>
      <c r="K23" s="95"/>
      <c r="L23" s="1257"/>
      <c r="M23" s="1257"/>
      <c r="N23" s="1294"/>
      <c r="O23" s="161"/>
      <c r="P23" s="162" t="s">
        <v>215</v>
      </c>
      <c r="Q23" s="306">
        <f>IF($P$10=2,IF($H$16&lt;=$Q$16,Q18,IF($H$16&lt;=$R$16,R18,IF($H$16&lt;=$S$16,S18,IF($H$16&lt;=$T$16,T18,IF($H$16&lt;=$U$16,U18))))),0)-L22</f>
        <v>-10</v>
      </c>
      <c r="R23" s="312"/>
      <c r="S23" s="312"/>
      <c r="T23" s="161"/>
      <c r="U23" s="161"/>
      <c r="V23" s="161"/>
      <c r="W23" s="161"/>
      <c r="X23" s="296"/>
    </row>
    <row r="24" spans="2:24" s="19" customFormat="1" ht="13.5" thickBot="1" x14ac:dyDescent="0.25">
      <c r="B24" s="1083"/>
      <c r="C24" s="324">
        <f>J31</f>
        <v>-10</v>
      </c>
      <c r="D24" s="323" t="s">
        <v>0</v>
      </c>
      <c r="E24" s="78"/>
      <c r="F24" s="1041"/>
      <c r="G24" s="1041"/>
      <c r="H24" s="1041"/>
      <c r="I24" s="1041"/>
      <c r="J24" s="95"/>
      <c r="K24" s="95"/>
      <c r="L24" s="1259"/>
      <c r="M24" s="1259"/>
      <c r="N24" s="1294"/>
      <c r="O24" s="161"/>
      <c r="P24" s="162" t="s">
        <v>216</v>
      </c>
      <c r="Q24" s="306">
        <f>IF($P$10=3,IF($H$16&lt;=$Q$16,Q19,IF($H$16&lt;=$R$16,R19,IF($H$16&lt;=$S$16,S19,IF($H$16&lt;=$T$16,T19,IF($H$16&lt;=$U$16,U19))))),0)-L22</f>
        <v>-10</v>
      </c>
      <c r="R24" s="312"/>
      <c r="S24" s="312"/>
      <c r="T24" s="161"/>
      <c r="U24" s="161"/>
      <c r="V24" s="161"/>
      <c r="W24" s="161"/>
      <c r="X24" s="296"/>
    </row>
    <row r="25" spans="2:24" s="19" customFormat="1" ht="13.5" thickBot="1" x14ac:dyDescent="0.25">
      <c r="B25" s="1083"/>
      <c r="C25" s="1256"/>
      <c r="D25" s="1257"/>
      <c r="E25" s="834"/>
      <c r="F25" s="1041"/>
      <c r="G25" s="1041"/>
      <c r="H25" s="1041"/>
      <c r="I25" s="1041"/>
      <c r="J25" s="95"/>
      <c r="K25" s="95"/>
      <c r="L25" s="324">
        <f>J29</f>
        <v>-10</v>
      </c>
      <c r="M25" s="323" t="s">
        <v>0</v>
      </c>
      <c r="N25" s="1294"/>
      <c r="O25" s="161"/>
      <c r="P25" s="161"/>
      <c r="Q25" s="312"/>
      <c r="R25" s="312"/>
      <c r="S25" s="312"/>
      <c r="T25" s="161"/>
      <c r="U25" s="161"/>
      <c r="V25" s="161"/>
      <c r="W25" s="161"/>
      <c r="X25" s="296"/>
    </row>
    <row r="26" spans="2:24" s="19" customFormat="1" x14ac:dyDescent="0.2">
      <c r="B26" s="1083"/>
      <c r="C26" s="1260"/>
      <c r="D26" s="1041"/>
      <c r="E26" s="834"/>
      <c r="F26" s="1041"/>
      <c r="G26" s="1041"/>
      <c r="H26" s="1041"/>
      <c r="I26" s="1041"/>
      <c r="J26" s="1041"/>
      <c r="K26" s="95"/>
      <c r="L26" s="1257"/>
      <c r="M26" s="1257"/>
      <c r="N26" s="1294"/>
      <c r="O26" s="161"/>
      <c r="P26" s="161"/>
      <c r="Q26" s="312"/>
      <c r="R26" s="312"/>
      <c r="S26" s="312"/>
      <c r="T26" s="161"/>
      <c r="U26" s="161"/>
      <c r="V26" s="161"/>
      <c r="W26" s="161"/>
      <c r="X26" s="296"/>
    </row>
    <row r="27" spans="2:24" s="19" customFormat="1" ht="13.5" thickBot="1" x14ac:dyDescent="0.25">
      <c r="B27" s="1083"/>
      <c r="C27" s="1258"/>
      <c r="D27" s="1259"/>
      <c r="E27" s="853"/>
      <c r="F27" s="125" t="s">
        <v>13</v>
      </c>
      <c r="G27" s="125"/>
      <c r="H27" s="125"/>
      <c r="I27" s="325" t="s">
        <v>18</v>
      </c>
      <c r="K27" s="326"/>
      <c r="L27" s="1259"/>
      <c r="M27" s="1259"/>
      <c r="N27" s="1295"/>
      <c r="O27" s="161"/>
      <c r="P27" s="161"/>
      <c r="Q27" s="312"/>
      <c r="R27" s="312"/>
      <c r="S27" s="312"/>
      <c r="T27" s="161"/>
      <c r="U27" s="161"/>
      <c r="V27" s="161"/>
      <c r="W27" s="161"/>
      <c r="X27" s="296"/>
    </row>
    <row r="28" spans="2:24" s="19" customFormat="1" ht="16.5" thickBot="1" x14ac:dyDescent="0.3">
      <c r="B28" s="1083"/>
      <c r="C28" s="1292" t="str">
        <f>IF(O18&gt;1,"ATENCION: VALORES INVALIDOS, REVISE LOS DATOS","")</f>
        <v/>
      </c>
      <c r="D28" s="1292"/>
      <c r="E28" s="1292"/>
      <c r="F28" s="1292"/>
      <c r="G28" s="1292"/>
      <c r="H28" s="1292"/>
      <c r="I28" s="1292"/>
      <c r="J28" s="1292"/>
      <c r="K28" s="1292"/>
      <c r="L28" s="1292"/>
      <c r="M28" s="1292"/>
      <c r="N28" s="1292"/>
      <c r="O28" s="161" t="str">
        <f>IF(H11="X",10,IF(H13="X",12.5,IF(H14="X",15," ")))</f>
        <v xml:space="preserve"> </v>
      </c>
      <c r="P28" s="161"/>
      <c r="Q28" s="312"/>
      <c r="R28" s="312"/>
      <c r="S28" s="312"/>
      <c r="X28" s="296"/>
    </row>
    <row r="29" spans="2:24" s="19" customFormat="1" ht="13.5" thickBot="1" x14ac:dyDescent="0.25">
      <c r="B29" s="1083"/>
      <c r="C29" s="1085"/>
      <c r="D29" s="327" t="s">
        <v>10</v>
      </c>
      <c r="E29" s="328"/>
      <c r="F29" s="329"/>
      <c r="G29" s="329"/>
      <c r="H29" s="329"/>
      <c r="I29" s="329"/>
      <c r="J29" s="625">
        <f>IF(Q22&lt;J30,J30,IF(P10=1,Q22,IF(P10=2,Q23,IF(P10=3,Q24))))</f>
        <v>-10</v>
      </c>
      <c r="K29" s="330" t="s">
        <v>0</v>
      </c>
      <c r="L29" s="1261" t="str">
        <f>IF(J29&lt;=10,$G$34,IF(J29&lt;=12,$G$35,IF(J29&lt;=14,$G$36,IF(J29&lt;=16,$G$37,IF(J29&lt;=18,$G$38,IF(J29&lt;=22,$H$34,IF(J29&lt;=24,$H$35,IF(J29&lt;=27,$H$36,IF(J29&lt;=30,$H$37,IF(J29&lt;=33,$H$38,IF(J29&lt;=40,$J$34,IF(J29&lt;=45,$J$35,IF(J29&lt;=50,$J$36,IF(J29&lt;=55,$J$37,IF(J29&lt;=60,$J$38)))))))))))))))</f>
        <v>IPE100</v>
      </c>
      <c r="M29" s="1262"/>
      <c r="N29" s="1083"/>
      <c r="O29" s="161"/>
      <c r="P29" s="161"/>
      <c r="Q29" s="161"/>
      <c r="R29" s="161"/>
      <c r="S29" s="161"/>
      <c r="X29" s="296"/>
    </row>
    <row r="30" spans="2:24" s="19" customFormat="1" ht="13.5" thickBot="1" x14ac:dyDescent="0.25">
      <c r="B30" s="1083"/>
      <c r="C30" s="1085"/>
      <c r="D30" s="331" t="s">
        <v>11</v>
      </c>
      <c r="E30" s="332"/>
      <c r="F30" s="333"/>
      <c r="G30" s="333"/>
      <c r="H30" s="333"/>
      <c r="I30" s="333"/>
      <c r="J30" s="626">
        <f>IF(P10=1,W17,IF(P10=2,W18,IF(P10=3,W19)))</f>
        <v>-10</v>
      </c>
      <c r="K30" s="334" t="s">
        <v>0</v>
      </c>
      <c r="L30" s="1261" t="str">
        <f>IF(J30&lt;=10,$G$34,IF(J30&lt;=12,$G$35,IF(J30&lt;=14,$G$36,IF(J30&lt;=16,$G$37,IF(J30&lt;=18,$G$38,IF(J30&lt;=22,$H$34,IF(J30&lt;=24,$H$35,IF(J30&lt;=27,$H$36,IF(J30&lt;=30,$H$37,IF(J30&lt;=33,$H$38,IF(J30&lt;=40,$J$34,IF(J30&lt;=45,$J$35,IF(J30&lt;=50,$J$36,IF(J30&lt;=55,$J$37,IF(J30&lt;=60,$J$38)))))))))))))))</f>
        <v>IPE100</v>
      </c>
      <c r="M30" s="1262"/>
      <c r="N30" s="1083"/>
      <c r="O30" s="161"/>
      <c r="P30" s="161"/>
      <c r="Q30" s="161"/>
      <c r="R30" s="161"/>
      <c r="S30" s="161"/>
      <c r="X30" s="296"/>
    </row>
    <row r="31" spans="2:24" s="19" customFormat="1" ht="13.5" thickBot="1" x14ac:dyDescent="0.25">
      <c r="B31" s="1083"/>
      <c r="C31" s="1085"/>
      <c r="D31" s="335" t="s">
        <v>12</v>
      </c>
      <c r="E31" s="336"/>
      <c r="F31" s="337"/>
      <c r="G31" s="337"/>
      <c r="H31" s="337"/>
      <c r="I31" s="337"/>
      <c r="J31" s="627">
        <f>IF(P10=1,V17,IF(P10=2,V18,IF(P10=3,V19)))</f>
        <v>-10</v>
      </c>
      <c r="K31" s="338" t="s">
        <v>0</v>
      </c>
      <c r="L31" s="1261" t="str">
        <f>IF(J31&lt;=10,$G$34,IF(J31&lt;=12,$G$35,IF(J31&lt;=14,$G$36,IF(J31&lt;=16,$G$37,IF(J31&lt;=18,$G$38,IF(J31&lt;=22,$H$34,IF(J31&lt;=24,$H$35,IF(J31&lt;=27,$H$36,IF(J31&lt;=30,$H$37,IF(J31&lt;=33,$H$38,IF(J31&lt;=40,$J$34,IF(J31&lt;=45,$J$35,IF(J31&lt;=50,$J$36,IF(J31&lt;=55,$J$37,IF(J31&lt;=60,$J$38)))))))))))))))</f>
        <v>IPE100</v>
      </c>
      <c r="M31" s="1262"/>
      <c r="N31" s="1083"/>
      <c r="O31" s="161"/>
      <c r="P31" s="161"/>
      <c r="Q31" s="161"/>
      <c r="R31" s="161"/>
      <c r="S31" s="161"/>
      <c r="X31" s="296"/>
    </row>
    <row r="32" spans="2:24" s="19" customFormat="1" ht="12.75" customHeight="1" x14ac:dyDescent="0.2">
      <c r="B32" s="1083"/>
      <c r="C32" s="851"/>
      <c r="D32" s="339"/>
      <c r="E32" s="339"/>
      <c r="F32" s="340"/>
      <c r="G32" s="340"/>
      <c r="H32" s="340"/>
      <c r="I32" s="340"/>
      <c r="J32" s="341"/>
      <c r="K32" s="341"/>
      <c r="L32" s="342"/>
      <c r="M32" s="1250" t="s">
        <v>21</v>
      </c>
      <c r="N32" s="1250"/>
      <c r="O32" s="1250"/>
      <c r="P32" s="1250"/>
      <c r="Q32" s="1250"/>
      <c r="R32" s="1250"/>
      <c r="S32" s="1250"/>
      <c r="T32" s="1250"/>
      <c r="U32" s="1250"/>
      <c r="V32" s="1250"/>
      <c r="W32" s="1250"/>
      <c r="X32" s="1251"/>
    </row>
    <row r="33" spans="2:24" s="19" customFormat="1" ht="12.75" hidden="1" customHeight="1" x14ac:dyDescent="0.2">
      <c r="B33" s="1083"/>
      <c r="C33" s="851"/>
      <c r="D33" s="343"/>
      <c r="E33" s="343"/>
      <c r="F33" s="344"/>
      <c r="G33" s="1249" t="s">
        <v>48</v>
      </c>
      <c r="H33" s="1249"/>
      <c r="I33" s="1249"/>
      <c r="J33" s="1249"/>
      <c r="K33" s="345"/>
      <c r="L33" s="346"/>
      <c r="M33" s="1250"/>
      <c r="N33" s="1250"/>
      <c r="O33" s="1250"/>
      <c r="P33" s="1250"/>
      <c r="Q33" s="1250"/>
      <c r="R33" s="1250"/>
      <c r="S33" s="1250"/>
      <c r="T33" s="1250"/>
      <c r="U33" s="1250"/>
      <c r="V33" s="1250"/>
      <c r="W33" s="1250"/>
      <c r="X33" s="1251"/>
    </row>
    <row r="34" spans="2:24" s="19" customFormat="1" ht="12.75" hidden="1" customHeight="1" x14ac:dyDescent="0.2">
      <c r="B34" s="1083"/>
      <c r="C34" s="851"/>
      <c r="D34" s="347"/>
      <c r="E34" s="347"/>
      <c r="F34" s="347"/>
      <c r="G34" s="348" t="s">
        <v>33</v>
      </c>
      <c r="H34" s="348" t="s">
        <v>38</v>
      </c>
      <c r="I34" s="349"/>
      <c r="J34" s="348" t="s">
        <v>43</v>
      </c>
      <c r="K34" s="345"/>
      <c r="L34" s="346"/>
      <c r="M34" s="1250"/>
      <c r="N34" s="1250"/>
      <c r="O34" s="1250"/>
      <c r="P34" s="1250"/>
      <c r="Q34" s="1250"/>
      <c r="R34" s="1250"/>
      <c r="S34" s="1250"/>
      <c r="T34" s="1250"/>
      <c r="U34" s="1250"/>
      <c r="V34" s="1250"/>
      <c r="W34" s="1250"/>
      <c r="X34" s="1251"/>
    </row>
    <row r="35" spans="2:24" s="19" customFormat="1" ht="12.75" hidden="1" customHeight="1" x14ac:dyDescent="0.2">
      <c r="B35" s="1083"/>
      <c r="C35" s="851"/>
      <c r="D35" s="347"/>
      <c r="E35" s="347"/>
      <c r="F35" s="347"/>
      <c r="G35" s="348" t="s">
        <v>34</v>
      </c>
      <c r="H35" s="348" t="s">
        <v>39</v>
      </c>
      <c r="I35" s="349"/>
      <c r="J35" s="348" t="s">
        <v>44</v>
      </c>
      <c r="K35" s="345"/>
      <c r="L35" s="346"/>
      <c r="M35" s="350"/>
      <c r="N35" s="350"/>
      <c r="O35" s="350"/>
      <c r="P35" s="350"/>
      <c r="Q35" s="350"/>
      <c r="R35" s="350"/>
      <c r="S35" s="350"/>
      <c r="T35" s="350"/>
      <c r="U35" s="350"/>
      <c r="V35" s="350"/>
      <c r="W35" s="350"/>
      <c r="X35" s="351"/>
    </row>
    <row r="36" spans="2:24" s="19" customFormat="1" ht="12.75" hidden="1" customHeight="1" x14ac:dyDescent="0.2">
      <c r="B36" s="1083"/>
      <c r="C36" s="851"/>
      <c r="D36" s="347"/>
      <c r="E36" s="347"/>
      <c r="F36" s="347"/>
      <c r="G36" s="348" t="s">
        <v>35</v>
      </c>
      <c r="H36" s="348" t="s">
        <v>40</v>
      </c>
      <c r="I36" s="349"/>
      <c r="J36" s="348" t="s">
        <v>45</v>
      </c>
      <c r="K36" s="345"/>
      <c r="L36" s="346"/>
      <c r="M36" s="350"/>
      <c r="N36" s="350"/>
      <c r="O36" s="350"/>
      <c r="P36" s="630"/>
      <c r="Q36" s="350"/>
      <c r="R36" s="350"/>
      <c r="S36" s="350"/>
      <c r="T36" s="350"/>
      <c r="U36" s="350"/>
      <c r="V36" s="350"/>
      <c r="W36" s="350"/>
      <c r="X36" s="351"/>
    </row>
    <row r="37" spans="2:24" s="19" customFormat="1" ht="12.75" hidden="1" customHeight="1" x14ac:dyDescent="0.2">
      <c r="B37" s="1083"/>
      <c r="C37" s="851"/>
      <c r="D37" s="347"/>
      <c r="E37" s="347"/>
      <c r="F37" s="347"/>
      <c r="G37" s="348" t="s">
        <v>36</v>
      </c>
      <c r="H37" s="348" t="s">
        <v>41</v>
      </c>
      <c r="I37" s="349"/>
      <c r="J37" s="348" t="s">
        <v>46</v>
      </c>
      <c r="K37" s="345"/>
      <c r="L37" s="346"/>
      <c r="M37" s="350"/>
      <c r="N37" s="350"/>
      <c r="O37" s="350"/>
      <c r="P37" s="350"/>
      <c r="Q37" s="350"/>
      <c r="R37" s="350"/>
      <c r="S37" s="350"/>
      <c r="T37" s="350"/>
      <c r="U37" s="350"/>
      <c r="V37" s="350"/>
      <c r="W37" s="350"/>
      <c r="X37" s="351"/>
    </row>
    <row r="38" spans="2:24" s="19" customFormat="1" ht="12.75" hidden="1" customHeight="1" x14ac:dyDescent="0.2">
      <c r="B38" s="1083"/>
      <c r="C38" s="851"/>
      <c r="D38" s="347"/>
      <c r="E38" s="347"/>
      <c r="F38" s="347"/>
      <c r="G38" s="348" t="s">
        <v>37</v>
      </c>
      <c r="H38" s="348" t="s">
        <v>42</v>
      </c>
      <c r="I38" s="349"/>
      <c r="J38" s="348" t="s">
        <v>47</v>
      </c>
      <c r="K38" s="345"/>
      <c r="L38" s="346"/>
      <c r="M38" s="350"/>
      <c r="N38" s="350"/>
      <c r="O38" s="350"/>
      <c r="P38" s="350"/>
      <c r="Q38" s="350"/>
      <c r="R38" s="350"/>
      <c r="S38" s="350"/>
      <c r="T38" s="350"/>
      <c r="U38" s="350"/>
      <c r="V38" s="350"/>
      <c r="W38" s="350"/>
      <c r="X38" s="351"/>
    </row>
    <row r="39" spans="2:24" s="19" customFormat="1" ht="11.25" customHeight="1" thickBot="1" x14ac:dyDescent="0.25">
      <c r="B39" s="1084"/>
      <c r="C39" s="352"/>
      <c r="D39" s="352"/>
      <c r="E39" s="352"/>
      <c r="F39" s="352"/>
      <c r="G39" s="352"/>
      <c r="H39" s="352"/>
      <c r="I39" s="352"/>
      <c r="J39" s="352"/>
      <c r="K39" s="352"/>
      <c r="L39" s="352"/>
      <c r="M39" s="1287" t="s">
        <v>359</v>
      </c>
      <c r="N39" s="1287"/>
      <c r="O39" s="1287"/>
      <c r="P39" s="1287"/>
      <c r="Q39" s="1287"/>
      <c r="R39" s="1287"/>
      <c r="S39" s="1287"/>
      <c r="T39" s="1287"/>
      <c r="U39" s="1287"/>
      <c r="V39" s="1287"/>
      <c r="W39" s="1287"/>
      <c r="X39" s="1288"/>
    </row>
    <row r="40" spans="2:24" s="17" customFormat="1" ht="14.25" customHeight="1" x14ac:dyDescent="0.2"/>
    <row r="41" spans="2:24" s="17" customFormat="1" x14ac:dyDescent="0.2"/>
    <row r="42" spans="2:24" s="17" customFormat="1" x14ac:dyDescent="0.2"/>
    <row r="43" spans="2:24" s="17" customFormat="1" x14ac:dyDescent="0.2"/>
    <row r="44" spans="2:24" s="17" customFormat="1" x14ac:dyDescent="0.2"/>
    <row r="45" spans="2:24" s="17" customFormat="1" x14ac:dyDescent="0.2"/>
    <row r="46" spans="2:24" s="17" customFormat="1" x14ac:dyDescent="0.2"/>
    <row r="47" spans="2:24" s="17" customFormat="1" x14ac:dyDescent="0.2"/>
    <row r="48" spans="2:24"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row r="56" s="17" customFormat="1" x14ac:dyDescent="0.2"/>
    <row r="57" s="17" customFormat="1" x14ac:dyDescent="0.2"/>
    <row r="58" s="17" customFormat="1" x14ac:dyDescent="0.2"/>
    <row r="59" s="17" customFormat="1" x14ac:dyDescent="0.2"/>
    <row r="60" s="17" customFormat="1" x14ac:dyDescent="0.2"/>
    <row r="61" s="17" customFormat="1" x14ac:dyDescent="0.2"/>
    <row r="62" s="17" customFormat="1" x14ac:dyDescent="0.2"/>
    <row r="63" s="17" customFormat="1" x14ac:dyDescent="0.2"/>
    <row r="64" s="17" customFormat="1" x14ac:dyDescent="0.2"/>
    <row r="65" s="17" customFormat="1" x14ac:dyDescent="0.2"/>
    <row r="66" s="17" customFormat="1" x14ac:dyDescent="0.2"/>
    <row r="67" s="17" customFormat="1" x14ac:dyDescent="0.2"/>
    <row r="68" s="17" customFormat="1" x14ac:dyDescent="0.2"/>
    <row r="69" s="17" customFormat="1" x14ac:dyDescent="0.2"/>
    <row r="70" s="17" customFormat="1" x14ac:dyDescent="0.2"/>
    <row r="71" s="17" customFormat="1" x14ac:dyDescent="0.2"/>
    <row r="72" s="17" customFormat="1" x14ac:dyDescent="0.2"/>
    <row r="73" s="17" customFormat="1" x14ac:dyDescent="0.2"/>
    <row r="74" s="17" customFormat="1" x14ac:dyDescent="0.2"/>
    <row r="75" s="17" customFormat="1" x14ac:dyDescent="0.2"/>
    <row r="76" s="17" customFormat="1" x14ac:dyDescent="0.2"/>
    <row r="77" s="17" customFormat="1" x14ac:dyDescent="0.2"/>
    <row r="78" s="17" customFormat="1" x14ac:dyDescent="0.2"/>
    <row r="79" s="17" customFormat="1" x14ac:dyDescent="0.2"/>
    <row r="80" s="17" customFormat="1" x14ac:dyDescent="0.2"/>
    <row r="81" s="17" customFormat="1" x14ac:dyDescent="0.2"/>
    <row r="82" s="17" customFormat="1" x14ac:dyDescent="0.2"/>
    <row r="83" s="17" customFormat="1" x14ac:dyDescent="0.2"/>
    <row r="84" s="17" customFormat="1" x14ac:dyDescent="0.2"/>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row r="94" s="17" customFormat="1" x14ac:dyDescent="0.2"/>
    <row r="95" s="17" customFormat="1" x14ac:dyDescent="0.2"/>
    <row r="96" s="17" customFormat="1" x14ac:dyDescent="0.2"/>
    <row r="97" s="17" customFormat="1" x14ac:dyDescent="0.2"/>
    <row r="98" s="17" customFormat="1" x14ac:dyDescent="0.2"/>
    <row r="99" s="17" customFormat="1" x14ac:dyDescent="0.2"/>
    <row r="100" s="17" customFormat="1" x14ac:dyDescent="0.2"/>
    <row r="101" s="17" customFormat="1" x14ac:dyDescent="0.2"/>
    <row r="102" s="17" customFormat="1" x14ac:dyDescent="0.2"/>
    <row r="103" s="17" customFormat="1" x14ac:dyDescent="0.2"/>
    <row r="104" s="17" customFormat="1" x14ac:dyDescent="0.2"/>
    <row r="105" s="17" customFormat="1" x14ac:dyDescent="0.2"/>
    <row r="106" s="17" customFormat="1" x14ac:dyDescent="0.2"/>
    <row r="107" s="17" customFormat="1" x14ac:dyDescent="0.2"/>
    <row r="108" s="17" customFormat="1" x14ac:dyDescent="0.2"/>
    <row r="109" s="17" customFormat="1" x14ac:dyDescent="0.2"/>
    <row r="110" s="17" customFormat="1" x14ac:dyDescent="0.2"/>
    <row r="111" s="17" customFormat="1" x14ac:dyDescent="0.2"/>
    <row r="112" s="17" customFormat="1" x14ac:dyDescent="0.2"/>
    <row r="113" s="17" customFormat="1" x14ac:dyDescent="0.2"/>
    <row r="114" s="17" customFormat="1" x14ac:dyDescent="0.2"/>
    <row r="115" s="17" customFormat="1" x14ac:dyDescent="0.2"/>
    <row r="116" s="17" customFormat="1" x14ac:dyDescent="0.2"/>
    <row r="117" s="17" customFormat="1" x14ac:dyDescent="0.2"/>
    <row r="118" s="17" customFormat="1" x14ac:dyDescent="0.2"/>
    <row r="119" s="17" customFormat="1" x14ac:dyDescent="0.2"/>
    <row r="120" s="17" customFormat="1" x14ac:dyDescent="0.2"/>
    <row r="121" s="17" customFormat="1" x14ac:dyDescent="0.2"/>
    <row r="122" s="17" customFormat="1" x14ac:dyDescent="0.2"/>
    <row r="123" s="17" customFormat="1" x14ac:dyDescent="0.2"/>
    <row r="124" s="17" customFormat="1" x14ac:dyDescent="0.2"/>
    <row r="125" s="17" customFormat="1" x14ac:dyDescent="0.2"/>
    <row r="126" s="17" customFormat="1" x14ac:dyDescent="0.2"/>
    <row r="127" s="17" customFormat="1" x14ac:dyDescent="0.2"/>
    <row r="128" s="17" customFormat="1" x14ac:dyDescent="0.2"/>
    <row r="129" s="17" customFormat="1" x14ac:dyDescent="0.2"/>
    <row r="130" s="17" customFormat="1" x14ac:dyDescent="0.2"/>
    <row r="131" s="17" customFormat="1" x14ac:dyDescent="0.2"/>
    <row r="132" s="17" customFormat="1" x14ac:dyDescent="0.2"/>
    <row r="133" s="17" customFormat="1" x14ac:dyDescent="0.2"/>
    <row r="134" s="17" customFormat="1" x14ac:dyDescent="0.2"/>
    <row r="135" s="17" customFormat="1" x14ac:dyDescent="0.2"/>
    <row r="136" s="17" customFormat="1" x14ac:dyDescent="0.2"/>
    <row r="137" s="17" customFormat="1" x14ac:dyDescent="0.2"/>
    <row r="138" s="17" customFormat="1" x14ac:dyDescent="0.2"/>
    <row r="139" s="17" customFormat="1" x14ac:dyDescent="0.2"/>
    <row r="140" s="17" customFormat="1" x14ac:dyDescent="0.2"/>
    <row r="141" s="17" customFormat="1" x14ac:dyDescent="0.2"/>
    <row r="142" s="17" customFormat="1" x14ac:dyDescent="0.2"/>
    <row r="143" s="17" customFormat="1" x14ac:dyDescent="0.2"/>
    <row r="144" s="17" customFormat="1" x14ac:dyDescent="0.2"/>
    <row r="145" s="17" customFormat="1" x14ac:dyDescent="0.2"/>
    <row r="146" s="17" customFormat="1" x14ac:dyDescent="0.2"/>
    <row r="147" s="17" customFormat="1" x14ac:dyDescent="0.2"/>
    <row r="148" s="17" customFormat="1" x14ac:dyDescent="0.2"/>
    <row r="149" s="17" customFormat="1" x14ac:dyDescent="0.2"/>
    <row r="150" s="17" customFormat="1" x14ac:dyDescent="0.2"/>
    <row r="151" s="17" customFormat="1" x14ac:dyDescent="0.2"/>
    <row r="152" s="17" customFormat="1" x14ac:dyDescent="0.2"/>
    <row r="153" s="17" customFormat="1" x14ac:dyDescent="0.2"/>
    <row r="154" s="17" customFormat="1" x14ac:dyDescent="0.2"/>
    <row r="155" s="17" customFormat="1" x14ac:dyDescent="0.2"/>
    <row r="156" s="17" customFormat="1" x14ac:dyDescent="0.2"/>
    <row r="157" s="17" customFormat="1" x14ac:dyDescent="0.2"/>
    <row r="158" s="17" customFormat="1" x14ac:dyDescent="0.2"/>
    <row r="159" s="17" customFormat="1" x14ac:dyDescent="0.2"/>
    <row r="160" s="17" customFormat="1" x14ac:dyDescent="0.2"/>
    <row r="161" s="17" customFormat="1" x14ac:dyDescent="0.2"/>
    <row r="162" s="17" customFormat="1" x14ac:dyDescent="0.2"/>
    <row r="163" s="17" customFormat="1" x14ac:dyDescent="0.2"/>
    <row r="164" s="17" customFormat="1" x14ac:dyDescent="0.2"/>
    <row r="165" s="17" customFormat="1" x14ac:dyDescent="0.2"/>
    <row r="166" s="17" customFormat="1" x14ac:dyDescent="0.2"/>
    <row r="167" s="17" customFormat="1" x14ac:dyDescent="0.2"/>
    <row r="168" s="17" customFormat="1" x14ac:dyDescent="0.2"/>
    <row r="169" s="17" customFormat="1" x14ac:dyDescent="0.2"/>
    <row r="170" s="17" customFormat="1" x14ac:dyDescent="0.2"/>
    <row r="171" s="17" customFormat="1" x14ac:dyDescent="0.2"/>
    <row r="172" s="17" customFormat="1" x14ac:dyDescent="0.2"/>
    <row r="173" s="17" customFormat="1" x14ac:dyDescent="0.2"/>
    <row r="174" s="17" customFormat="1" x14ac:dyDescent="0.2"/>
    <row r="175" s="17" customFormat="1" x14ac:dyDescent="0.2"/>
    <row r="176" s="17" customFormat="1" x14ac:dyDescent="0.2"/>
    <row r="177" s="17" customFormat="1" x14ac:dyDescent="0.2"/>
    <row r="178" s="17" customFormat="1" x14ac:dyDescent="0.2"/>
    <row r="179" s="17" customFormat="1" x14ac:dyDescent="0.2"/>
    <row r="180" s="17" customFormat="1" x14ac:dyDescent="0.2"/>
    <row r="181" s="17" customFormat="1" x14ac:dyDescent="0.2"/>
    <row r="182" s="17" customFormat="1" x14ac:dyDescent="0.2"/>
    <row r="183" s="17" customFormat="1" x14ac:dyDescent="0.2"/>
    <row r="184" s="17" customFormat="1" x14ac:dyDescent="0.2"/>
    <row r="185" s="17" customFormat="1" x14ac:dyDescent="0.2"/>
    <row r="186" s="17" customFormat="1" x14ac:dyDescent="0.2"/>
    <row r="187" s="17" customFormat="1" x14ac:dyDescent="0.2"/>
    <row r="188" s="17" customFormat="1" x14ac:dyDescent="0.2"/>
    <row r="189" s="17" customFormat="1" x14ac:dyDescent="0.2"/>
    <row r="190" s="17" customFormat="1" x14ac:dyDescent="0.2"/>
    <row r="191" s="17" customFormat="1" x14ac:dyDescent="0.2"/>
    <row r="192" s="17" customFormat="1" x14ac:dyDescent="0.2"/>
    <row r="193" s="17" customFormat="1" x14ac:dyDescent="0.2"/>
    <row r="194" s="17" customFormat="1" x14ac:dyDescent="0.2"/>
    <row r="195" s="17" customFormat="1" x14ac:dyDescent="0.2"/>
    <row r="196" s="17" customFormat="1" x14ac:dyDescent="0.2"/>
    <row r="197" s="17" customFormat="1" x14ac:dyDescent="0.2"/>
    <row r="198" s="17" customFormat="1" x14ac:dyDescent="0.2"/>
    <row r="199" s="17" customFormat="1" x14ac:dyDescent="0.2"/>
    <row r="200" s="17" customFormat="1" x14ac:dyDescent="0.2"/>
    <row r="201" s="17" customFormat="1" x14ac:dyDescent="0.2"/>
    <row r="202" s="17" customFormat="1" x14ac:dyDescent="0.2"/>
    <row r="203" s="17" customFormat="1" x14ac:dyDescent="0.2"/>
    <row r="204" s="17" customFormat="1" x14ac:dyDescent="0.2"/>
    <row r="205" s="17" customFormat="1" x14ac:dyDescent="0.2"/>
    <row r="206" s="17" customFormat="1" x14ac:dyDescent="0.2"/>
    <row r="207" s="17" customFormat="1" x14ac:dyDescent="0.2"/>
    <row r="208" s="17" customFormat="1" x14ac:dyDescent="0.2"/>
    <row r="209" s="17" customFormat="1" x14ac:dyDescent="0.2"/>
    <row r="210" s="17" customFormat="1" x14ac:dyDescent="0.2"/>
    <row r="211" s="17" customFormat="1" x14ac:dyDescent="0.2"/>
    <row r="212" s="17" customFormat="1" x14ac:dyDescent="0.2"/>
    <row r="213" s="17" customFormat="1" x14ac:dyDescent="0.2"/>
    <row r="214" s="17" customFormat="1" x14ac:dyDescent="0.2"/>
    <row r="215" s="17" customFormat="1" x14ac:dyDescent="0.2"/>
    <row r="216" s="17" customFormat="1" x14ac:dyDescent="0.2"/>
    <row r="217" s="17" customFormat="1" x14ac:dyDescent="0.2"/>
    <row r="218" s="17" customFormat="1" x14ac:dyDescent="0.2"/>
    <row r="219" s="17" customFormat="1" x14ac:dyDescent="0.2"/>
    <row r="220" s="17" customFormat="1" x14ac:dyDescent="0.2"/>
    <row r="221" s="17" customFormat="1" x14ac:dyDescent="0.2"/>
    <row r="222" s="17" customFormat="1" x14ac:dyDescent="0.2"/>
    <row r="223" s="17" customFormat="1" x14ac:dyDescent="0.2"/>
    <row r="224" s="17" customFormat="1" x14ac:dyDescent="0.2"/>
    <row r="225" s="17" customFormat="1" x14ac:dyDescent="0.2"/>
    <row r="226" s="17" customFormat="1" x14ac:dyDescent="0.2"/>
    <row r="227" s="17" customFormat="1" x14ac:dyDescent="0.2"/>
    <row r="228" s="17" customFormat="1" x14ac:dyDescent="0.2"/>
    <row r="229" s="17" customFormat="1" x14ac:dyDescent="0.2"/>
    <row r="230" s="17" customFormat="1" x14ac:dyDescent="0.2"/>
    <row r="231" s="17" customFormat="1" x14ac:dyDescent="0.2"/>
    <row r="232" s="17" customFormat="1" x14ac:dyDescent="0.2"/>
    <row r="233" s="17" customFormat="1" x14ac:dyDescent="0.2"/>
    <row r="234" s="17" customFormat="1" x14ac:dyDescent="0.2"/>
    <row r="235" s="17" customFormat="1" x14ac:dyDescent="0.2"/>
    <row r="236" s="17" customFormat="1" x14ac:dyDescent="0.2"/>
    <row r="237" s="17" customFormat="1" x14ac:dyDescent="0.2"/>
    <row r="238" s="17" customFormat="1" x14ac:dyDescent="0.2"/>
    <row r="239" s="17" customFormat="1" x14ac:dyDescent="0.2"/>
    <row r="240" s="17" customFormat="1" x14ac:dyDescent="0.2"/>
    <row r="241" s="17" customFormat="1" x14ac:dyDescent="0.2"/>
    <row r="242" s="17" customFormat="1" x14ac:dyDescent="0.2"/>
    <row r="243" s="17" customFormat="1" x14ac:dyDescent="0.2"/>
    <row r="244" s="17" customFormat="1" x14ac:dyDescent="0.2"/>
    <row r="245" s="17" customFormat="1" x14ac:dyDescent="0.2"/>
    <row r="246" s="17" customFormat="1" x14ac:dyDescent="0.2"/>
    <row r="247" s="17" customFormat="1" x14ac:dyDescent="0.2"/>
    <row r="248" s="17" customFormat="1" x14ac:dyDescent="0.2"/>
    <row r="249" s="17" customFormat="1" x14ac:dyDescent="0.2"/>
    <row r="250" s="17" customFormat="1" x14ac:dyDescent="0.2"/>
    <row r="251" s="17" customFormat="1" x14ac:dyDescent="0.2"/>
    <row r="252" s="17" customFormat="1" x14ac:dyDescent="0.2"/>
    <row r="253" s="17" customFormat="1" x14ac:dyDescent="0.2"/>
    <row r="254" s="17" customFormat="1" x14ac:dyDescent="0.2"/>
    <row r="255" s="17" customFormat="1" x14ac:dyDescent="0.2"/>
    <row r="256" s="17" customFormat="1" x14ac:dyDescent="0.2"/>
    <row r="257" s="17" customFormat="1" x14ac:dyDescent="0.2"/>
    <row r="258" s="17" customFormat="1" x14ac:dyDescent="0.2"/>
    <row r="259" s="17" customFormat="1" x14ac:dyDescent="0.2"/>
    <row r="260" s="17" customFormat="1" x14ac:dyDescent="0.2"/>
    <row r="261" s="17" customFormat="1" x14ac:dyDescent="0.2"/>
    <row r="262" s="17" customFormat="1" x14ac:dyDescent="0.2"/>
    <row r="263" s="17" customFormat="1" x14ac:dyDescent="0.2"/>
    <row r="264" s="17" customFormat="1" x14ac:dyDescent="0.2"/>
    <row r="265" s="17" customFormat="1" x14ac:dyDescent="0.2"/>
    <row r="266" s="17" customFormat="1" x14ac:dyDescent="0.2"/>
    <row r="267" s="17" customFormat="1" x14ac:dyDescent="0.2"/>
    <row r="268" s="17" customFormat="1" x14ac:dyDescent="0.2"/>
    <row r="269" s="17" customFormat="1" x14ac:dyDescent="0.2"/>
    <row r="270" s="17" customFormat="1" x14ac:dyDescent="0.2"/>
    <row r="271" s="17" customFormat="1" x14ac:dyDescent="0.2"/>
    <row r="272" s="17" customFormat="1" x14ac:dyDescent="0.2"/>
    <row r="273" s="17" customFormat="1" x14ac:dyDescent="0.2"/>
    <row r="274" s="17" customFormat="1" x14ac:dyDescent="0.2"/>
    <row r="275" s="17" customFormat="1" x14ac:dyDescent="0.2"/>
    <row r="276" s="17" customFormat="1" x14ac:dyDescent="0.2"/>
    <row r="277" s="17" customFormat="1" x14ac:dyDescent="0.2"/>
    <row r="278" s="17" customFormat="1" x14ac:dyDescent="0.2"/>
    <row r="279" s="17" customFormat="1" x14ac:dyDescent="0.2"/>
    <row r="280" s="17" customFormat="1" x14ac:dyDescent="0.2"/>
    <row r="281" s="17" customFormat="1" x14ac:dyDescent="0.2"/>
    <row r="282" s="17" customFormat="1" x14ac:dyDescent="0.2"/>
    <row r="283" s="17" customFormat="1" x14ac:dyDescent="0.2"/>
    <row r="284" s="17" customFormat="1" x14ac:dyDescent="0.2"/>
    <row r="285" s="17" customFormat="1" x14ac:dyDescent="0.2"/>
    <row r="286" s="17" customFormat="1" x14ac:dyDescent="0.2"/>
    <row r="287" s="17" customFormat="1" x14ac:dyDescent="0.2"/>
    <row r="288" s="17" customFormat="1" x14ac:dyDescent="0.2"/>
    <row r="289" s="17" customFormat="1" x14ac:dyDescent="0.2"/>
    <row r="290" s="17" customFormat="1" x14ac:dyDescent="0.2"/>
    <row r="291" s="17" customFormat="1" x14ac:dyDescent="0.2"/>
    <row r="292" s="17" customFormat="1" x14ac:dyDescent="0.2"/>
    <row r="293" s="17" customFormat="1" x14ac:dyDescent="0.2"/>
    <row r="294" s="17" customFormat="1" x14ac:dyDescent="0.2"/>
    <row r="295" s="17" customFormat="1" x14ac:dyDescent="0.2"/>
    <row r="296" s="17" customFormat="1" x14ac:dyDescent="0.2"/>
    <row r="297" s="17" customFormat="1" x14ac:dyDescent="0.2"/>
    <row r="298" s="17" customFormat="1" x14ac:dyDescent="0.2"/>
    <row r="299" s="17" customFormat="1" x14ac:dyDescent="0.2"/>
    <row r="300" s="17" customFormat="1" x14ac:dyDescent="0.2"/>
    <row r="301" s="17" customFormat="1" x14ac:dyDescent="0.2"/>
  </sheetData>
  <sheetProtection algorithmName="SHA-512" hashValue="1hTjskfr1EKQ/+YyMqca5sVc8nqKOPJKEjOuLHkRF9pmRP/kdgn4geWpu7phUiyQwEUW5LJszeFqW/PvtGxlzg==" saltValue="EgtiUa3Np1LByM7s5+Lh0Q==" spinCount="100000" sheet="1" objects="1" scenarios="1" selectLockedCells="1"/>
  <mergeCells count="35">
    <mergeCell ref="M39:X39"/>
    <mergeCell ref="B2:B39"/>
    <mergeCell ref="C2:N2"/>
    <mergeCell ref="C8:N8"/>
    <mergeCell ref="C10:N10"/>
    <mergeCell ref="C15:H15"/>
    <mergeCell ref="C19:N19"/>
    <mergeCell ref="C21:N21"/>
    <mergeCell ref="C28:N28"/>
    <mergeCell ref="C29:C31"/>
    <mergeCell ref="L23:M24"/>
    <mergeCell ref="N22:N27"/>
    <mergeCell ref="L26:M27"/>
    <mergeCell ref="F26:J26"/>
    <mergeCell ref="G23:I25"/>
    <mergeCell ref="F23:F25"/>
    <mergeCell ref="M11:X11"/>
    <mergeCell ref="Q4:U4"/>
    <mergeCell ref="C11:E11"/>
    <mergeCell ref="Q15:U15"/>
    <mergeCell ref="J18:N18"/>
    <mergeCell ref="C3:N4"/>
    <mergeCell ref="C5:N7"/>
    <mergeCell ref="C9:N9"/>
    <mergeCell ref="G33:J33"/>
    <mergeCell ref="M32:X34"/>
    <mergeCell ref="J17:N17"/>
    <mergeCell ref="J16:N16"/>
    <mergeCell ref="C20:N20"/>
    <mergeCell ref="N29:N31"/>
    <mergeCell ref="C22:D23"/>
    <mergeCell ref="C25:D27"/>
    <mergeCell ref="L29:M29"/>
    <mergeCell ref="L30:M30"/>
    <mergeCell ref="L31:M31"/>
  </mergeCells>
  <phoneticPr fontId="15" type="noConversion"/>
  <dataValidations count="1">
    <dataValidation type="list" allowBlank="1" showInputMessage="1" showErrorMessage="1" sqref="C11">
      <formula1>$C$12:$C$14</formula1>
    </dataValidation>
  </dataValidations>
  <pageMargins left="0.74803149606299213" right="0.74803149606299213" top="0.98425196850393704" bottom="0.98425196850393704" header="0" footer="0"/>
  <pageSetup orientation="portrait" r:id="rId1"/>
  <headerFooter alignWithMargins="0">
    <oddHeader>&amp;LPREDIM 2018v5,0&amp;CMag.Ing. Gustavo A. Vargas H.&amp;RArq. Ing. Diego F. Gómez E.</oddHead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18"/>
  <sheetViews>
    <sheetView showGridLines="0" zoomScale="70" zoomScaleNormal="70" workbookViewId="0">
      <selection activeCell="F7" sqref="F7:I7"/>
    </sheetView>
  </sheetViews>
  <sheetFormatPr baseColWidth="10" defaultRowHeight="15" x14ac:dyDescent="0.25"/>
  <cols>
    <col min="1" max="1" width="2.85546875" style="704" customWidth="1"/>
    <col min="2" max="2" width="3.85546875" style="704" customWidth="1"/>
    <col min="3" max="3" width="6.42578125" style="704" customWidth="1"/>
    <col min="4" max="4" width="8.85546875" style="704" customWidth="1"/>
    <col min="5" max="5" width="9.42578125" style="704" customWidth="1"/>
    <col min="6" max="7" width="11.42578125" style="704"/>
    <col min="8" max="8" width="9.140625" style="704" customWidth="1"/>
    <col min="9" max="9" width="11.42578125" style="704"/>
    <col min="10" max="10" width="13.85546875" style="704" bestFit="1" customWidth="1"/>
    <col min="11" max="11" width="8.85546875" style="704" customWidth="1"/>
    <col min="12" max="12" width="10.140625" style="704" customWidth="1"/>
    <col min="13" max="13" width="8.85546875" style="704" customWidth="1"/>
    <col min="14" max="14" width="9.85546875" style="704" customWidth="1"/>
    <col min="15" max="15" width="3.7109375" style="704" customWidth="1"/>
    <col min="16" max="16384" width="11.42578125" style="704"/>
  </cols>
  <sheetData>
    <row r="1" spans="2:15" ht="14.25" customHeight="1" thickBot="1" x14ac:dyDescent="0.3"/>
    <row r="2" spans="2:15" ht="15.75" thickBot="1" x14ac:dyDescent="0.3">
      <c r="B2" s="705"/>
      <c r="C2" s="706"/>
      <c r="D2" s="706"/>
      <c r="E2" s="706"/>
      <c r="F2" s="706"/>
      <c r="G2" s="706"/>
      <c r="H2" s="706"/>
      <c r="I2" s="706"/>
      <c r="J2" s="706"/>
      <c r="K2" s="706"/>
      <c r="L2" s="706"/>
      <c r="M2" s="706"/>
      <c r="N2" s="706"/>
      <c r="O2" s="707"/>
    </row>
    <row r="3" spans="2:15" ht="21.75" thickBot="1" x14ac:dyDescent="0.4">
      <c r="B3" s="708"/>
      <c r="C3" s="1145" t="s">
        <v>230</v>
      </c>
      <c r="D3" s="1146"/>
      <c r="E3" s="1146"/>
      <c r="F3" s="1146"/>
      <c r="G3" s="1146"/>
      <c r="H3" s="1146"/>
      <c r="I3" s="1146"/>
      <c r="J3" s="1146"/>
      <c r="K3" s="1146"/>
      <c r="L3" s="1146"/>
      <c r="M3" s="1146"/>
      <c r="N3" s="1147"/>
      <c r="O3" s="709"/>
    </row>
    <row r="4" spans="2:15" ht="9" customHeight="1" thickBot="1" x14ac:dyDescent="0.3">
      <c r="B4" s="708"/>
      <c r="C4" s="710"/>
      <c r="D4" s="710"/>
      <c r="E4" s="710"/>
      <c r="F4" s="710"/>
      <c r="G4" s="710"/>
      <c r="H4" s="710"/>
      <c r="I4" s="710"/>
      <c r="J4" s="710"/>
      <c r="K4" s="710"/>
      <c r="L4" s="710"/>
      <c r="M4" s="710"/>
      <c r="N4" s="710"/>
      <c r="O4" s="709"/>
    </row>
    <row r="5" spans="2:15" x14ac:dyDescent="0.25">
      <c r="B5" s="708"/>
      <c r="C5" s="885" t="s">
        <v>94</v>
      </c>
      <c r="D5" s="886"/>
      <c r="E5" s="886"/>
      <c r="F5" s="886"/>
      <c r="G5" s="886"/>
      <c r="H5" s="887"/>
      <c r="I5" s="886"/>
      <c r="J5" s="886"/>
      <c r="K5" s="886"/>
      <c r="L5" s="886"/>
      <c r="M5" s="886"/>
      <c r="N5" s="888"/>
      <c r="O5" s="709"/>
    </row>
    <row r="6" spans="2:15" ht="9" customHeight="1" thickBot="1" x14ac:dyDescent="0.3">
      <c r="B6" s="708"/>
      <c r="C6" s="889"/>
      <c r="D6" s="890"/>
      <c r="E6" s="890"/>
      <c r="F6" s="890"/>
      <c r="G6" s="890"/>
      <c r="H6" s="891"/>
      <c r="I6" s="890"/>
      <c r="J6" s="890"/>
      <c r="K6" s="890"/>
      <c r="L6" s="890"/>
      <c r="M6" s="890"/>
      <c r="N6" s="892"/>
      <c r="O6" s="709"/>
    </row>
    <row r="7" spans="2:15" ht="20.25" thickTop="1" thickBot="1" x14ac:dyDescent="0.3">
      <c r="B7" s="708"/>
      <c r="C7" s="893" t="s">
        <v>95</v>
      </c>
      <c r="D7" s="894"/>
      <c r="E7" s="894"/>
      <c r="F7" s="1144" t="s">
        <v>234</v>
      </c>
      <c r="G7" s="1142"/>
      <c r="H7" s="1142"/>
      <c r="I7" s="1143"/>
      <c r="J7" s="895"/>
      <c r="K7" s="894"/>
      <c r="L7" s="1304" t="s">
        <v>172</v>
      </c>
      <c r="M7" s="1304"/>
      <c r="N7" s="1305"/>
      <c r="O7" s="709"/>
    </row>
    <row r="8" spans="2:15" ht="15.75" hidden="1" thickTop="1" x14ac:dyDescent="0.25">
      <c r="B8" s="708"/>
      <c r="C8" s="896" t="s">
        <v>234</v>
      </c>
      <c r="D8" s="894"/>
      <c r="E8" s="894"/>
      <c r="F8" s="894"/>
      <c r="G8" s="894"/>
      <c r="H8" s="894"/>
      <c r="I8" s="894"/>
      <c r="J8" s="894"/>
      <c r="K8" s="894"/>
      <c r="L8" s="894"/>
      <c r="M8" s="894"/>
      <c r="N8" s="897"/>
      <c r="O8" s="709"/>
    </row>
    <row r="9" spans="2:15" hidden="1" x14ac:dyDescent="0.25">
      <c r="B9" s="708"/>
      <c r="C9" s="896" t="s">
        <v>237</v>
      </c>
      <c r="D9" s="894"/>
      <c r="E9" s="894"/>
      <c r="F9" s="894"/>
      <c r="G9" s="894"/>
      <c r="H9" s="894"/>
      <c r="I9" s="894"/>
      <c r="J9" s="894"/>
      <c r="K9" s="894"/>
      <c r="L9" s="894"/>
      <c r="M9" s="894"/>
      <c r="N9" s="897"/>
      <c r="O9" s="709"/>
    </row>
    <row r="10" spans="2:15" ht="9" customHeight="1" thickTop="1" x14ac:dyDescent="0.25">
      <c r="B10" s="708"/>
      <c r="C10" s="898"/>
      <c r="D10" s="894"/>
      <c r="E10" s="894"/>
      <c r="F10" s="894"/>
      <c r="G10" s="894"/>
      <c r="H10" s="894"/>
      <c r="I10" s="894"/>
      <c r="J10" s="894"/>
      <c r="K10" s="894"/>
      <c r="L10" s="894"/>
      <c r="M10" s="894"/>
      <c r="N10" s="897"/>
      <c r="O10" s="709"/>
    </row>
    <row r="11" spans="2:15" ht="15.75" thickBot="1" x14ac:dyDescent="0.3">
      <c r="B11" s="708"/>
      <c r="C11" s="893" t="s">
        <v>100</v>
      </c>
      <c r="D11" s="894"/>
      <c r="E11" s="894"/>
      <c r="F11" s="894"/>
      <c r="G11" s="894"/>
      <c r="H11" s="894"/>
      <c r="I11" s="894"/>
      <c r="J11" s="894"/>
      <c r="K11" s="894"/>
      <c r="L11" s="894"/>
      <c r="M11" s="894"/>
      <c r="N11" s="897"/>
      <c r="O11" s="709"/>
    </row>
    <row r="12" spans="2:15" ht="16.5" thickTop="1" thickBot="1" x14ac:dyDescent="0.3">
      <c r="B12" s="708"/>
      <c r="C12" s="893" t="s">
        <v>101</v>
      </c>
      <c r="D12" s="894"/>
      <c r="E12" s="894"/>
      <c r="F12" s="1144" t="s">
        <v>87</v>
      </c>
      <c r="G12" s="1143"/>
      <c r="H12" s="894"/>
      <c r="I12" s="895" t="s">
        <v>102</v>
      </c>
      <c r="J12" s="894"/>
      <c r="K12" s="1148" t="s">
        <v>233</v>
      </c>
      <c r="L12" s="1149"/>
      <c r="M12" s="1150"/>
      <c r="N12" s="899"/>
      <c r="O12" s="709"/>
    </row>
    <row r="13" spans="2:15" ht="15.75" hidden="1" customHeight="1" thickTop="1" x14ac:dyDescent="0.25">
      <c r="B13" s="708"/>
      <c r="C13" s="900" t="s">
        <v>87</v>
      </c>
      <c r="D13" s="894"/>
      <c r="E13" s="894"/>
      <c r="F13" s="894"/>
      <c r="G13" s="894"/>
      <c r="H13" s="894"/>
      <c r="I13" s="901" t="s">
        <v>236</v>
      </c>
      <c r="J13" s="894"/>
      <c r="K13" s="894"/>
      <c r="L13" s="894"/>
      <c r="M13" s="894"/>
      <c r="N13" s="897"/>
      <c r="O13" s="709"/>
    </row>
    <row r="14" spans="2:15" ht="15.75" hidden="1" customHeight="1" x14ac:dyDescent="0.25">
      <c r="B14" s="708"/>
      <c r="C14" s="900" t="s">
        <v>88</v>
      </c>
      <c r="D14" s="894"/>
      <c r="E14" s="894"/>
      <c r="F14" s="894"/>
      <c r="G14" s="894"/>
      <c r="H14" s="894"/>
      <c r="I14" s="901" t="s">
        <v>233</v>
      </c>
      <c r="J14" s="894"/>
      <c r="K14" s="894"/>
      <c r="L14" s="894"/>
      <c r="M14" s="894"/>
      <c r="N14" s="897"/>
      <c r="O14" s="709"/>
    </row>
    <row r="15" spans="2:15" ht="15.75" hidden="1" customHeight="1" x14ac:dyDescent="0.25">
      <c r="B15" s="708"/>
      <c r="C15" s="900" t="s">
        <v>89</v>
      </c>
      <c r="D15" s="894"/>
      <c r="E15" s="894"/>
      <c r="F15" s="894"/>
      <c r="G15" s="894"/>
      <c r="H15" s="894"/>
      <c r="I15" s="901" t="s">
        <v>238</v>
      </c>
      <c r="J15" s="894"/>
      <c r="K15" s="894"/>
      <c r="L15" s="894"/>
      <c r="M15" s="894"/>
      <c r="N15" s="897"/>
      <c r="O15" s="709"/>
    </row>
    <row r="16" spans="2:15" ht="15.75" hidden="1" customHeight="1" x14ac:dyDescent="0.25">
      <c r="B16" s="708"/>
      <c r="C16" s="900" t="s">
        <v>90</v>
      </c>
      <c r="D16" s="894"/>
      <c r="E16" s="894"/>
      <c r="F16" s="894"/>
      <c r="G16" s="894"/>
      <c r="H16" s="894"/>
      <c r="I16" s="901" t="s">
        <v>239</v>
      </c>
      <c r="J16" s="894"/>
      <c r="K16" s="894"/>
      <c r="L16" s="894"/>
      <c r="M16" s="894"/>
      <c r="N16" s="897"/>
      <c r="O16" s="709"/>
    </row>
    <row r="17" spans="2:15" ht="15.75" hidden="1" customHeight="1" x14ac:dyDescent="0.25">
      <c r="B17" s="708"/>
      <c r="C17" s="900" t="s">
        <v>91</v>
      </c>
      <c r="D17" s="894"/>
      <c r="E17" s="894"/>
      <c r="F17" s="894"/>
      <c r="G17" s="894"/>
      <c r="H17" s="894"/>
      <c r="I17" s="890"/>
      <c r="J17" s="894"/>
      <c r="K17" s="894"/>
      <c r="L17" s="894"/>
      <c r="M17" s="894"/>
      <c r="N17" s="897"/>
      <c r="O17" s="709"/>
    </row>
    <row r="18" spans="2:15" ht="15.75" hidden="1" customHeight="1" x14ac:dyDescent="0.25">
      <c r="B18" s="708"/>
      <c r="C18" s="900" t="s">
        <v>92</v>
      </c>
      <c r="D18" s="894"/>
      <c r="E18" s="894"/>
      <c r="F18" s="894"/>
      <c r="G18" s="894"/>
      <c r="H18" s="894"/>
      <c r="I18" s="890"/>
      <c r="J18" s="894"/>
      <c r="K18" s="894"/>
      <c r="L18" s="894"/>
      <c r="M18" s="894"/>
      <c r="N18" s="897"/>
      <c r="O18" s="709"/>
    </row>
    <row r="19" spans="2:15" ht="9" customHeight="1" thickTop="1" thickBot="1" x14ac:dyDescent="0.3">
      <c r="B19" s="708"/>
      <c r="C19" s="889"/>
      <c r="D19" s="890"/>
      <c r="E19" s="890"/>
      <c r="F19" s="890"/>
      <c r="G19" s="890"/>
      <c r="H19" s="890"/>
      <c r="I19" s="890"/>
      <c r="J19" s="890"/>
      <c r="K19" s="890"/>
      <c r="L19" s="890"/>
      <c r="M19" s="890"/>
      <c r="N19" s="892"/>
      <c r="O19" s="709"/>
    </row>
    <row r="20" spans="2:15" ht="16.5" thickTop="1" thickBot="1" x14ac:dyDescent="0.3">
      <c r="B20" s="708"/>
      <c r="C20" s="893" t="s">
        <v>103</v>
      </c>
      <c r="D20" s="894"/>
      <c r="E20" s="894"/>
      <c r="F20" s="890"/>
      <c r="G20" s="1144" t="s">
        <v>113</v>
      </c>
      <c r="H20" s="1142"/>
      <c r="I20" s="1142"/>
      <c r="J20" s="1142"/>
      <c r="K20" s="1142"/>
      <c r="L20" s="1142"/>
      <c r="M20" s="1143"/>
      <c r="N20" s="902"/>
      <c r="O20" s="709"/>
    </row>
    <row r="21" spans="2:15" ht="15.75" hidden="1" thickTop="1" x14ac:dyDescent="0.25">
      <c r="B21" s="708"/>
      <c r="C21" s="896" t="s">
        <v>199</v>
      </c>
      <c r="D21" s="894"/>
      <c r="E21" s="894"/>
      <c r="F21" s="894"/>
      <c r="G21" s="894"/>
      <c r="H21" s="894"/>
      <c r="I21" s="894"/>
      <c r="J21" s="903">
        <v>1</v>
      </c>
      <c r="K21" s="894">
        <v>1</v>
      </c>
      <c r="L21" s="894"/>
      <c r="M21" s="894"/>
      <c r="N21" s="892"/>
      <c r="O21" s="709"/>
    </row>
    <row r="22" spans="2:15" hidden="1" x14ac:dyDescent="0.25">
      <c r="B22" s="708"/>
      <c r="C22" s="898" t="s">
        <v>106</v>
      </c>
      <c r="D22" s="894"/>
      <c r="E22" s="894"/>
      <c r="F22" s="894"/>
      <c r="G22" s="894"/>
      <c r="H22" s="894"/>
      <c r="I22" s="894"/>
      <c r="J22" s="903">
        <v>1</v>
      </c>
      <c r="K22" s="894">
        <v>1</v>
      </c>
      <c r="L22" s="894"/>
      <c r="M22" s="894"/>
      <c r="N22" s="892"/>
      <c r="O22" s="709"/>
    </row>
    <row r="23" spans="2:15" hidden="1" x14ac:dyDescent="0.25">
      <c r="B23" s="708"/>
      <c r="C23" s="898" t="s">
        <v>107</v>
      </c>
      <c r="D23" s="894"/>
      <c r="E23" s="894"/>
      <c r="F23" s="894"/>
      <c r="G23" s="894"/>
      <c r="H23" s="894"/>
      <c r="I23" s="894"/>
      <c r="J23" s="903">
        <v>2</v>
      </c>
      <c r="K23" s="894">
        <v>2</v>
      </c>
      <c r="L23" s="894"/>
      <c r="M23" s="894">
        <f>IF(G20=C21,K21,IF(G20=C22,K22,IF(G20=C23,K23,IF(G20=C24,KG24,IF(G20=C25,K25,IF(G20=C26,K26,IF(G20=C27,K27,IF(G20=C28,K28,IF(G20=C29,K29,IF(G20=C30,K30,IF(G20=C31,K31,IF(G20=C32,K32,IF(G20=C33,K33)))))))))))))</f>
        <v>2</v>
      </c>
      <c r="N23" s="892"/>
      <c r="O23" s="709"/>
    </row>
    <row r="24" spans="2:15" hidden="1" x14ac:dyDescent="0.25">
      <c r="B24" s="708"/>
      <c r="C24" s="898" t="s">
        <v>108</v>
      </c>
      <c r="D24" s="894"/>
      <c r="E24" s="894"/>
      <c r="F24" s="894"/>
      <c r="G24" s="894"/>
      <c r="H24" s="894"/>
      <c r="I24" s="894"/>
      <c r="J24" s="903">
        <v>2</v>
      </c>
      <c r="K24" s="894">
        <v>2</v>
      </c>
      <c r="L24" s="894"/>
      <c r="M24" s="894"/>
      <c r="N24" s="892"/>
      <c r="O24" s="709"/>
    </row>
    <row r="25" spans="2:15" hidden="1" x14ac:dyDescent="0.25">
      <c r="B25" s="708"/>
      <c r="C25" s="898" t="s">
        <v>104</v>
      </c>
      <c r="D25" s="894"/>
      <c r="E25" s="894"/>
      <c r="F25" s="894"/>
      <c r="G25" s="894"/>
      <c r="H25" s="894"/>
      <c r="I25" s="894"/>
      <c r="J25" s="903">
        <v>0.8</v>
      </c>
      <c r="K25" s="894">
        <v>2</v>
      </c>
      <c r="L25" s="894"/>
      <c r="M25" s="894"/>
      <c r="N25" s="892"/>
      <c r="O25" s="709"/>
    </row>
    <row r="26" spans="2:15" hidden="1" x14ac:dyDescent="0.25">
      <c r="B26" s="708"/>
      <c r="C26" s="898" t="s">
        <v>109</v>
      </c>
      <c r="D26" s="894"/>
      <c r="E26" s="894"/>
      <c r="F26" s="894"/>
      <c r="G26" s="894"/>
      <c r="H26" s="894"/>
      <c r="I26" s="894"/>
      <c r="J26" s="903">
        <v>2</v>
      </c>
      <c r="K26" s="894">
        <v>2</v>
      </c>
      <c r="L26" s="894"/>
      <c r="M26" s="894"/>
      <c r="N26" s="892"/>
      <c r="O26" s="709"/>
    </row>
    <row r="27" spans="2:15" hidden="1" x14ac:dyDescent="0.25">
      <c r="B27" s="708"/>
      <c r="C27" s="898" t="s">
        <v>110</v>
      </c>
      <c r="D27" s="894"/>
      <c r="E27" s="894"/>
      <c r="F27" s="894"/>
      <c r="G27" s="894"/>
      <c r="H27" s="894"/>
      <c r="I27" s="894"/>
      <c r="J27" s="903">
        <v>2.5</v>
      </c>
      <c r="K27" s="894">
        <v>2</v>
      </c>
      <c r="L27" s="894"/>
      <c r="M27" s="894"/>
      <c r="N27" s="892"/>
      <c r="O27" s="709"/>
    </row>
    <row r="28" spans="2:15" hidden="1" x14ac:dyDescent="0.25">
      <c r="B28" s="708"/>
      <c r="C28" s="898" t="s">
        <v>111</v>
      </c>
      <c r="D28" s="894"/>
      <c r="E28" s="894"/>
      <c r="F28" s="894"/>
      <c r="G28" s="894"/>
      <c r="H28" s="894"/>
      <c r="I28" s="894"/>
      <c r="J28" s="903">
        <v>2</v>
      </c>
      <c r="K28" s="894">
        <v>2</v>
      </c>
      <c r="L28" s="894"/>
      <c r="M28" s="894"/>
      <c r="N28" s="892"/>
      <c r="O28" s="709"/>
    </row>
    <row r="29" spans="2:15" hidden="1" x14ac:dyDescent="0.25">
      <c r="B29" s="708"/>
      <c r="C29" s="898" t="s">
        <v>112</v>
      </c>
      <c r="D29" s="894"/>
      <c r="E29" s="894"/>
      <c r="F29" s="894"/>
      <c r="G29" s="894"/>
      <c r="H29" s="894"/>
      <c r="I29" s="894"/>
      <c r="J29" s="903">
        <v>1.5</v>
      </c>
      <c r="K29" s="894">
        <v>2</v>
      </c>
      <c r="L29" s="894"/>
      <c r="M29" s="894"/>
      <c r="N29" s="892"/>
      <c r="O29" s="709"/>
    </row>
    <row r="30" spans="2:15" hidden="1" x14ac:dyDescent="0.25">
      <c r="B30" s="708"/>
      <c r="C30" s="898" t="s">
        <v>113</v>
      </c>
      <c r="D30" s="894"/>
      <c r="E30" s="894"/>
      <c r="F30" s="894"/>
      <c r="G30" s="894"/>
      <c r="H30" s="894"/>
      <c r="I30" s="894"/>
      <c r="J30" s="903">
        <v>3</v>
      </c>
      <c r="K30" s="894">
        <v>2</v>
      </c>
      <c r="L30" s="894"/>
      <c r="M30" s="894"/>
      <c r="N30" s="892"/>
      <c r="O30" s="709"/>
    </row>
    <row r="31" spans="2:15" hidden="1" x14ac:dyDescent="0.25">
      <c r="B31" s="708"/>
      <c r="C31" s="898" t="s">
        <v>114</v>
      </c>
      <c r="D31" s="894"/>
      <c r="E31" s="894"/>
      <c r="F31" s="894"/>
      <c r="G31" s="894"/>
      <c r="H31" s="894"/>
      <c r="I31" s="894"/>
      <c r="J31" s="903">
        <v>2</v>
      </c>
      <c r="K31" s="894">
        <v>1</v>
      </c>
      <c r="L31" s="894"/>
      <c r="M31" s="894"/>
      <c r="N31" s="892"/>
      <c r="O31" s="709"/>
    </row>
    <row r="32" spans="2:15" hidden="1" x14ac:dyDescent="0.25">
      <c r="B32" s="708"/>
      <c r="C32" s="898" t="s">
        <v>115</v>
      </c>
      <c r="D32" s="894"/>
      <c r="E32" s="894"/>
      <c r="F32" s="894"/>
      <c r="G32" s="894"/>
      <c r="H32" s="894"/>
      <c r="I32" s="894"/>
      <c r="J32" s="903">
        <v>1.5</v>
      </c>
      <c r="K32" s="894">
        <v>2</v>
      </c>
      <c r="L32" s="894"/>
      <c r="M32" s="894"/>
      <c r="N32" s="892"/>
      <c r="O32" s="709"/>
    </row>
    <row r="33" spans="2:15" hidden="1" x14ac:dyDescent="0.25">
      <c r="B33" s="708"/>
      <c r="C33" s="898" t="s">
        <v>116</v>
      </c>
      <c r="D33" s="894"/>
      <c r="E33" s="894"/>
      <c r="F33" s="894"/>
      <c r="G33" s="894"/>
      <c r="H33" s="894"/>
      <c r="I33" s="894"/>
      <c r="J33" s="903">
        <v>0.2</v>
      </c>
      <c r="K33" s="894">
        <v>2</v>
      </c>
      <c r="L33" s="894"/>
      <c r="M33" s="894"/>
      <c r="N33" s="892"/>
      <c r="O33" s="709"/>
    </row>
    <row r="34" spans="2:15" ht="8.25" customHeight="1" thickTop="1" thickBot="1" x14ac:dyDescent="0.3">
      <c r="B34" s="708"/>
      <c r="C34" s="900"/>
      <c r="D34" s="894"/>
      <c r="E34" s="894"/>
      <c r="F34" s="894"/>
      <c r="G34" s="894"/>
      <c r="H34" s="894"/>
      <c r="I34" s="894"/>
      <c r="J34" s="894"/>
      <c r="K34" s="894"/>
      <c r="L34" s="894"/>
      <c r="M34" s="894"/>
      <c r="N34" s="892"/>
      <c r="O34" s="709"/>
    </row>
    <row r="35" spans="2:15" ht="16.5" thickTop="1" thickBot="1" x14ac:dyDescent="0.3">
      <c r="B35" s="708"/>
      <c r="C35" s="893" t="s">
        <v>117</v>
      </c>
      <c r="D35" s="894"/>
      <c r="E35" s="894"/>
      <c r="F35" s="890"/>
      <c r="G35" s="1144" t="s">
        <v>232</v>
      </c>
      <c r="H35" s="1142"/>
      <c r="I35" s="1142"/>
      <c r="J35" s="1143"/>
      <c r="K35" s="894"/>
      <c r="L35" s="894"/>
      <c r="M35" s="894"/>
      <c r="N35" s="892"/>
      <c r="O35" s="709"/>
    </row>
    <row r="36" spans="2:15" ht="15.75" hidden="1" thickTop="1" x14ac:dyDescent="0.25">
      <c r="B36" s="708"/>
      <c r="C36" s="896" t="s">
        <v>199</v>
      </c>
      <c r="D36" s="901"/>
      <c r="E36" s="894"/>
      <c r="F36" s="894"/>
      <c r="G36" s="894"/>
      <c r="H36" s="894"/>
      <c r="I36" s="904">
        <v>2.5</v>
      </c>
      <c r="J36" s="894"/>
      <c r="K36" s="894"/>
      <c r="L36" s="894"/>
      <c r="M36" s="894"/>
      <c r="N36" s="892"/>
      <c r="O36" s="709"/>
    </row>
    <row r="37" spans="2:15" hidden="1" x14ac:dyDescent="0.25">
      <c r="B37" s="708"/>
      <c r="C37" s="900" t="s">
        <v>232</v>
      </c>
      <c r="D37" s="894"/>
      <c r="E37" s="894"/>
      <c r="F37" s="894"/>
      <c r="G37" s="894"/>
      <c r="H37" s="894"/>
      <c r="I37" s="904">
        <v>5</v>
      </c>
      <c r="J37" s="894"/>
      <c r="K37" s="894"/>
      <c r="L37" s="894"/>
      <c r="M37" s="894"/>
      <c r="N37" s="892"/>
      <c r="O37" s="709"/>
    </row>
    <row r="38" spans="2:15" hidden="1" x14ac:dyDescent="0.25">
      <c r="B38" s="708"/>
      <c r="C38" s="900" t="s">
        <v>200</v>
      </c>
      <c r="D38" s="894"/>
      <c r="E38" s="894"/>
      <c r="F38" s="894"/>
      <c r="G38" s="894"/>
      <c r="H38" s="894"/>
      <c r="I38" s="904">
        <v>7.5</v>
      </c>
      <c r="J38" s="894"/>
      <c r="K38" s="894"/>
      <c r="L38" s="894"/>
      <c r="M38" s="894"/>
      <c r="N38" s="892"/>
      <c r="O38" s="709"/>
    </row>
    <row r="39" spans="2:15" ht="16.5" thickTop="1" thickBot="1" x14ac:dyDescent="0.3">
      <c r="B39" s="708"/>
      <c r="C39" s="905"/>
      <c r="D39" s="906"/>
      <c r="E39" s="906"/>
      <c r="F39" s="906"/>
      <c r="G39" s="906"/>
      <c r="H39" s="906"/>
      <c r="I39" s="906"/>
      <c r="J39" s="906"/>
      <c r="K39" s="906"/>
      <c r="L39" s="906"/>
      <c r="M39" s="906"/>
      <c r="N39" s="907"/>
      <c r="O39" s="709"/>
    </row>
    <row r="40" spans="2:15" s="740" customFormat="1" ht="10.5" customHeight="1" thickBot="1" x14ac:dyDescent="0.25">
      <c r="B40" s="734"/>
      <c r="C40" s="735"/>
      <c r="D40" s="736"/>
      <c r="E40" s="736"/>
      <c r="F40" s="736"/>
      <c r="G40" s="736"/>
      <c r="H40" s="735"/>
      <c r="I40" s="737"/>
      <c r="J40" s="736"/>
      <c r="K40" s="736"/>
      <c r="L40" s="736"/>
      <c r="M40" s="736"/>
      <c r="N40" s="738"/>
      <c r="O40" s="739"/>
    </row>
    <row r="41" spans="2:15" s="740" customFormat="1" ht="15.75" hidden="1" x14ac:dyDescent="0.25">
      <c r="B41" s="734"/>
      <c r="C41" s="908" t="s">
        <v>137</v>
      </c>
      <c r="D41" s="909"/>
      <c r="E41" s="909"/>
      <c r="F41" s="909"/>
      <c r="G41" s="909"/>
      <c r="H41" s="909"/>
      <c r="I41" s="909"/>
      <c r="J41" s="909"/>
      <c r="K41" s="909"/>
      <c r="L41" s="761"/>
      <c r="M41" s="761"/>
      <c r="N41" s="762"/>
      <c r="O41" s="739"/>
    </row>
    <row r="42" spans="2:15" s="740" customFormat="1" ht="19.5" hidden="1" thickBot="1" x14ac:dyDescent="0.35">
      <c r="B42" s="734"/>
      <c r="C42" s="910"/>
      <c r="D42" s="911"/>
      <c r="E42" s="911"/>
      <c r="F42" s="911"/>
      <c r="G42" s="911"/>
      <c r="H42" s="911"/>
      <c r="I42" s="911"/>
      <c r="J42" s="911"/>
      <c r="K42" s="911"/>
      <c r="L42" s="733"/>
      <c r="M42" s="912" t="s">
        <v>172</v>
      </c>
      <c r="N42" s="765"/>
      <c r="O42" s="739"/>
    </row>
    <row r="43" spans="2:15" s="740" customFormat="1" ht="16.5" hidden="1" thickTop="1" thickBot="1" x14ac:dyDescent="0.3">
      <c r="B43" s="734"/>
      <c r="C43" s="913" t="s">
        <v>93</v>
      </c>
      <c r="D43" s="733"/>
      <c r="E43" s="733"/>
      <c r="F43" s="914">
        <f>IF(F7="Losa Maciza",'1 LOSAS DE CONCRETO'!F54,'1 LOSAS DE CONCRETO'!F17)</f>
        <v>0</v>
      </c>
      <c r="G43" s="915" t="s">
        <v>0</v>
      </c>
      <c r="H43" s="733"/>
      <c r="I43" s="916" t="str">
        <f>IF(F7=C8,C8,IF(F7=C9,C9,#REF!))</f>
        <v>Losa Maciza sobre viguetas metálicas</v>
      </c>
      <c r="J43" s="917"/>
      <c r="K43" s="918"/>
      <c r="L43" s="918"/>
      <c r="M43" s="918"/>
      <c r="N43" s="919"/>
      <c r="O43" s="753"/>
    </row>
    <row r="44" spans="2:15" s="740" customFormat="1" ht="16.5" hidden="1" thickTop="1" thickBot="1" x14ac:dyDescent="0.3">
      <c r="B44" s="734"/>
      <c r="C44" s="913" t="s">
        <v>138</v>
      </c>
      <c r="D44" s="733"/>
      <c r="E44" s="733"/>
      <c r="F44" s="914">
        <v>5</v>
      </c>
      <c r="G44" s="915" t="s">
        <v>0</v>
      </c>
      <c r="H44" s="733"/>
      <c r="I44" s="916" t="str">
        <f>IF(F7=C8,"","con")</f>
        <v/>
      </c>
      <c r="J44" s="916" t="str">
        <f>IF(F7=C8,"",L7)</f>
        <v/>
      </c>
      <c r="K44" s="917"/>
      <c r="L44" s="917"/>
      <c r="M44" s="917"/>
      <c r="N44" s="920"/>
      <c r="O44" s="753"/>
    </row>
    <row r="45" spans="2:15" s="740" customFormat="1" ht="16.5" hidden="1" thickTop="1" thickBot="1" x14ac:dyDescent="0.3">
      <c r="B45" s="734"/>
      <c r="C45" s="913" t="s">
        <v>139</v>
      </c>
      <c r="D45" s="733"/>
      <c r="E45" s="733"/>
      <c r="F45" s="914" t="e">
        <f>IF(L7=#REF!,0,IF(K12=I13,3,0))</f>
        <v>#REF!</v>
      </c>
      <c r="G45" s="915" t="s">
        <v>0</v>
      </c>
      <c r="H45" s="733"/>
      <c r="I45" s="916" t="str">
        <f>IF(K12="Sin cielo falso","","Con")</f>
        <v>Con</v>
      </c>
      <c r="J45" s="916" t="str">
        <f>K12</f>
        <v>Cielo Falso Icopor</v>
      </c>
      <c r="K45" s="917"/>
      <c r="L45" s="917"/>
      <c r="M45" s="917"/>
      <c r="N45" s="920"/>
      <c r="O45" s="753"/>
    </row>
    <row r="46" spans="2:15" s="740" customFormat="1" ht="16.5" hidden="1" thickTop="1" thickBot="1" x14ac:dyDescent="0.3">
      <c r="B46" s="734"/>
      <c r="C46" s="913" t="s">
        <v>140</v>
      </c>
      <c r="D46" s="733"/>
      <c r="E46" s="733"/>
      <c r="F46" s="914">
        <v>10</v>
      </c>
      <c r="G46" s="915" t="s">
        <v>0</v>
      </c>
      <c r="H46" s="733"/>
      <c r="I46" s="916" t="s">
        <v>142</v>
      </c>
      <c r="J46" s="917"/>
      <c r="K46" s="917"/>
      <c r="L46" s="917"/>
      <c r="M46" s="917"/>
      <c r="N46" s="920"/>
      <c r="O46" s="753"/>
    </row>
    <row r="47" spans="2:15" s="740" customFormat="1" ht="16.5" hidden="1" thickTop="1" thickBot="1" x14ac:dyDescent="0.3">
      <c r="B47" s="734"/>
      <c r="C47" s="913" t="s">
        <v>141</v>
      </c>
      <c r="D47" s="733"/>
      <c r="E47" s="733"/>
      <c r="F47" s="914">
        <v>60</v>
      </c>
      <c r="G47" s="915" t="s">
        <v>0</v>
      </c>
      <c r="H47" s="733"/>
      <c r="I47" s="916" t="str">
        <f>G20</f>
        <v>Residencial: Fachada y particiones de mampostería</v>
      </c>
      <c r="J47" s="917"/>
      <c r="K47" s="917"/>
      <c r="L47" s="918"/>
      <c r="M47" s="917"/>
      <c r="N47" s="920"/>
      <c r="O47" s="753"/>
    </row>
    <row r="48" spans="2:15" s="740" customFormat="1" ht="16.5" hidden="1" thickTop="1" thickBot="1" x14ac:dyDescent="0.3">
      <c r="B48" s="734"/>
      <c r="C48" s="913" t="s">
        <v>143</v>
      </c>
      <c r="D48" s="733"/>
      <c r="E48" s="733"/>
      <c r="F48" s="914">
        <v>5</v>
      </c>
      <c r="G48" s="915" t="s">
        <v>0</v>
      </c>
      <c r="H48" s="733"/>
      <c r="I48" s="916" t="s">
        <v>145</v>
      </c>
      <c r="J48" s="917"/>
      <c r="K48" s="917"/>
      <c r="L48" s="917"/>
      <c r="M48" s="917"/>
      <c r="N48" s="920"/>
      <c r="O48" s="753"/>
    </row>
    <row r="49" spans="1:35" s="740" customFormat="1" ht="16.5" hidden="1" thickTop="1" thickBot="1" x14ac:dyDescent="0.3">
      <c r="B49" s="734"/>
      <c r="C49" s="913" t="s">
        <v>144</v>
      </c>
      <c r="D49" s="733"/>
      <c r="E49" s="733"/>
      <c r="F49" s="914" t="e">
        <f>IF(L7=#REF!,0,IF(K12=I13,3,0))</f>
        <v>#REF!</v>
      </c>
      <c r="G49" s="915" t="s">
        <v>0</v>
      </c>
      <c r="H49" s="733"/>
      <c r="I49" s="916" t="str">
        <f>G35</f>
        <v>Reunión</v>
      </c>
      <c r="J49" s="917"/>
      <c r="K49" s="917"/>
      <c r="L49" s="918"/>
      <c r="M49" s="917"/>
      <c r="N49" s="920"/>
      <c r="O49" s="753"/>
    </row>
    <row r="50" spans="1:35" ht="10.5" hidden="1" customHeight="1" thickTop="1" thickBot="1" x14ac:dyDescent="0.3">
      <c r="B50" s="708"/>
      <c r="C50" s="921"/>
      <c r="D50" s="922"/>
      <c r="E50" s="922"/>
      <c r="F50" s="922"/>
      <c r="G50" s="922"/>
      <c r="H50" s="922"/>
      <c r="I50" s="922"/>
      <c r="J50" s="922"/>
      <c r="K50" s="922"/>
      <c r="L50" s="922"/>
      <c r="M50" s="922"/>
      <c r="N50" s="923"/>
      <c r="O50" s="709"/>
    </row>
    <row r="51" spans="1:35" ht="10.5" hidden="1" customHeight="1" x14ac:dyDescent="0.25">
      <c r="B51" s="708"/>
      <c r="C51" s="710"/>
      <c r="D51" s="710"/>
      <c r="E51" s="710"/>
      <c r="F51" s="710"/>
      <c r="G51" s="710"/>
      <c r="H51" s="710"/>
      <c r="I51" s="710"/>
      <c r="J51" s="710"/>
      <c r="K51" s="710"/>
      <c r="L51" s="710"/>
      <c r="M51" s="710"/>
      <c r="N51" s="710"/>
      <c r="O51" s="709"/>
    </row>
    <row r="52" spans="1:35" s="19" customFormat="1" ht="15.75" hidden="1" thickBot="1" x14ac:dyDescent="0.3">
      <c r="A52" s="17"/>
      <c r="B52" s="708"/>
      <c r="C52" s="1291"/>
      <c r="D52" s="1291"/>
      <c r="E52" s="1291"/>
      <c r="F52" s="1291"/>
      <c r="G52" s="1291"/>
      <c r="H52" s="1291"/>
      <c r="I52" s="1291"/>
      <c r="J52" s="1291"/>
      <c r="K52" s="1291"/>
      <c r="L52" s="1291"/>
      <c r="M52" s="1291"/>
      <c r="N52" s="1291"/>
      <c r="O52" s="296"/>
      <c r="P52" s="17"/>
      <c r="Q52" s="17"/>
      <c r="R52" s="17"/>
      <c r="S52" s="17"/>
      <c r="T52" s="17"/>
      <c r="U52" s="17"/>
      <c r="V52" s="17"/>
      <c r="W52" s="17"/>
      <c r="X52" s="17"/>
      <c r="Y52" s="17"/>
      <c r="Z52" s="17"/>
      <c r="AA52" s="17"/>
      <c r="AB52" s="17"/>
      <c r="AC52" s="17"/>
      <c r="AD52" s="17"/>
      <c r="AE52" s="17"/>
      <c r="AF52" s="17"/>
      <c r="AG52" s="17"/>
      <c r="AH52" s="17"/>
      <c r="AI52" s="17"/>
    </row>
    <row r="53" spans="1:35" s="19" customFormat="1" x14ac:dyDescent="0.25">
      <c r="A53" s="17"/>
      <c r="B53" s="708"/>
      <c r="C53" s="760"/>
      <c r="D53" s="1129" t="str">
        <f>F12</f>
        <v>Baldosa Cerámica</v>
      </c>
      <c r="E53" s="1129"/>
      <c r="F53" s="1129"/>
      <c r="G53" s="1129"/>
      <c r="H53" s="1129"/>
      <c r="I53" s="1129"/>
      <c r="J53" s="1129"/>
      <c r="K53" s="1129"/>
      <c r="L53" s="1129"/>
      <c r="M53" s="761"/>
      <c r="N53" s="762"/>
      <c r="O53" s="296"/>
      <c r="P53" s="17"/>
      <c r="Q53" s="17"/>
      <c r="R53" s="17"/>
      <c r="S53" s="17"/>
      <c r="T53" s="17"/>
      <c r="U53" s="17"/>
      <c r="V53" s="17"/>
      <c r="W53" s="17"/>
      <c r="X53" s="17"/>
      <c r="Y53" s="17"/>
      <c r="Z53" s="17"/>
      <c r="AA53" s="17"/>
      <c r="AB53" s="17"/>
      <c r="AC53" s="17"/>
      <c r="AD53" s="17"/>
      <c r="AE53" s="17"/>
      <c r="AF53" s="17"/>
      <c r="AG53" s="17"/>
      <c r="AH53" s="17"/>
      <c r="AI53" s="17"/>
    </row>
    <row r="54" spans="1:35" s="19" customFormat="1" x14ac:dyDescent="0.25">
      <c r="A54" s="17"/>
      <c r="B54" s="708"/>
      <c r="C54" s="764"/>
      <c r="D54" s="1306" t="str">
        <f>C48</f>
        <v>Mortero piso</v>
      </c>
      <c r="E54" s="1306"/>
      <c r="F54" s="1306"/>
      <c r="G54" s="924"/>
      <c r="H54" s="924"/>
      <c r="I54" s="924"/>
      <c r="J54" s="924"/>
      <c r="K54" s="925">
        <f>IF(F12=C13,0.5,2)</f>
        <v>0.5</v>
      </c>
      <c r="L54" s="924"/>
      <c r="M54" s="924"/>
      <c r="N54" s="765"/>
      <c r="O54" s="296"/>
      <c r="P54" s="17"/>
      <c r="Q54" s="17"/>
      <c r="R54" s="17"/>
      <c r="S54" s="17"/>
      <c r="T54" s="17"/>
      <c r="U54" s="17"/>
      <c r="V54" s="17"/>
      <c r="W54" s="17"/>
      <c r="X54" s="17"/>
      <c r="Y54" s="17"/>
      <c r="Z54" s="17"/>
      <c r="AA54" s="17"/>
      <c r="AB54" s="17"/>
      <c r="AC54" s="17"/>
      <c r="AD54" s="17"/>
      <c r="AE54" s="17"/>
      <c r="AF54" s="17"/>
      <c r="AG54" s="17"/>
      <c r="AH54" s="17"/>
      <c r="AI54" s="17"/>
    </row>
    <row r="55" spans="1:35" s="19" customFormat="1" ht="10.5" customHeight="1" thickBot="1" x14ac:dyDescent="0.3">
      <c r="A55" s="17"/>
      <c r="B55" s="708"/>
      <c r="C55" s="764"/>
      <c r="D55" s="704"/>
      <c r="E55" s="704"/>
      <c r="F55" s="704"/>
      <c r="G55" s="926"/>
      <c r="H55" s="926"/>
      <c r="I55" s="926"/>
      <c r="J55" s="926"/>
      <c r="K55" s="927">
        <f>F48</f>
        <v>5</v>
      </c>
      <c r="L55" s="924"/>
      <c r="M55" s="733"/>
      <c r="N55" s="765"/>
      <c r="O55" s="296"/>
      <c r="P55" s="17"/>
      <c r="Q55" s="17"/>
      <c r="R55" s="17"/>
      <c r="S55" s="17"/>
      <c r="T55" s="17"/>
      <c r="U55" s="17"/>
      <c r="V55" s="17"/>
      <c r="W55" s="17"/>
      <c r="X55" s="17"/>
      <c r="Y55" s="17"/>
      <c r="Z55" s="17"/>
      <c r="AA55" s="17"/>
      <c r="AB55" s="17"/>
      <c r="AC55" s="17"/>
      <c r="AD55" s="17"/>
      <c r="AE55" s="17"/>
      <c r="AF55" s="17"/>
      <c r="AG55" s="17"/>
      <c r="AH55" s="17"/>
      <c r="AI55" s="17"/>
    </row>
    <row r="56" spans="1:35" s="19" customFormat="1" ht="15.75" thickBot="1" x14ac:dyDescent="0.3">
      <c r="A56" s="17"/>
      <c r="B56" s="708"/>
      <c r="C56" s="1299" t="s">
        <v>213</v>
      </c>
      <c r="D56" s="1041"/>
      <c r="E56" s="834"/>
      <c r="F56" s="928"/>
      <c r="G56" s="929"/>
      <c r="H56" s="319"/>
      <c r="I56" s="319"/>
      <c r="J56" s="320"/>
      <c r="K56" s="95"/>
      <c r="L56" s="322">
        <f>IF(F7="Losa Maciza sobre viguetas metálicas",10,'2 LOSAS EN STEEL DECK'!L22)</f>
        <v>10</v>
      </c>
      <c r="M56" s="323" t="s">
        <v>0</v>
      </c>
      <c r="N56" s="1294"/>
      <c r="O56" s="296"/>
      <c r="P56" s="17"/>
      <c r="Q56" s="17"/>
      <c r="R56" s="17"/>
      <c r="S56" s="17"/>
      <c r="T56" s="17"/>
      <c r="U56" s="17"/>
      <c r="V56" s="17"/>
      <c r="W56" s="17"/>
      <c r="X56" s="17"/>
      <c r="Y56" s="17"/>
      <c r="Z56" s="17"/>
      <c r="AA56" s="17"/>
      <c r="AB56" s="17"/>
      <c r="AC56" s="17"/>
      <c r="AD56" s="17"/>
      <c r="AE56" s="17"/>
      <c r="AF56" s="17"/>
      <c r="AG56" s="17"/>
      <c r="AH56" s="17"/>
      <c r="AI56" s="17"/>
    </row>
    <row r="57" spans="1:35" s="19" customFormat="1" ht="15.75" thickBot="1" x14ac:dyDescent="0.3">
      <c r="A57" s="17"/>
      <c r="B57" s="708"/>
      <c r="C57" s="1258"/>
      <c r="D57" s="1259"/>
      <c r="E57" s="834"/>
      <c r="F57" s="1041"/>
      <c r="G57" s="1041"/>
      <c r="H57" s="1041"/>
      <c r="I57" s="1041"/>
      <c r="J57" s="321"/>
      <c r="K57" s="95"/>
      <c r="L57" s="1300" t="s">
        <v>240</v>
      </c>
      <c r="M57" s="1301"/>
      <c r="N57" s="1294"/>
      <c r="O57" s="296"/>
      <c r="P57" s="17"/>
      <c r="Q57" s="17"/>
      <c r="R57" s="17"/>
      <c r="S57" s="17"/>
      <c r="T57" s="17"/>
      <c r="U57" s="17"/>
      <c r="V57" s="17"/>
      <c r="W57" s="17"/>
      <c r="X57" s="17"/>
      <c r="Y57" s="17"/>
      <c r="Z57" s="17"/>
      <c r="AA57" s="17"/>
      <c r="AB57" s="17"/>
      <c r="AC57" s="17"/>
      <c r="AD57" s="17"/>
      <c r="AE57" s="17"/>
      <c r="AF57" s="17"/>
      <c r="AG57" s="17"/>
      <c r="AH57" s="17"/>
      <c r="AI57" s="17"/>
    </row>
    <row r="58" spans="1:35" s="19" customFormat="1" ht="15.75" thickBot="1" x14ac:dyDescent="0.3">
      <c r="A58" s="17"/>
      <c r="B58" s="708"/>
      <c r="C58" s="324">
        <f>'2 LOSAS EN STEEL DECK'!C24</f>
        <v>-10</v>
      </c>
      <c r="D58" s="323" t="s">
        <v>0</v>
      </c>
      <c r="E58" s="78"/>
      <c r="F58" s="1041"/>
      <c r="G58" s="1041"/>
      <c r="H58" s="1041"/>
      <c r="I58" s="1041"/>
      <c r="J58" s="95"/>
      <c r="K58" s="95"/>
      <c r="L58" s="1302"/>
      <c r="M58" s="1302"/>
      <c r="N58" s="1294"/>
      <c r="O58" s="296"/>
      <c r="P58" s="17"/>
      <c r="Q58" s="17"/>
      <c r="R58" s="17"/>
      <c r="S58" s="17"/>
      <c r="T58" s="17"/>
      <c r="U58" s="17"/>
      <c r="V58" s="17"/>
      <c r="W58" s="17"/>
      <c r="X58" s="17"/>
      <c r="Y58" s="17"/>
      <c r="Z58" s="17"/>
      <c r="AA58" s="17"/>
      <c r="AB58" s="17"/>
      <c r="AC58" s="17"/>
      <c r="AD58" s="17"/>
      <c r="AE58" s="17"/>
      <c r="AF58" s="17"/>
      <c r="AG58" s="17"/>
      <c r="AH58" s="17"/>
      <c r="AI58" s="17"/>
    </row>
    <row r="59" spans="1:35" s="19" customFormat="1" ht="15.75" thickBot="1" x14ac:dyDescent="0.3">
      <c r="A59" s="17"/>
      <c r="B59" s="708"/>
      <c r="C59" s="1256"/>
      <c r="D59" s="1257"/>
      <c r="E59" s="834"/>
      <c r="F59" s="1041"/>
      <c r="G59" s="1041"/>
      <c r="H59" s="1041"/>
      <c r="I59" s="1041"/>
      <c r="J59" s="95"/>
      <c r="K59" s="95"/>
      <c r="L59" s="324">
        <f>'2 LOSAS EN STEEL DECK'!L25</f>
        <v>-10</v>
      </c>
      <c r="M59" s="323" t="s">
        <v>0</v>
      </c>
      <c r="N59" s="1294"/>
      <c r="O59" s="296"/>
      <c r="P59" s="17"/>
      <c r="Q59" s="17"/>
      <c r="R59" s="17"/>
      <c r="S59" s="17"/>
      <c r="T59" s="17"/>
      <c r="U59" s="17"/>
      <c r="V59" s="17"/>
      <c r="W59" s="17"/>
      <c r="X59" s="17"/>
      <c r="Y59" s="17"/>
      <c r="Z59" s="17"/>
      <c r="AA59" s="17"/>
      <c r="AB59" s="17"/>
      <c r="AC59" s="17"/>
      <c r="AD59" s="17"/>
      <c r="AE59" s="17"/>
      <c r="AF59" s="17"/>
      <c r="AG59" s="17"/>
      <c r="AH59" s="17"/>
      <c r="AI59" s="17"/>
    </row>
    <row r="60" spans="1:35" s="19" customFormat="1" x14ac:dyDescent="0.25">
      <c r="A60" s="17"/>
      <c r="B60" s="708"/>
      <c r="C60" s="1260"/>
      <c r="D60" s="1041"/>
      <c r="E60" s="834"/>
      <c r="F60" s="1041"/>
      <c r="G60" s="1041"/>
      <c r="H60" s="1041"/>
      <c r="I60" s="1041"/>
      <c r="J60" s="1041"/>
      <c r="K60" s="95"/>
      <c r="L60" s="1296" t="s">
        <v>235</v>
      </c>
      <c r="M60" s="1297"/>
      <c r="N60" s="1294"/>
      <c r="O60" s="296"/>
      <c r="P60" s="17"/>
      <c r="Q60" s="17"/>
      <c r="R60" s="17"/>
      <c r="S60" s="17"/>
      <c r="T60" s="17"/>
      <c r="U60" s="17"/>
      <c r="V60" s="17"/>
      <c r="W60" s="17"/>
      <c r="X60" s="17"/>
      <c r="Y60" s="17"/>
      <c r="Z60" s="17"/>
      <c r="AA60" s="17"/>
      <c r="AB60" s="17"/>
      <c r="AC60" s="17"/>
      <c r="AD60" s="17"/>
      <c r="AE60" s="17"/>
      <c r="AF60" s="17"/>
      <c r="AG60" s="17"/>
      <c r="AH60" s="17"/>
      <c r="AI60" s="17"/>
    </row>
    <row r="61" spans="1:35" s="19" customFormat="1" ht="15.75" thickBot="1" x14ac:dyDescent="0.3">
      <c r="A61" s="17"/>
      <c r="B61" s="708"/>
      <c r="C61" s="1258"/>
      <c r="D61" s="1259"/>
      <c r="E61" s="853"/>
      <c r="F61" s="125" t="s">
        <v>13</v>
      </c>
      <c r="G61" s="125"/>
      <c r="H61" s="125"/>
      <c r="I61" s="325" t="s">
        <v>18</v>
      </c>
      <c r="K61" s="326"/>
      <c r="L61" s="1298"/>
      <c r="M61" s="1298"/>
      <c r="N61" s="1295"/>
      <c r="O61" s="296"/>
      <c r="P61" s="17"/>
      <c r="Q61" s="17"/>
      <c r="R61" s="17"/>
      <c r="S61" s="17"/>
      <c r="T61" s="17"/>
      <c r="U61" s="17"/>
      <c r="V61" s="17"/>
      <c r="W61" s="17"/>
      <c r="X61" s="17"/>
      <c r="Y61" s="17"/>
      <c r="Z61" s="17"/>
      <c r="AA61" s="17"/>
      <c r="AB61" s="17"/>
      <c r="AC61" s="17"/>
      <c r="AD61" s="17"/>
      <c r="AE61" s="17"/>
      <c r="AF61" s="17"/>
      <c r="AG61" s="17"/>
      <c r="AH61" s="17"/>
      <c r="AI61" s="17"/>
    </row>
    <row r="62" spans="1:35" s="19" customFormat="1" ht="9.75" customHeight="1" thickBot="1" x14ac:dyDescent="0.3">
      <c r="A62" s="17"/>
      <c r="B62" s="708"/>
      <c r="C62" s="1292" t="str">
        <f>IF(O49&gt;1,"ATENCION: VALORES INVALIDOS, REVISE LOS DATOS","")</f>
        <v/>
      </c>
      <c r="D62" s="1292"/>
      <c r="E62" s="1292"/>
      <c r="F62" s="1292"/>
      <c r="G62" s="1292"/>
      <c r="H62" s="1292"/>
      <c r="I62" s="1292"/>
      <c r="J62" s="1292"/>
      <c r="K62" s="1292"/>
      <c r="L62" s="1292"/>
      <c r="M62" s="1292"/>
      <c r="N62" s="1292"/>
      <c r="O62" s="296"/>
      <c r="P62" s="17"/>
      <c r="Q62" s="17"/>
      <c r="R62" s="17"/>
      <c r="S62" s="17"/>
      <c r="T62" s="17"/>
      <c r="U62" s="17"/>
      <c r="V62" s="17"/>
      <c r="W62" s="17"/>
      <c r="X62" s="17"/>
      <c r="Y62" s="17"/>
      <c r="Z62" s="17"/>
      <c r="AA62" s="17"/>
      <c r="AB62" s="17"/>
      <c r="AC62" s="17"/>
      <c r="AD62" s="17"/>
      <c r="AE62" s="17"/>
      <c r="AF62" s="17"/>
      <c r="AG62" s="17"/>
      <c r="AH62" s="17"/>
      <c r="AI62" s="17"/>
    </row>
    <row r="63" spans="1:35" hidden="1" x14ac:dyDescent="0.25">
      <c r="B63" s="708"/>
      <c r="C63" s="760"/>
      <c r="H63" s="1129" t="str">
        <f>IF(F7=C8,C8,C44)</f>
        <v>Losa Maciza sobre viguetas metálicas</v>
      </c>
      <c r="I63" s="1129"/>
      <c r="M63" s="761"/>
      <c r="N63" s="762"/>
      <c r="O63" s="709"/>
      <c r="S63" s="763"/>
      <c r="T63" s="763"/>
    </row>
    <row r="64" spans="1:35" hidden="1" x14ac:dyDescent="0.25">
      <c r="B64" s="708"/>
      <c r="C64" s="764"/>
      <c r="D64" s="733"/>
      <c r="E64" s="733"/>
      <c r="F64" s="733"/>
      <c r="G64" s="733"/>
      <c r="H64" s="733"/>
      <c r="I64" s="733"/>
      <c r="J64" s="733"/>
      <c r="K64" s="733"/>
      <c r="L64" s="733"/>
      <c r="M64" s="733"/>
      <c r="N64" s="765"/>
      <c r="O64" s="709"/>
    </row>
    <row r="65" spans="2:15" hidden="1" x14ac:dyDescent="0.25">
      <c r="B65" s="708"/>
      <c r="C65" s="764"/>
      <c r="D65" s="733"/>
      <c r="E65" s="733"/>
      <c r="F65" s="733"/>
      <c r="G65" s="733"/>
      <c r="H65" s="733"/>
      <c r="I65" s="733"/>
      <c r="J65" s="733"/>
      <c r="K65" s="733"/>
      <c r="M65" s="733"/>
      <c r="N65" s="765"/>
      <c r="O65" s="709"/>
    </row>
    <row r="66" spans="2:15" ht="10.5" hidden="1" customHeight="1" x14ac:dyDescent="0.25">
      <c r="B66" s="708"/>
      <c r="C66" s="764"/>
      <c r="D66" s="733"/>
      <c r="E66" s="733"/>
      <c r="F66" s="766"/>
      <c r="G66" s="766"/>
      <c r="H66" s="766"/>
      <c r="I66" s="766"/>
      <c r="J66" s="766"/>
      <c r="K66" s="766"/>
      <c r="M66" s="733"/>
      <c r="N66" s="765"/>
      <c r="O66" s="709"/>
    </row>
    <row r="67" spans="2:15" hidden="1" x14ac:dyDescent="0.25">
      <c r="B67" s="708"/>
      <c r="C67" s="764"/>
      <c r="D67" s="733"/>
      <c r="E67" s="733"/>
      <c r="F67" s="767"/>
      <c r="G67" s="767"/>
      <c r="H67" s="767"/>
      <c r="I67" s="767"/>
      <c r="J67" s="767"/>
      <c r="K67" s="767"/>
      <c r="L67" s="836">
        <f>IF(F7=C8,0,F44)</f>
        <v>0</v>
      </c>
      <c r="M67" s="768"/>
      <c r="N67" s="765"/>
      <c r="O67" s="709"/>
    </row>
    <row r="68" spans="2:15" hidden="1" x14ac:dyDescent="0.25">
      <c r="B68" s="708"/>
      <c r="C68" s="764"/>
      <c r="D68" s="769" t="str">
        <f>IF(F7=C8,"","Vigueta")</f>
        <v/>
      </c>
      <c r="E68" s="733"/>
      <c r="F68" s="1307">
        <f>IF(F7=C8,1,2)</f>
        <v>1</v>
      </c>
      <c r="G68" s="930"/>
      <c r="H68" s="1307">
        <f>IF(F7=C8,1,2)</f>
        <v>1</v>
      </c>
      <c r="I68" s="1307"/>
      <c r="J68" s="930"/>
      <c r="K68" s="1307">
        <f>IF(F7=C8,1,2)</f>
        <v>1</v>
      </c>
      <c r="L68" s="768"/>
      <c r="M68" s="768"/>
      <c r="N68" s="765"/>
      <c r="O68" s="709"/>
    </row>
    <row r="69" spans="2:15" hidden="1" x14ac:dyDescent="0.25">
      <c r="B69" s="708"/>
      <c r="C69" s="764"/>
      <c r="D69" s="733"/>
      <c r="E69" s="733"/>
      <c r="F69" s="1307"/>
      <c r="G69" s="930"/>
      <c r="H69" s="1307"/>
      <c r="I69" s="1307"/>
      <c r="J69" s="930"/>
      <c r="K69" s="1307"/>
      <c r="L69" s="768"/>
      <c r="M69" s="768"/>
      <c r="N69" s="765"/>
      <c r="O69" s="709"/>
    </row>
    <row r="70" spans="2:15" hidden="1" x14ac:dyDescent="0.25">
      <c r="B70" s="708"/>
      <c r="C70" s="764"/>
      <c r="D70" s="733"/>
      <c r="E70" s="733"/>
      <c r="F70" s="1307"/>
      <c r="G70" s="930"/>
      <c r="H70" s="1307"/>
      <c r="I70" s="1307"/>
      <c r="J70" s="930"/>
      <c r="K70" s="1307"/>
      <c r="L70" s="836">
        <f>IF(F7=C8,0,M70-L67-L73)</f>
        <v>0</v>
      </c>
      <c r="M70" s="770">
        <f>F43</f>
        <v>0</v>
      </c>
      <c r="N70" s="771" t="e">
        <f>IF(F7=C8,M70+K54+K55+L73+L74,K54+K55+L67+L70+L73+L74)</f>
        <v>#REF!</v>
      </c>
      <c r="O70" s="709"/>
    </row>
    <row r="71" spans="2:15" hidden="1" x14ac:dyDescent="0.25">
      <c r="B71" s="708"/>
      <c r="C71" s="764"/>
      <c r="D71" s="1308" t="str">
        <f>IF(F7=C8,"",L7)</f>
        <v/>
      </c>
      <c r="E71" s="1308"/>
      <c r="F71" s="1307"/>
      <c r="G71" s="930"/>
      <c r="H71" s="1307"/>
      <c r="I71" s="1307"/>
      <c r="J71" s="930"/>
      <c r="K71" s="1307"/>
      <c r="L71" s="768"/>
      <c r="M71" s="768"/>
      <c r="N71" s="765"/>
      <c r="O71" s="709"/>
    </row>
    <row r="72" spans="2:15" ht="14.25" hidden="1" customHeight="1" x14ac:dyDescent="0.25">
      <c r="B72" s="708"/>
      <c r="C72" s="764"/>
      <c r="D72" s="733"/>
      <c r="E72" s="733"/>
      <c r="F72" s="1307"/>
      <c r="G72" s="930"/>
      <c r="H72" s="1307"/>
      <c r="I72" s="1307"/>
      <c r="J72" s="930"/>
      <c r="K72" s="1307"/>
      <c r="L72" s="768"/>
      <c r="M72" s="768"/>
      <c r="N72" s="765"/>
      <c r="O72" s="709"/>
    </row>
    <row r="73" spans="2:15" ht="11.25" hidden="1" customHeight="1" x14ac:dyDescent="0.25">
      <c r="B73" s="708"/>
      <c r="C73" s="764"/>
      <c r="D73" s="733"/>
      <c r="E73" s="733"/>
      <c r="F73" s="931" t="e">
        <f>IF(F7=#REF!,1,IF(L7=#REF!,1,2))</f>
        <v>#REF!</v>
      </c>
      <c r="G73" s="930"/>
      <c r="H73" s="1309" t="e">
        <f>IF(F7=#REF!,1,IF(L7=#REF!,1,2))</f>
        <v>#REF!</v>
      </c>
      <c r="I73" s="1309"/>
      <c r="J73" s="930"/>
      <c r="K73" s="931" t="e">
        <f>IF(F7=#REF!,1,IF(L7=#REF!,1,2))</f>
        <v>#REF!</v>
      </c>
      <c r="L73" s="836" t="e">
        <f>F45</f>
        <v>#REF!</v>
      </c>
      <c r="M73" s="768"/>
      <c r="N73" s="765"/>
      <c r="O73" s="709"/>
    </row>
    <row r="74" spans="2:15" ht="9" hidden="1" customHeight="1" x14ac:dyDescent="0.25">
      <c r="B74" s="708"/>
      <c r="C74" s="764"/>
      <c r="D74" s="733"/>
      <c r="E74" s="733"/>
      <c r="F74" s="1133">
        <f>IF(F7=C8,2,IF(F7=C9,2,IF(K12=I14,2,IF(K12=I15,2,IF(K12=I16,2,1)))))</f>
        <v>2</v>
      </c>
      <c r="G74" s="1133"/>
      <c r="H74" s="1133"/>
      <c r="I74" s="1133"/>
      <c r="J74" s="1133"/>
      <c r="K74" s="1133"/>
      <c r="L74" s="836" t="e">
        <f>F49</f>
        <v>#REF!</v>
      </c>
      <c r="M74" s="768"/>
      <c r="N74" s="765"/>
      <c r="O74" s="709"/>
    </row>
    <row r="75" spans="2:15" hidden="1" x14ac:dyDescent="0.25">
      <c r="B75" s="708"/>
      <c r="C75" s="764"/>
      <c r="D75" s="733"/>
      <c r="E75" s="733"/>
      <c r="F75" s="733"/>
      <c r="G75" s="836"/>
      <c r="H75" s="768"/>
      <c r="I75" s="733"/>
      <c r="J75" s="733"/>
      <c r="K75" s="733"/>
      <c r="L75" s="733"/>
      <c r="M75" s="733"/>
      <c r="N75" s="765"/>
      <c r="O75" s="709"/>
    </row>
    <row r="76" spans="2:15" hidden="1" x14ac:dyDescent="0.25">
      <c r="B76" s="708"/>
      <c r="C76" s="764"/>
      <c r="D76" s="733"/>
      <c r="E76" s="733"/>
      <c r="F76" s="733"/>
      <c r="G76" s="836">
        <f>F46</f>
        <v>10</v>
      </c>
      <c r="H76" s="774">
        <f>F47</f>
        <v>60</v>
      </c>
      <c r="I76" s="733"/>
      <c r="J76" s="837">
        <f>G76</f>
        <v>10</v>
      </c>
      <c r="K76" s="733"/>
      <c r="L76" s="733"/>
      <c r="M76" s="733"/>
      <c r="N76" s="765"/>
      <c r="O76" s="709"/>
    </row>
    <row r="77" spans="2:15" hidden="1" x14ac:dyDescent="0.25">
      <c r="B77" s="708"/>
      <c r="C77" s="764"/>
      <c r="D77" s="733"/>
      <c r="E77" s="733"/>
      <c r="F77" s="733"/>
      <c r="G77" s="837"/>
      <c r="H77" s="775"/>
      <c r="I77" s="733"/>
      <c r="J77" s="837"/>
      <c r="K77" s="733"/>
      <c r="L77" s="733"/>
      <c r="M77" s="733"/>
      <c r="N77" s="765"/>
      <c r="O77" s="709"/>
    </row>
    <row r="78" spans="2:15" ht="15.75" hidden="1" thickBot="1" x14ac:dyDescent="0.3">
      <c r="B78" s="708"/>
      <c r="C78" s="776"/>
      <c r="D78" s="1134" t="str">
        <f>IF(F7=C8,"",IF(F7=#REF!,"",C45))</f>
        <v/>
      </c>
      <c r="E78" s="1134"/>
      <c r="F78" s="1134"/>
      <c r="G78" s="1134"/>
      <c r="H78" s="1134"/>
      <c r="I78" s="839">
        <f>H76+(G76+J76)/2</f>
        <v>70</v>
      </c>
      <c r="J78" s="777"/>
      <c r="K78" s="1134" t="str">
        <f>IF(K12=I13,I13,K12)</f>
        <v>Cielo Falso Icopor</v>
      </c>
      <c r="L78" s="1134"/>
      <c r="M78" s="1134"/>
      <c r="N78" s="1135"/>
      <c r="O78" s="709"/>
    </row>
    <row r="79" spans="2:15" ht="11.25" hidden="1" customHeight="1" thickBot="1" x14ac:dyDescent="0.3">
      <c r="B79" s="708"/>
      <c r="C79" s="710"/>
      <c r="D79" s="710"/>
      <c r="E79" s="710"/>
      <c r="F79" s="778"/>
      <c r="G79" s="778"/>
      <c r="H79" s="710"/>
      <c r="I79" s="710"/>
      <c r="J79" s="710"/>
      <c r="K79" s="710"/>
      <c r="L79" s="710"/>
      <c r="M79" s="710"/>
      <c r="N79" s="710"/>
      <c r="O79" s="709"/>
    </row>
    <row r="80" spans="2:15" x14ac:dyDescent="0.25">
      <c r="B80" s="708"/>
      <c r="C80" s="710"/>
      <c r="D80" s="710"/>
      <c r="E80" s="1136" t="s">
        <v>146</v>
      </c>
      <c r="F80" s="1137"/>
      <c r="G80" s="1137"/>
      <c r="H80" s="1137"/>
      <c r="I80" s="1137"/>
      <c r="J80" s="1137"/>
      <c r="K80" s="1137"/>
      <c r="L80" s="1138"/>
      <c r="M80" s="710"/>
      <c r="N80" s="710"/>
      <c r="O80" s="709"/>
    </row>
    <row r="81" spans="2:17" s="782" customFormat="1" x14ac:dyDescent="0.25">
      <c r="B81" s="779"/>
      <c r="C81" s="780"/>
      <c r="D81" s="780"/>
      <c r="E81" s="1126" t="s">
        <v>147</v>
      </c>
      <c r="F81" s="1127"/>
      <c r="G81" s="1127"/>
      <c r="H81" s="1127"/>
      <c r="I81" s="1127"/>
      <c r="J81" s="1127"/>
      <c r="K81" s="1127"/>
      <c r="L81" s="1128"/>
      <c r="M81" s="710"/>
      <c r="N81" s="710"/>
      <c r="O81" s="781"/>
    </row>
    <row r="82" spans="2:17" s="782" customFormat="1" x14ac:dyDescent="0.25">
      <c r="B82" s="779"/>
      <c r="C82" s="780"/>
      <c r="D82" s="780"/>
      <c r="E82" s="1119" t="s">
        <v>148</v>
      </c>
      <c r="F82" s="1120"/>
      <c r="G82" s="1120"/>
      <c r="H82" s="1120"/>
      <c r="I82" s="1120"/>
      <c r="J82" s="1120"/>
      <c r="K82" s="1120"/>
      <c r="L82" s="1121"/>
      <c r="M82" s="780"/>
      <c r="N82" s="780"/>
      <c r="O82" s="781"/>
    </row>
    <row r="83" spans="2:17" s="782" customFormat="1" ht="18.75" x14ac:dyDescent="0.3">
      <c r="B83" s="779"/>
      <c r="C83" s="780"/>
      <c r="D83" s="780"/>
      <c r="E83" s="1115" t="str">
        <f>H63</f>
        <v>Losa Maciza sobre viguetas metálicas</v>
      </c>
      <c r="F83" s="1116"/>
      <c r="G83" s="1116"/>
      <c r="H83" s="1116"/>
      <c r="I83" s="1116"/>
      <c r="J83" s="1116"/>
      <c r="K83" s="783">
        <f>IF(F7="Losa Maciza sobre viguetas metálicas",24*0.1,IF('2 LOSAS EN STEEL DECK'!L22=10,24*0.075,IF('2 LOSAS EN STEEL DECK'!L22=12.5,24*0.1,24*0.125)))</f>
        <v>2.4000000000000004</v>
      </c>
      <c r="L83" s="784" t="s">
        <v>149</v>
      </c>
      <c r="M83" s="1303" t="s">
        <v>172</v>
      </c>
      <c r="N83" s="1124"/>
      <c r="O83" s="1125"/>
      <c r="Q83" s="785"/>
    </row>
    <row r="84" spans="2:17" s="782" customFormat="1" x14ac:dyDescent="0.25">
      <c r="B84" s="779"/>
      <c r="C84" s="780"/>
      <c r="D84" s="780"/>
      <c r="E84" s="1115" t="str">
        <f>C56</f>
        <v>Vigueta</v>
      </c>
      <c r="F84" s="1116"/>
      <c r="G84" s="1116"/>
      <c r="H84" s="1116"/>
      <c r="I84" s="1116"/>
      <c r="J84" s="1116"/>
      <c r="K84" s="783">
        <v>0.2</v>
      </c>
      <c r="L84" s="784" t="str">
        <f>IF(K84=0,"","KN/m²")</f>
        <v>KN/m²</v>
      </c>
      <c r="M84" s="780"/>
      <c r="N84" s="786"/>
      <c r="O84" s="787"/>
      <c r="Q84" s="785"/>
    </row>
    <row r="85" spans="2:17" s="782" customFormat="1" x14ac:dyDescent="0.25">
      <c r="B85" s="779"/>
      <c r="C85" s="780"/>
      <c r="D85" s="780"/>
      <c r="E85" s="1115" t="s">
        <v>231</v>
      </c>
      <c r="F85" s="1116"/>
      <c r="G85" s="1116"/>
      <c r="H85" s="1116"/>
      <c r="I85" s="1116"/>
      <c r="J85" s="1116"/>
      <c r="K85" s="783">
        <v>0.1</v>
      </c>
      <c r="L85" s="784" t="str">
        <f t="shared" ref="L85:L91" si="0">IF(K85=0,"","KN/m²")</f>
        <v>KN/m²</v>
      </c>
      <c r="M85" s="780"/>
      <c r="N85" s="789"/>
      <c r="O85" s="787"/>
      <c r="Q85" s="785"/>
    </row>
    <row r="86" spans="2:17" s="782" customFormat="1" ht="15" hidden="1" customHeight="1" x14ac:dyDescent="0.25">
      <c r="B86" s="779"/>
      <c r="C86" s="780"/>
      <c r="D86" s="780"/>
      <c r="E86" s="841"/>
      <c r="F86" s="790"/>
      <c r="G86" s="790"/>
      <c r="H86" s="842" t="s">
        <v>150</v>
      </c>
      <c r="I86" s="791"/>
      <c r="J86" s="791"/>
      <c r="K86" s="790"/>
      <c r="L86" s="784" t="str">
        <f t="shared" si="0"/>
        <v/>
      </c>
      <c r="M86" s="780"/>
      <c r="N86" s="780"/>
      <c r="O86" s="787"/>
      <c r="Q86" s="785"/>
    </row>
    <row r="87" spans="2:17" s="782" customFormat="1" ht="15" hidden="1" customHeight="1" x14ac:dyDescent="0.25">
      <c r="B87" s="779"/>
      <c r="C87" s="780"/>
      <c r="D87" s="780"/>
      <c r="E87" s="792"/>
      <c r="F87" s="790"/>
      <c r="G87" s="790"/>
      <c r="H87" s="840" t="s">
        <v>151</v>
      </c>
      <c r="I87" s="791"/>
      <c r="J87" s="791"/>
      <c r="K87" s="793"/>
      <c r="L87" s="784" t="str">
        <f t="shared" si="0"/>
        <v/>
      </c>
      <c r="M87" s="780"/>
      <c r="N87" s="794"/>
      <c r="O87" s="787"/>
      <c r="Q87" s="785"/>
    </row>
    <row r="88" spans="2:17" s="782" customFormat="1" ht="15" hidden="1" customHeight="1" x14ac:dyDescent="0.25">
      <c r="B88" s="779"/>
      <c r="C88" s="780"/>
      <c r="D88" s="780"/>
      <c r="E88" s="792"/>
      <c r="F88" s="790"/>
      <c r="G88" s="790"/>
      <c r="H88" s="840" t="s">
        <v>152</v>
      </c>
      <c r="I88" s="791"/>
      <c r="J88" s="791"/>
      <c r="K88" s="793"/>
      <c r="L88" s="784" t="str">
        <f t="shared" si="0"/>
        <v/>
      </c>
      <c r="M88" s="780"/>
      <c r="N88" s="794"/>
      <c r="O88" s="787"/>
      <c r="Q88" s="785"/>
    </row>
    <row r="89" spans="2:17" s="782" customFormat="1" ht="15" hidden="1" customHeight="1" x14ac:dyDescent="0.25">
      <c r="B89" s="779"/>
      <c r="C89" s="780"/>
      <c r="D89" s="780"/>
      <c r="E89" s="792"/>
      <c r="F89" s="790"/>
      <c r="G89" s="790"/>
      <c r="H89" s="840" t="s">
        <v>153</v>
      </c>
      <c r="I89" s="791"/>
      <c r="J89" s="791"/>
      <c r="K89" s="793"/>
      <c r="L89" s="784" t="str">
        <f t="shared" si="0"/>
        <v/>
      </c>
      <c r="M89" s="780"/>
      <c r="N89" s="794"/>
      <c r="O89" s="787"/>
      <c r="Q89" s="785"/>
    </row>
    <row r="90" spans="2:17" s="782" customFormat="1" ht="15" hidden="1" customHeight="1" x14ac:dyDescent="0.25">
      <c r="B90" s="779"/>
      <c r="C90" s="780"/>
      <c r="D90" s="780"/>
      <c r="E90" s="792"/>
      <c r="F90" s="790"/>
      <c r="G90" s="790"/>
      <c r="H90" s="840" t="s">
        <v>154</v>
      </c>
      <c r="I90" s="791"/>
      <c r="J90" s="791"/>
      <c r="K90" s="793"/>
      <c r="L90" s="784" t="str">
        <f t="shared" si="0"/>
        <v/>
      </c>
      <c r="M90" s="780"/>
      <c r="N90" s="794"/>
      <c r="O90" s="787"/>
      <c r="Q90" s="785"/>
    </row>
    <row r="91" spans="2:17" s="782" customFormat="1" x14ac:dyDescent="0.25">
      <c r="B91" s="779"/>
      <c r="C91" s="780"/>
      <c r="D91" s="780"/>
      <c r="E91" s="1115"/>
      <c r="F91" s="1116"/>
      <c r="G91" s="1116"/>
      <c r="H91" s="1116"/>
      <c r="I91" s="1116"/>
      <c r="J91" s="1116"/>
      <c r="K91" s="783"/>
      <c r="L91" s="784" t="str">
        <f t="shared" si="0"/>
        <v/>
      </c>
      <c r="M91" s="780"/>
      <c r="N91" s="786"/>
      <c r="O91" s="787"/>
      <c r="Q91" s="785"/>
    </row>
    <row r="92" spans="2:17" s="782" customFormat="1" x14ac:dyDescent="0.25">
      <c r="B92" s="779"/>
      <c r="C92" s="780"/>
      <c r="D92" s="780"/>
      <c r="E92" s="1117" t="s">
        <v>155</v>
      </c>
      <c r="F92" s="1118"/>
      <c r="G92" s="1118"/>
      <c r="H92" s="1118"/>
      <c r="I92" s="1118"/>
      <c r="J92" s="1118"/>
      <c r="K92" s="795">
        <f>K83+K84+K85+K91</f>
        <v>2.7000000000000006</v>
      </c>
      <c r="L92" s="796" t="s">
        <v>149</v>
      </c>
      <c r="M92" s="780"/>
      <c r="N92" s="786"/>
      <c r="O92" s="787"/>
      <c r="Q92" s="785"/>
    </row>
    <row r="93" spans="2:17" s="782" customFormat="1" x14ac:dyDescent="0.25">
      <c r="B93" s="779"/>
      <c r="C93" s="780"/>
      <c r="D93" s="780"/>
      <c r="E93" s="1119" t="s">
        <v>156</v>
      </c>
      <c r="F93" s="1120"/>
      <c r="G93" s="1120"/>
      <c r="H93" s="1120"/>
      <c r="I93" s="1120"/>
      <c r="J93" s="1120"/>
      <c r="K93" s="1120"/>
      <c r="L93" s="1121"/>
      <c r="M93" s="780"/>
      <c r="N93" s="786"/>
      <c r="O93" s="787"/>
      <c r="Q93" s="785"/>
    </row>
    <row r="94" spans="2:17" s="782" customFormat="1" x14ac:dyDescent="0.25">
      <c r="B94" s="779"/>
      <c r="C94" s="780"/>
      <c r="D94" s="780"/>
      <c r="E94" s="1115" t="str">
        <f>D54</f>
        <v>Mortero piso</v>
      </c>
      <c r="F94" s="1116"/>
      <c r="G94" s="1116"/>
      <c r="H94" s="1116"/>
      <c r="I94" s="1116"/>
      <c r="J94" s="1116"/>
      <c r="K94" s="783">
        <f>21*K55/100</f>
        <v>1.05</v>
      </c>
      <c r="L94" s="784" t="str">
        <f>IF(K94=0,"","KN/m²")</f>
        <v>KN/m²</v>
      </c>
      <c r="M94" s="780"/>
      <c r="N94" s="786"/>
      <c r="O94" s="787"/>
      <c r="Q94" s="785"/>
    </row>
    <row r="95" spans="2:17" s="782" customFormat="1" x14ac:dyDescent="0.25">
      <c r="B95" s="779"/>
      <c r="C95" s="780"/>
      <c r="D95" s="780"/>
      <c r="E95" s="1115" t="str">
        <f>F12</f>
        <v>Baldosa Cerámica</v>
      </c>
      <c r="F95" s="1116"/>
      <c r="G95" s="1116"/>
      <c r="H95" s="1116"/>
      <c r="I95" s="1116"/>
      <c r="J95" s="1116"/>
      <c r="K95" s="783">
        <f>IF(F12=C13,24*K54/100,IF(F12=C14,23*K54/100,IF(F12=C15,0.05,IF(F12=C16,0.5,IF(F12=C17,0.75,IF(F12=C18,0.75))))))</f>
        <v>0.12</v>
      </c>
      <c r="L95" s="784" t="str">
        <f t="shared" ref="L95:L96" si="1">IF(K95=0,"","KN/m²")</f>
        <v>KN/m²</v>
      </c>
      <c r="M95" s="780"/>
      <c r="N95" s="786"/>
      <c r="O95" s="787"/>
      <c r="Q95" s="785"/>
    </row>
    <row r="96" spans="2:17" s="782" customFormat="1" x14ac:dyDescent="0.25">
      <c r="B96" s="779"/>
      <c r="C96" s="780"/>
      <c r="D96" s="780"/>
      <c r="E96" s="1115" t="str">
        <f>K12</f>
        <v>Cielo Falso Icopor</v>
      </c>
      <c r="F96" s="1116"/>
      <c r="G96" s="1116"/>
      <c r="H96" s="1116"/>
      <c r="I96" s="1116"/>
      <c r="J96" s="1116"/>
      <c r="K96" s="783">
        <f>IF(K12="Sin cielo falso",0,IF(K12="Cielo raso repellado (Mortero)",21*F49/100,IF(K12=I14,30/100,IF(K12=I15,80/100,IF(K12=I16,50/100)))))</f>
        <v>0.3</v>
      </c>
      <c r="L96" s="784" t="str">
        <f t="shared" si="1"/>
        <v>KN/m²</v>
      </c>
      <c r="M96" s="780"/>
      <c r="N96" s="794"/>
      <c r="O96" s="781"/>
      <c r="Q96" s="785"/>
    </row>
    <row r="97" spans="2:17" s="782" customFormat="1" x14ac:dyDescent="0.25">
      <c r="B97" s="779"/>
      <c r="C97" s="780"/>
      <c r="D97" s="780"/>
      <c r="E97" s="1117" t="s">
        <v>157</v>
      </c>
      <c r="F97" s="1118"/>
      <c r="G97" s="1118"/>
      <c r="H97" s="1118"/>
      <c r="I97" s="1118"/>
      <c r="J97" s="1118"/>
      <c r="K97" s="795">
        <f>K94+K95+K96</f>
        <v>1.47</v>
      </c>
      <c r="L97" s="796" t="s">
        <v>149</v>
      </c>
      <c r="M97" s="780"/>
      <c r="N97" s="786"/>
      <c r="O97" s="787"/>
      <c r="Q97" s="785"/>
    </row>
    <row r="98" spans="2:17" s="782" customFormat="1" x14ac:dyDescent="0.25">
      <c r="B98" s="779"/>
      <c r="C98" s="780"/>
      <c r="D98" s="780"/>
      <c r="E98" s="1119" t="s">
        <v>158</v>
      </c>
      <c r="F98" s="1120"/>
      <c r="G98" s="1120"/>
      <c r="H98" s="1120"/>
      <c r="I98" s="1120"/>
      <c r="J98" s="1120"/>
      <c r="K98" s="1120"/>
      <c r="L98" s="1121"/>
      <c r="M98" s="780"/>
      <c r="N98" s="794"/>
      <c r="O98" s="787"/>
      <c r="Q98" s="785"/>
    </row>
    <row r="99" spans="2:17" s="782" customFormat="1" ht="29.25" customHeight="1" x14ac:dyDescent="0.25">
      <c r="B99" s="779"/>
      <c r="C99" s="780"/>
      <c r="D99" s="780"/>
      <c r="E99" s="1100" t="str">
        <f>IF(G20=C21,C21,IF(G20=C22,C22,IF(G20=C23,C23,IF(G20=C24,C24,IF(G20=C25,C25,IF(G20=C26,C26,IF(G20=C27,C27,IF(G20=C28,C28,IF(G20=C29,C29,IF(G20=C30,C30,IF(G20=C31,C31,IF(G20=C32,C32,IF(G20=C33,C33)))))))))))))</f>
        <v>Residencial: Fachada y particiones de mampostería</v>
      </c>
      <c r="F99" s="1101"/>
      <c r="G99" s="1101"/>
      <c r="H99" s="1101"/>
      <c r="I99" s="1101"/>
      <c r="J99" s="1101"/>
      <c r="K99" s="783">
        <f>IF(G20=C21,J21,IF(G20=C22,J22,IF(G20=C23,J23,IF(G20=C24,J24,IF(G20=C25,J25,IF(G20=C26,J26,IF(G20=C27,J27,IF(G20=C28,J28,IF(G20=C29,J29,IF(G20=C30,J30,IF(G20=C31,J31,IF(G20=C32,J32,IF(G20=C33,J33)))))))))))))</f>
        <v>3</v>
      </c>
      <c r="L99" s="784" t="s">
        <v>149</v>
      </c>
      <c r="M99" s="780"/>
      <c r="N99" s="789"/>
      <c r="O99" s="787"/>
      <c r="Q99" s="785"/>
    </row>
    <row r="100" spans="2:17" s="782" customFormat="1" x14ac:dyDescent="0.25">
      <c r="B100" s="779"/>
      <c r="C100" s="780"/>
      <c r="D100" s="780"/>
      <c r="E100" s="1117" t="s">
        <v>159</v>
      </c>
      <c r="F100" s="1118"/>
      <c r="G100" s="1118"/>
      <c r="H100" s="1118"/>
      <c r="I100" s="1118"/>
      <c r="J100" s="1118"/>
      <c r="K100" s="795">
        <f>K99</f>
        <v>3</v>
      </c>
      <c r="L100" s="796" t="s">
        <v>149</v>
      </c>
      <c r="M100" s="780"/>
      <c r="N100" s="786"/>
      <c r="O100" s="787"/>
      <c r="Q100" s="785"/>
    </row>
    <row r="101" spans="2:17" x14ac:dyDescent="0.25">
      <c r="B101" s="708"/>
      <c r="C101" s="710"/>
      <c r="D101" s="710"/>
      <c r="E101" s="1122" t="s">
        <v>160</v>
      </c>
      <c r="F101" s="1123"/>
      <c r="G101" s="1123"/>
      <c r="H101" s="1123"/>
      <c r="I101" s="1123"/>
      <c r="J101" s="1123"/>
      <c r="K101" s="795">
        <f>K92+K97+K100</f>
        <v>7.1700000000000008</v>
      </c>
      <c r="L101" s="796" t="s">
        <v>149</v>
      </c>
      <c r="M101" s="710"/>
      <c r="N101" s="794"/>
      <c r="O101" s="787"/>
      <c r="Q101" s="785"/>
    </row>
    <row r="102" spans="2:17" x14ac:dyDescent="0.25">
      <c r="B102" s="708"/>
      <c r="C102" s="710"/>
      <c r="D102" s="710"/>
      <c r="E102" s="1112" t="s">
        <v>161</v>
      </c>
      <c r="F102" s="1113"/>
      <c r="G102" s="1113"/>
      <c r="H102" s="1113"/>
      <c r="I102" s="1113"/>
      <c r="J102" s="1113"/>
      <c r="K102" s="1113"/>
      <c r="L102" s="1114"/>
      <c r="M102" s="710"/>
      <c r="N102" s="794"/>
      <c r="O102" s="787"/>
      <c r="Q102" s="785"/>
    </row>
    <row r="103" spans="2:17" ht="30" customHeight="1" x14ac:dyDescent="0.25">
      <c r="B103" s="708"/>
      <c r="C103" s="710"/>
      <c r="D103" s="710"/>
      <c r="E103" s="1100" t="str">
        <f>IF(G35=C36,C36,IF(G35=C37,C37,IF(G35=C38,C38,IF(G35=#REF!,#REF!,IF(G35=#REF!,#REF!,IF(G35=#REF!,#REF!,IF(G35=#REF!,#REF!,IF(G35=#REF!,#REF!,IF(G35=#REF!,#REF!,IF(G35=#REF!,#REF!,IF(G35=#REF!,#REF!,IF(G35=#REF!,#REF!,IF(G35=#REF!,#REF!,IF(G35=#REF!,#REF!,IF(G35=#REF!,#REF!,IF(G35=#REF!,#REF!,IF(G35=#REF!,#REF!,IF(G35=#REF!,#REF!,IF(G35=#REF!,#REF!,IF(G35=#REF!,#REF!))))))))))))))))))))</f>
        <v>Reunión</v>
      </c>
      <c r="F103" s="1101"/>
      <c r="G103" s="1101"/>
      <c r="H103" s="1101"/>
      <c r="I103" s="1101"/>
      <c r="J103" s="1101"/>
      <c r="K103" s="783">
        <f>IF(G35=C36,I36,IF(G35=C37,I37,IF(G35=C38,I38)))</f>
        <v>5</v>
      </c>
      <c r="L103" s="784" t="s">
        <v>149</v>
      </c>
      <c r="M103" s="710"/>
      <c r="N103" s="794"/>
      <c r="O103" s="787"/>
      <c r="Q103" s="785"/>
    </row>
    <row r="104" spans="2:17" ht="15.75" thickBot="1" x14ac:dyDescent="0.3">
      <c r="B104" s="708"/>
      <c r="C104" s="710"/>
      <c r="D104" s="710"/>
      <c r="E104" s="1102" t="s">
        <v>162</v>
      </c>
      <c r="F104" s="1103"/>
      <c r="G104" s="1103"/>
      <c r="H104" s="1103"/>
      <c r="I104" s="1103"/>
      <c r="J104" s="1103"/>
      <c r="K104" s="797">
        <f>K103</f>
        <v>5</v>
      </c>
      <c r="L104" s="798" t="s">
        <v>149</v>
      </c>
      <c r="M104" s="710"/>
      <c r="N104" s="794"/>
      <c r="O104" s="787"/>
      <c r="Q104" s="785"/>
    </row>
    <row r="105" spans="2:17" ht="23.25" customHeight="1" thickTop="1" thickBot="1" x14ac:dyDescent="0.3">
      <c r="B105" s="708"/>
      <c r="C105" s="710"/>
      <c r="D105" s="710"/>
      <c r="E105" s="1104" t="s">
        <v>163</v>
      </c>
      <c r="F105" s="1105"/>
      <c r="G105" s="1105"/>
      <c r="H105" s="1105"/>
      <c r="I105" s="1105"/>
      <c r="J105" s="1105"/>
      <c r="K105" s="799">
        <f>K101+K104</f>
        <v>12.170000000000002</v>
      </c>
      <c r="L105" s="800" t="s">
        <v>149</v>
      </c>
      <c r="M105" s="710"/>
      <c r="N105" s="794"/>
      <c r="O105" s="787"/>
      <c r="Q105" s="785"/>
    </row>
    <row r="106" spans="2:17" ht="9.75" customHeight="1" thickTop="1" x14ac:dyDescent="0.25">
      <c r="B106" s="708"/>
      <c r="C106" s="710"/>
      <c r="D106" s="710"/>
      <c r="E106" s="1106"/>
      <c r="F106" s="1107"/>
      <c r="G106" s="1107"/>
      <c r="H106" s="1107"/>
      <c r="I106" s="1107"/>
      <c r="J106" s="1107"/>
      <c r="K106" s="1107"/>
      <c r="L106" s="1108"/>
      <c r="M106" s="710"/>
      <c r="N106" s="794"/>
      <c r="O106" s="787"/>
      <c r="Q106" s="785"/>
    </row>
    <row r="107" spans="2:17" x14ac:dyDescent="0.25">
      <c r="B107" s="708"/>
      <c r="C107" s="710"/>
      <c r="D107" s="710"/>
      <c r="E107" s="1109" t="s">
        <v>164</v>
      </c>
      <c r="F107" s="1110"/>
      <c r="G107" s="1110"/>
      <c r="H107" s="1110"/>
      <c r="I107" s="1110"/>
      <c r="J107" s="1110"/>
      <c r="K107" s="1110"/>
      <c r="L107" s="1111"/>
      <c r="M107" s="710"/>
      <c r="N107" s="794"/>
      <c r="O107" s="787"/>
      <c r="Q107" s="785"/>
    </row>
    <row r="108" spans="2:17" x14ac:dyDescent="0.25">
      <c r="B108" s="708"/>
      <c r="C108" s="710"/>
      <c r="D108" s="710"/>
      <c r="E108" s="1094" t="s">
        <v>165</v>
      </c>
      <c r="F108" s="1095"/>
      <c r="G108" s="1095"/>
      <c r="H108" s="1095"/>
      <c r="I108" s="1095"/>
      <c r="J108" s="1095"/>
      <c r="K108" s="783">
        <f>1.2*K101</f>
        <v>8.604000000000001</v>
      </c>
      <c r="L108" s="784" t="s">
        <v>149</v>
      </c>
      <c r="M108" s="710"/>
      <c r="N108" s="786"/>
      <c r="O108" s="787"/>
      <c r="Q108" s="785"/>
    </row>
    <row r="109" spans="2:17" x14ac:dyDescent="0.25">
      <c r="B109" s="708"/>
      <c r="C109" s="710"/>
      <c r="D109" s="710"/>
      <c r="E109" s="1094" t="s">
        <v>166</v>
      </c>
      <c r="F109" s="1095"/>
      <c r="G109" s="1095"/>
      <c r="H109" s="1095"/>
      <c r="I109" s="1095"/>
      <c r="J109" s="1095"/>
      <c r="K109" s="783">
        <f>1.6*K104</f>
        <v>8</v>
      </c>
      <c r="L109" s="784" t="s">
        <v>149</v>
      </c>
      <c r="M109" s="710"/>
      <c r="N109" s="786"/>
      <c r="O109" s="787"/>
      <c r="Q109" s="785"/>
    </row>
    <row r="110" spans="2:17" x14ac:dyDescent="0.25">
      <c r="B110" s="708"/>
      <c r="C110" s="710"/>
      <c r="D110" s="710"/>
      <c r="E110" s="1096" t="s">
        <v>167</v>
      </c>
      <c r="F110" s="1097"/>
      <c r="G110" s="1097"/>
      <c r="H110" s="1097"/>
      <c r="I110" s="1097"/>
      <c r="J110" s="1097"/>
      <c r="K110" s="801">
        <f>K108+K109</f>
        <v>16.603999999999999</v>
      </c>
      <c r="L110" s="802" t="s">
        <v>149</v>
      </c>
      <c r="M110" s="710"/>
      <c r="N110" s="794"/>
      <c r="O110" s="787"/>
      <c r="Q110" s="785"/>
    </row>
    <row r="111" spans="2:17" ht="15.75" thickBot="1" x14ac:dyDescent="0.3">
      <c r="B111" s="708"/>
      <c r="C111" s="710"/>
      <c r="D111" s="710"/>
      <c r="E111" s="1098" t="s">
        <v>168</v>
      </c>
      <c r="F111" s="1099"/>
      <c r="G111" s="1099"/>
      <c r="H111" s="1099"/>
      <c r="I111" s="1099"/>
      <c r="J111" s="1099"/>
      <c r="K111" s="803">
        <f>K110/K105</f>
        <v>1.3643385373870169</v>
      </c>
      <c r="L111" s="804"/>
      <c r="M111" s="710"/>
      <c r="N111" s="710"/>
      <c r="O111" s="787"/>
      <c r="Q111" s="785"/>
    </row>
    <row r="112" spans="2:17" ht="19.5" customHeight="1" thickBot="1" x14ac:dyDescent="0.3">
      <c r="B112" s="805"/>
      <c r="C112" s="806"/>
      <c r="D112" s="806"/>
      <c r="E112" s="806"/>
      <c r="F112" s="806"/>
      <c r="G112" s="806"/>
      <c r="H112" s="807"/>
      <c r="I112" s="807"/>
      <c r="J112" s="807"/>
      <c r="K112" s="807"/>
      <c r="L112" s="807"/>
      <c r="M112" s="807"/>
      <c r="N112" s="807"/>
      <c r="O112" s="808"/>
    </row>
    <row r="113" spans="8:14" x14ac:dyDescent="0.25">
      <c r="H113" s="785"/>
      <c r="I113" s="785"/>
      <c r="J113" s="785"/>
      <c r="K113" s="785"/>
      <c r="L113" s="785"/>
      <c r="M113" s="785"/>
      <c r="N113" s="785"/>
    </row>
    <row r="114" spans="8:14" x14ac:dyDescent="0.25">
      <c r="H114" s="785"/>
      <c r="I114" s="785"/>
      <c r="J114" s="785"/>
      <c r="K114" s="785"/>
      <c r="L114" s="785"/>
      <c r="M114" s="785"/>
      <c r="N114" s="785"/>
    </row>
    <row r="115" spans="8:14" x14ac:dyDescent="0.25">
      <c r="H115" s="785"/>
      <c r="I115" s="785"/>
      <c r="J115" s="785"/>
      <c r="K115" s="785"/>
      <c r="L115" s="785"/>
      <c r="M115" s="785"/>
      <c r="N115" s="785"/>
    </row>
    <row r="116" spans="8:14" x14ac:dyDescent="0.25">
      <c r="H116" s="785"/>
      <c r="I116" s="785"/>
      <c r="J116" s="785"/>
      <c r="K116" s="785"/>
      <c r="L116" s="785"/>
      <c r="M116" s="785"/>
      <c r="N116" s="785"/>
    </row>
    <row r="117" spans="8:14" x14ac:dyDescent="0.25">
      <c r="H117" s="785"/>
      <c r="I117" s="785"/>
      <c r="J117" s="785"/>
      <c r="K117" s="785"/>
      <c r="L117" s="785"/>
      <c r="M117" s="785"/>
      <c r="N117" s="785"/>
    </row>
    <row r="118" spans="8:14" x14ac:dyDescent="0.25">
      <c r="H118" s="785"/>
      <c r="I118" s="785"/>
      <c r="J118" s="785"/>
      <c r="K118" s="785"/>
      <c r="L118" s="785"/>
      <c r="M118" s="785"/>
      <c r="N118" s="785"/>
    </row>
    <row r="119" spans="8:14" x14ac:dyDescent="0.25">
      <c r="H119" s="785"/>
      <c r="I119" s="785"/>
      <c r="J119" s="785"/>
      <c r="K119" s="785"/>
      <c r="L119" s="785"/>
      <c r="M119" s="785"/>
      <c r="N119" s="785"/>
    </row>
    <row r="120" spans="8:14" x14ac:dyDescent="0.25">
      <c r="H120" s="785"/>
      <c r="I120" s="785"/>
      <c r="J120" s="785"/>
      <c r="K120" s="785"/>
      <c r="L120" s="785"/>
      <c r="M120" s="785"/>
      <c r="N120" s="785"/>
    </row>
    <row r="121" spans="8:14" x14ac:dyDescent="0.25">
      <c r="H121" s="785"/>
      <c r="I121" s="785"/>
      <c r="J121" s="785"/>
      <c r="K121" s="785"/>
      <c r="L121" s="785"/>
      <c r="M121" s="785"/>
      <c r="N121" s="785"/>
    </row>
    <row r="122" spans="8:14" x14ac:dyDescent="0.25">
      <c r="H122" s="785"/>
      <c r="I122" s="785"/>
      <c r="J122" s="785"/>
      <c r="K122" s="785"/>
      <c r="L122" s="785"/>
      <c r="M122" s="785"/>
      <c r="N122" s="785"/>
    </row>
    <row r="123" spans="8:14" x14ac:dyDescent="0.25">
      <c r="H123" s="785"/>
      <c r="I123" s="785"/>
      <c r="J123" s="785"/>
      <c r="K123" s="785"/>
      <c r="L123" s="785"/>
      <c r="M123" s="785"/>
      <c r="N123" s="785"/>
    </row>
    <row r="124" spans="8:14" x14ac:dyDescent="0.25">
      <c r="H124" s="785"/>
      <c r="I124" s="785"/>
      <c r="J124" s="785"/>
      <c r="K124" s="785"/>
      <c r="L124" s="785"/>
      <c r="M124" s="785"/>
      <c r="N124" s="785"/>
    </row>
    <row r="125" spans="8:14" x14ac:dyDescent="0.25">
      <c r="H125" s="785"/>
      <c r="I125" s="785"/>
      <c r="J125" s="785"/>
      <c r="K125" s="785"/>
      <c r="L125" s="785"/>
      <c r="M125" s="785"/>
      <c r="N125" s="785"/>
    </row>
    <row r="126" spans="8:14" x14ac:dyDescent="0.25">
      <c r="H126" s="785"/>
      <c r="I126" s="785"/>
      <c r="J126" s="785"/>
      <c r="K126" s="785"/>
      <c r="L126" s="785"/>
      <c r="M126" s="785"/>
      <c r="N126" s="785"/>
    </row>
    <row r="127" spans="8:14" x14ac:dyDescent="0.25">
      <c r="H127" s="785"/>
      <c r="I127" s="785"/>
      <c r="J127" s="785"/>
      <c r="K127" s="785"/>
      <c r="L127" s="785"/>
      <c r="M127" s="785"/>
      <c r="N127" s="785"/>
    </row>
    <row r="128" spans="8:14" x14ac:dyDescent="0.25">
      <c r="H128" s="785"/>
      <c r="I128" s="785"/>
      <c r="J128" s="785"/>
      <c r="K128" s="785"/>
      <c r="L128" s="785"/>
      <c r="M128" s="785"/>
      <c r="N128" s="785"/>
    </row>
    <row r="129" spans="8:14" x14ac:dyDescent="0.25">
      <c r="H129" s="785"/>
      <c r="I129" s="785"/>
      <c r="J129" s="785"/>
      <c r="K129" s="785"/>
      <c r="L129" s="785"/>
      <c r="M129" s="785"/>
      <c r="N129" s="785"/>
    </row>
    <row r="130" spans="8:14" x14ac:dyDescent="0.25">
      <c r="H130" s="785"/>
      <c r="I130" s="785"/>
      <c r="J130" s="785"/>
      <c r="K130" s="785"/>
      <c r="L130" s="785"/>
      <c r="M130" s="785"/>
      <c r="N130" s="785"/>
    </row>
    <row r="131" spans="8:14" x14ac:dyDescent="0.25">
      <c r="H131" s="785"/>
      <c r="I131" s="785"/>
      <c r="J131" s="785"/>
      <c r="K131" s="785"/>
      <c r="L131" s="785"/>
      <c r="M131" s="785"/>
      <c r="N131" s="785"/>
    </row>
    <row r="132" spans="8:14" x14ac:dyDescent="0.25">
      <c r="H132" s="785"/>
      <c r="I132" s="785"/>
      <c r="J132" s="785"/>
      <c r="K132" s="785"/>
      <c r="L132" s="785"/>
      <c r="M132" s="785"/>
      <c r="N132" s="785"/>
    </row>
    <row r="133" spans="8:14" x14ac:dyDescent="0.25">
      <c r="H133" s="785"/>
      <c r="I133" s="785"/>
      <c r="J133" s="785"/>
      <c r="K133" s="785"/>
      <c r="L133" s="785"/>
      <c r="M133" s="785"/>
      <c r="N133" s="785"/>
    </row>
    <row r="134" spans="8:14" x14ac:dyDescent="0.25">
      <c r="H134" s="785"/>
      <c r="I134" s="785"/>
      <c r="J134" s="785"/>
      <c r="K134" s="785"/>
      <c r="L134" s="785"/>
      <c r="M134" s="785"/>
      <c r="N134" s="785"/>
    </row>
    <row r="135" spans="8:14" x14ac:dyDescent="0.25">
      <c r="H135" s="785"/>
      <c r="I135" s="785"/>
      <c r="J135" s="785"/>
      <c r="K135" s="785"/>
      <c r="L135" s="785"/>
      <c r="M135" s="785"/>
      <c r="N135" s="785"/>
    </row>
    <row r="136" spans="8:14" x14ac:dyDescent="0.25">
      <c r="H136" s="785"/>
      <c r="I136" s="785"/>
      <c r="J136" s="785"/>
      <c r="K136" s="785"/>
      <c r="L136" s="785"/>
      <c r="M136" s="785"/>
      <c r="N136" s="785"/>
    </row>
    <row r="137" spans="8:14" x14ac:dyDescent="0.25">
      <c r="H137" s="785"/>
      <c r="I137" s="785"/>
      <c r="J137" s="785"/>
      <c r="K137" s="785"/>
      <c r="L137" s="785"/>
      <c r="M137" s="785"/>
      <c r="N137" s="785"/>
    </row>
    <row r="138" spans="8:14" x14ac:dyDescent="0.25">
      <c r="H138" s="785"/>
      <c r="I138" s="785"/>
      <c r="J138" s="785"/>
      <c r="K138" s="785"/>
      <c r="L138" s="785"/>
      <c r="M138" s="785"/>
      <c r="N138" s="785"/>
    </row>
    <row r="139" spans="8:14" x14ac:dyDescent="0.25">
      <c r="H139" s="785"/>
      <c r="I139" s="785"/>
      <c r="J139" s="785"/>
      <c r="K139" s="785"/>
      <c r="L139" s="785"/>
      <c r="M139" s="785"/>
      <c r="N139" s="785"/>
    </row>
    <row r="140" spans="8:14" x14ac:dyDescent="0.25">
      <c r="H140" s="785"/>
      <c r="I140" s="785"/>
      <c r="J140" s="785"/>
      <c r="K140" s="785"/>
      <c r="L140" s="785"/>
      <c r="M140" s="785"/>
      <c r="N140" s="785"/>
    </row>
    <row r="141" spans="8:14" x14ac:dyDescent="0.25">
      <c r="H141" s="785"/>
      <c r="I141" s="785"/>
      <c r="J141" s="785"/>
      <c r="K141" s="785"/>
      <c r="L141" s="785"/>
      <c r="M141" s="785"/>
      <c r="N141" s="785"/>
    </row>
    <row r="142" spans="8:14" x14ac:dyDescent="0.25">
      <c r="H142" s="785"/>
      <c r="I142" s="785"/>
      <c r="J142" s="785"/>
      <c r="K142" s="785"/>
      <c r="L142" s="785"/>
      <c r="M142" s="785"/>
      <c r="N142" s="785"/>
    </row>
    <row r="143" spans="8:14" x14ac:dyDescent="0.25">
      <c r="H143" s="785"/>
      <c r="I143" s="785"/>
      <c r="J143" s="785"/>
      <c r="K143" s="785"/>
      <c r="L143" s="785"/>
      <c r="M143" s="785"/>
      <c r="N143" s="785"/>
    </row>
    <row r="144" spans="8:14" x14ac:dyDescent="0.25">
      <c r="H144" s="785"/>
      <c r="I144" s="785"/>
      <c r="J144" s="785"/>
      <c r="K144" s="785"/>
      <c r="L144" s="785"/>
      <c r="M144" s="785"/>
      <c r="N144" s="785"/>
    </row>
    <row r="145" spans="8:14" x14ac:dyDescent="0.25">
      <c r="H145" s="785"/>
      <c r="I145" s="785"/>
      <c r="J145" s="785"/>
      <c r="K145" s="785"/>
      <c r="L145" s="785"/>
      <c r="M145" s="785"/>
      <c r="N145" s="785"/>
    </row>
    <row r="146" spans="8:14" x14ac:dyDescent="0.25">
      <c r="H146" s="785"/>
      <c r="I146" s="785"/>
      <c r="J146" s="785"/>
      <c r="K146" s="785"/>
      <c r="L146" s="785"/>
      <c r="M146" s="785"/>
      <c r="N146" s="785"/>
    </row>
    <row r="147" spans="8:14" x14ac:dyDescent="0.25">
      <c r="H147" s="785"/>
      <c r="I147" s="785"/>
      <c r="J147" s="785"/>
      <c r="K147" s="785"/>
      <c r="L147" s="785"/>
      <c r="M147" s="785"/>
      <c r="N147" s="785"/>
    </row>
    <row r="148" spans="8:14" x14ac:dyDescent="0.25">
      <c r="H148" s="785"/>
      <c r="I148" s="785"/>
      <c r="J148" s="785"/>
      <c r="K148" s="785"/>
      <c r="L148" s="785"/>
      <c r="M148" s="785"/>
      <c r="N148" s="785"/>
    </row>
    <row r="149" spans="8:14" x14ac:dyDescent="0.25">
      <c r="H149" s="785"/>
      <c r="I149" s="785"/>
      <c r="J149" s="785"/>
      <c r="K149" s="785"/>
      <c r="L149" s="785"/>
      <c r="M149" s="785"/>
      <c r="N149" s="785"/>
    </row>
    <row r="150" spans="8:14" x14ac:dyDescent="0.25">
      <c r="H150" s="785"/>
      <c r="I150" s="785"/>
      <c r="J150" s="785"/>
      <c r="K150" s="785"/>
      <c r="L150" s="785"/>
      <c r="M150" s="785"/>
      <c r="N150" s="785"/>
    </row>
    <row r="151" spans="8:14" x14ac:dyDescent="0.25">
      <c r="H151" s="785"/>
      <c r="I151" s="785"/>
      <c r="J151" s="785"/>
      <c r="K151" s="785"/>
      <c r="L151" s="785"/>
      <c r="M151" s="785"/>
      <c r="N151" s="785"/>
    </row>
    <row r="152" spans="8:14" x14ac:dyDescent="0.25">
      <c r="H152" s="785"/>
      <c r="I152" s="785"/>
      <c r="J152" s="785"/>
      <c r="K152" s="785"/>
      <c r="L152" s="785"/>
      <c r="M152" s="785"/>
      <c r="N152" s="785"/>
    </row>
    <row r="153" spans="8:14" x14ac:dyDescent="0.25">
      <c r="H153" s="785"/>
      <c r="I153" s="785"/>
      <c r="J153" s="785"/>
      <c r="K153" s="785"/>
      <c r="L153" s="785"/>
      <c r="M153" s="785"/>
      <c r="N153" s="785"/>
    </row>
    <row r="154" spans="8:14" x14ac:dyDescent="0.25">
      <c r="H154" s="785"/>
      <c r="I154" s="785"/>
      <c r="J154" s="785"/>
      <c r="K154" s="785"/>
      <c r="L154" s="785"/>
      <c r="M154" s="785"/>
      <c r="N154" s="785"/>
    </row>
    <row r="155" spans="8:14" x14ac:dyDescent="0.25">
      <c r="H155" s="785"/>
      <c r="I155" s="785"/>
      <c r="J155" s="785"/>
      <c r="K155" s="785"/>
      <c r="L155" s="785"/>
      <c r="M155" s="785"/>
      <c r="N155" s="785"/>
    </row>
    <row r="156" spans="8:14" x14ac:dyDescent="0.25">
      <c r="H156" s="785"/>
      <c r="I156" s="785"/>
      <c r="J156" s="785"/>
      <c r="K156" s="785"/>
      <c r="L156" s="785"/>
      <c r="M156" s="785"/>
      <c r="N156" s="785"/>
    </row>
    <row r="157" spans="8:14" x14ac:dyDescent="0.25">
      <c r="H157" s="785"/>
      <c r="I157" s="785"/>
      <c r="J157" s="785"/>
      <c r="K157" s="785"/>
      <c r="L157" s="785"/>
      <c r="M157" s="785"/>
      <c r="N157" s="785"/>
    </row>
    <row r="158" spans="8:14" x14ac:dyDescent="0.25">
      <c r="H158" s="785"/>
      <c r="I158" s="785"/>
      <c r="J158" s="785"/>
      <c r="K158" s="785"/>
      <c r="L158" s="785"/>
      <c r="M158" s="785"/>
      <c r="N158" s="785"/>
    </row>
    <row r="159" spans="8:14" x14ac:dyDescent="0.25">
      <c r="H159" s="785"/>
      <c r="I159" s="785"/>
      <c r="J159" s="785"/>
      <c r="K159" s="785"/>
      <c r="L159" s="785"/>
      <c r="M159" s="785"/>
      <c r="N159" s="785"/>
    </row>
    <row r="160" spans="8:14" x14ac:dyDescent="0.25">
      <c r="H160" s="785"/>
      <c r="I160" s="785"/>
      <c r="J160" s="785"/>
      <c r="K160" s="785"/>
      <c r="L160" s="785"/>
      <c r="M160" s="785"/>
      <c r="N160" s="785"/>
    </row>
    <row r="161" spans="8:14" x14ac:dyDescent="0.25">
      <c r="H161" s="785"/>
      <c r="I161" s="785"/>
      <c r="J161" s="785"/>
      <c r="K161" s="785"/>
      <c r="L161" s="785"/>
      <c r="M161" s="785"/>
      <c r="N161" s="785"/>
    </row>
    <row r="162" spans="8:14" x14ac:dyDescent="0.25">
      <c r="H162" s="785"/>
      <c r="I162" s="785"/>
      <c r="J162" s="785"/>
      <c r="K162" s="785"/>
      <c r="L162" s="785"/>
      <c r="M162" s="785"/>
      <c r="N162" s="785"/>
    </row>
    <row r="163" spans="8:14" x14ac:dyDescent="0.25">
      <c r="H163" s="785"/>
      <c r="I163" s="785"/>
      <c r="J163" s="785"/>
      <c r="K163" s="785"/>
      <c r="L163" s="785"/>
      <c r="M163" s="785"/>
      <c r="N163" s="785"/>
    </row>
    <row r="164" spans="8:14" x14ac:dyDescent="0.25">
      <c r="H164" s="785"/>
      <c r="I164" s="785"/>
      <c r="J164" s="785"/>
      <c r="K164" s="785"/>
      <c r="L164" s="785"/>
      <c r="M164" s="785"/>
      <c r="N164" s="785"/>
    </row>
    <row r="165" spans="8:14" x14ac:dyDescent="0.25">
      <c r="H165" s="785"/>
      <c r="I165" s="785"/>
      <c r="J165" s="785"/>
      <c r="K165" s="785"/>
      <c r="L165" s="785"/>
      <c r="M165" s="785"/>
      <c r="N165" s="785"/>
    </row>
    <row r="166" spans="8:14" x14ac:dyDescent="0.25">
      <c r="H166" s="785"/>
      <c r="I166" s="785"/>
      <c r="J166" s="785"/>
      <c r="K166" s="785"/>
      <c r="L166" s="785"/>
      <c r="M166" s="785"/>
      <c r="N166" s="785"/>
    </row>
    <row r="167" spans="8:14" x14ac:dyDescent="0.25">
      <c r="H167" s="785"/>
      <c r="I167" s="785"/>
      <c r="J167" s="785"/>
      <c r="K167" s="785"/>
      <c r="L167" s="785"/>
      <c r="M167" s="785"/>
      <c r="N167" s="785"/>
    </row>
    <row r="168" spans="8:14" x14ac:dyDescent="0.25">
      <c r="H168" s="785"/>
      <c r="I168" s="785"/>
      <c r="J168" s="785"/>
      <c r="K168" s="785"/>
      <c r="L168" s="785"/>
      <c r="M168" s="785"/>
      <c r="N168" s="785"/>
    </row>
    <row r="169" spans="8:14" x14ac:dyDescent="0.25">
      <c r="H169" s="785"/>
      <c r="I169" s="785"/>
      <c r="J169" s="785"/>
      <c r="K169" s="785"/>
      <c r="L169" s="785"/>
      <c r="M169" s="785"/>
      <c r="N169" s="785"/>
    </row>
    <row r="170" spans="8:14" x14ac:dyDescent="0.25">
      <c r="H170" s="785"/>
      <c r="I170" s="785"/>
      <c r="J170" s="785"/>
      <c r="K170" s="785"/>
      <c r="L170" s="785"/>
      <c r="M170" s="785"/>
      <c r="N170" s="785"/>
    </row>
    <row r="171" spans="8:14" x14ac:dyDescent="0.25">
      <c r="H171" s="785"/>
      <c r="I171" s="785"/>
      <c r="J171" s="785"/>
      <c r="K171" s="785"/>
      <c r="L171" s="785"/>
      <c r="M171" s="785"/>
      <c r="N171" s="785"/>
    </row>
    <row r="172" spans="8:14" x14ac:dyDescent="0.25">
      <c r="H172" s="785"/>
      <c r="I172" s="785"/>
      <c r="J172" s="785"/>
      <c r="K172" s="785"/>
      <c r="L172" s="785"/>
      <c r="M172" s="785"/>
      <c r="N172" s="785"/>
    </row>
    <row r="173" spans="8:14" x14ac:dyDescent="0.25">
      <c r="H173" s="785"/>
      <c r="I173" s="785"/>
      <c r="J173" s="785"/>
      <c r="K173" s="785"/>
      <c r="L173" s="785"/>
      <c r="M173" s="785"/>
      <c r="N173" s="785"/>
    </row>
    <row r="174" spans="8:14" x14ac:dyDescent="0.25">
      <c r="H174" s="785"/>
      <c r="I174" s="785"/>
      <c r="J174" s="785"/>
      <c r="K174" s="785"/>
      <c r="L174" s="785"/>
      <c r="M174" s="785"/>
      <c r="N174" s="785"/>
    </row>
    <row r="175" spans="8:14" x14ac:dyDescent="0.25">
      <c r="H175" s="785"/>
      <c r="I175" s="785"/>
      <c r="J175" s="785"/>
      <c r="K175" s="785"/>
      <c r="L175" s="785"/>
      <c r="M175" s="785"/>
      <c r="N175" s="785"/>
    </row>
    <row r="176" spans="8:14" x14ac:dyDescent="0.25">
      <c r="H176" s="785"/>
      <c r="I176" s="785"/>
      <c r="J176" s="785"/>
      <c r="K176" s="785"/>
      <c r="L176" s="785"/>
      <c r="M176" s="785"/>
      <c r="N176" s="785"/>
    </row>
    <row r="177" spans="8:14" x14ac:dyDescent="0.25">
      <c r="H177" s="785"/>
      <c r="I177" s="785"/>
      <c r="J177" s="785"/>
      <c r="K177" s="785"/>
      <c r="L177" s="785"/>
      <c r="M177" s="785"/>
      <c r="N177" s="785"/>
    </row>
    <row r="178" spans="8:14" x14ac:dyDescent="0.25">
      <c r="H178" s="785"/>
      <c r="I178" s="785"/>
      <c r="J178" s="785"/>
      <c r="K178" s="785"/>
      <c r="L178" s="785"/>
      <c r="M178" s="785"/>
      <c r="N178" s="785"/>
    </row>
    <row r="179" spans="8:14" x14ac:dyDescent="0.25">
      <c r="H179" s="785"/>
      <c r="I179" s="785"/>
      <c r="J179" s="785"/>
      <c r="K179" s="785"/>
      <c r="L179" s="785"/>
      <c r="M179" s="785"/>
      <c r="N179" s="785"/>
    </row>
    <row r="180" spans="8:14" x14ac:dyDescent="0.25">
      <c r="H180" s="785"/>
      <c r="I180" s="785"/>
      <c r="J180" s="785"/>
      <c r="K180" s="785"/>
      <c r="L180" s="785"/>
      <c r="M180" s="785"/>
      <c r="N180" s="785"/>
    </row>
    <row r="181" spans="8:14" x14ac:dyDescent="0.25">
      <c r="H181" s="785"/>
      <c r="I181" s="785"/>
      <c r="J181" s="785"/>
      <c r="K181" s="785"/>
      <c r="L181" s="785"/>
      <c r="M181" s="785"/>
      <c r="N181" s="785"/>
    </row>
    <row r="182" spans="8:14" x14ac:dyDescent="0.25">
      <c r="H182" s="785"/>
      <c r="I182" s="785"/>
      <c r="J182" s="785"/>
      <c r="K182" s="785"/>
      <c r="L182" s="785"/>
      <c r="M182" s="785"/>
      <c r="N182" s="785"/>
    </row>
    <row r="183" spans="8:14" x14ac:dyDescent="0.25">
      <c r="H183" s="785"/>
      <c r="I183" s="785"/>
      <c r="J183" s="785"/>
      <c r="K183" s="785"/>
      <c r="L183" s="785"/>
      <c r="M183" s="785"/>
      <c r="N183" s="785"/>
    </row>
    <row r="184" spans="8:14" x14ac:dyDescent="0.25">
      <c r="H184" s="785"/>
      <c r="I184" s="785"/>
      <c r="J184" s="785"/>
      <c r="K184" s="785"/>
      <c r="L184" s="785"/>
      <c r="M184" s="785"/>
      <c r="N184" s="785"/>
    </row>
    <row r="185" spans="8:14" x14ac:dyDescent="0.25">
      <c r="H185" s="785"/>
      <c r="I185" s="785"/>
      <c r="J185" s="785"/>
      <c r="K185" s="785"/>
      <c r="L185" s="785"/>
      <c r="M185" s="785"/>
      <c r="N185" s="785"/>
    </row>
    <row r="186" spans="8:14" x14ac:dyDescent="0.25">
      <c r="H186" s="785"/>
      <c r="I186" s="785"/>
      <c r="J186" s="785"/>
      <c r="K186" s="785"/>
      <c r="L186" s="785"/>
      <c r="M186" s="785"/>
      <c r="N186" s="785"/>
    </row>
    <row r="187" spans="8:14" x14ac:dyDescent="0.25">
      <c r="H187" s="785"/>
      <c r="I187" s="785"/>
      <c r="J187" s="785"/>
      <c r="K187" s="785"/>
      <c r="L187" s="785"/>
      <c r="M187" s="785"/>
      <c r="N187" s="785"/>
    </row>
    <row r="188" spans="8:14" x14ac:dyDescent="0.25">
      <c r="H188" s="785"/>
      <c r="I188" s="785"/>
      <c r="J188" s="785"/>
      <c r="K188" s="785"/>
      <c r="L188" s="785"/>
      <c r="M188" s="785"/>
      <c r="N188" s="785"/>
    </row>
    <row r="189" spans="8:14" x14ac:dyDescent="0.25">
      <c r="H189" s="785"/>
      <c r="I189" s="785"/>
      <c r="J189" s="785"/>
      <c r="K189" s="785"/>
      <c r="L189" s="785"/>
      <c r="M189" s="785"/>
      <c r="N189" s="785"/>
    </row>
    <row r="190" spans="8:14" x14ac:dyDescent="0.25">
      <c r="H190" s="785"/>
      <c r="I190" s="785"/>
      <c r="J190" s="785"/>
      <c r="K190" s="785"/>
      <c r="L190" s="785"/>
      <c r="M190" s="785"/>
      <c r="N190" s="785"/>
    </row>
    <row r="191" spans="8:14" x14ac:dyDescent="0.25">
      <c r="H191" s="785"/>
      <c r="I191" s="785"/>
      <c r="J191" s="785"/>
      <c r="K191" s="785"/>
      <c r="L191" s="785"/>
      <c r="M191" s="785"/>
      <c r="N191" s="785"/>
    </row>
    <row r="192" spans="8:14" x14ac:dyDescent="0.25">
      <c r="H192" s="785"/>
      <c r="I192" s="785"/>
      <c r="J192" s="785"/>
      <c r="K192" s="785"/>
      <c r="L192" s="785"/>
      <c r="M192" s="785"/>
      <c r="N192" s="785"/>
    </row>
    <row r="193" spans="8:14" x14ac:dyDescent="0.25">
      <c r="H193" s="785"/>
      <c r="I193" s="785"/>
      <c r="J193" s="785"/>
      <c r="K193" s="785"/>
      <c r="L193" s="785"/>
      <c r="M193" s="785"/>
      <c r="N193" s="785"/>
    </row>
    <row r="194" spans="8:14" x14ac:dyDescent="0.25">
      <c r="H194" s="785"/>
      <c r="I194" s="785"/>
      <c r="J194" s="785"/>
      <c r="K194" s="785"/>
      <c r="L194" s="785"/>
      <c r="M194" s="785"/>
      <c r="N194" s="785"/>
    </row>
    <row r="195" spans="8:14" x14ac:dyDescent="0.25">
      <c r="H195" s="785"/>
      <c r="I195" s="785"/>
      <c r="J195" s="785"/>
      <c r="K195" s="785"/>
      <c r="L195" s="785"/>
      <c r="M195" s="785"/>
      <c r="N195" s="785"/>
    </row>
    <row r="196" spans="8:14" x14ac:dyDescent="0.25">
      <c r="H196" s="785"/>
      <c r="I196" s="785"/>
      <c r="J196" s="785"/>
      <c r="K196" s="785"/>
      <c r="L196" s="785"/>
      <c r="M196" s="785"/>
      <c r="N196" s="785"/>
    </row>
    <row r="197" spans="8:14" x14ac:dyDescent="0.25">
      <c r="H197" s="785"/>
      <c r="I197" s="785"/>
      <c r="J197" s="785"/>
      <c r="K197" s="785"/>
      <c r="L197" s="785"/>
      <c r="M197" s="785"/>
      <c r="N197" s="785"/>
    </row>
    <row r="198" spans="8:14" x14ac:dyDescent="0.25">
      <c r="H198" s="785"/>
      <c r="I198" s="785"/>
      <c r="J198" s="785"/>
      <c r="K198" s="785"/>
      <c r="L198" s="785"/>
      <c r="M198" s="785"/>
      <c r="N198" s="785"/>
    </row>
    <row r="199" spans="8:14" x14ac:dyDescent="0.25">
      <c r="H199" s="785"/>
      <c r="I199" s="785"/>
      <c r="J199" s="785"/>
      <c r="K199" s="785"/>
      <c r="L199" s="785"/>
      <c r="M199" s="785"/>
      <c r="N199" s="785"/>
    </row>
    <row r="200" spans="8:14" x14ac:dyDescent="0.25">
      <c r="H200" s="785"/>
      <c r="I200" s="785"/>
      <c r="J200" s="785"/>
      <c r="K200" s="785"/>
      <c r="L200" s="785"/>
      <c r="M200" s="785"/>
      <c r="N200" s="785"/>
    </row>
    <row r="201" spans="8:14" x14ac:dyDescent="0.25">
      <c r="H201" s="785"/>
      <c r="I201" s="785"/>
      <c r="J201" s="785"/>
      <c r="K201" s="785"/>
      <c r="L201" s="785"/>
      <c r="M201" s="785"/>
      <c r="N201" s="785"/>
    </row>
    <row r="202" spans="8:14" x14ac:dyDescent="0.25">
      <c r="H202" s="785"/>
      <c r="I202" s="785"/>
      <c r="J202" s="785"/>
      <c r="K202" s="785"/>
      <c r="L202" s="785"/>
      <c r="M202" s="785"/>
      <c r="N202" s="785"/>
    </row>
    <row r="203" spans="8:14" x14ac:dyDescent="0.25">
      <c r="H203" s="785"/>
      <c r="I203" s="785"/>
      <c r="J203" s="785"/>
      <c r="K203" s="785"/>
      <c r="L203" s="785"/>
      <c r="M203" s="785"/>
      <c r="N203" s="785"/>
    </row>
    <row r="204" spans="8:14" x14ac:dyDescent="0.25">
      <c r="H204" s="785"/>
      <c r="I204" s="785"/>
      <c r="J204" s="785"/>
      <c r="K204" s="785"/>
      <c r="L204" s="785"/>
      <c r="M204" s="785"/>
      <c r="N204" s="785"/>
    </row>
    <row r="205" spans="8:14" x14ac:dyDescent="0.25">
      <c r="H205" s="785"/>
      <c r="I205" s="785"/>
      <c r="J205" s="785"/>
      <c r="K205" s="785"/>
      <c r="L205" s="785"/>
      <c r="M205" s="785"/>
      <c r="N205" s="785"/>
    </row>
    <row r="206" spans="8:14" x14ac:dyDescent="0.25">
      <c r="H206" s="785"/>
      <c r="I206" s="785"/>
      <c r="J206" s="785"/>
      <c r="K206" s="785"/>
      <c r="L206" s="785"/>
      <c r="M206" s="785"/>
      <c r="N206" s="785"/>
    </row>
    <row r="207" spans="8:14" x14ac:dyDescent="0.25">
      <c r="H207" s="785"/>
      <c r="I207" s="785"/>
      <c r="J207" s="785"/>
      <c r="K207" s="785"/>
      <c r="L207" s="785"/>
      <c r="M207" s="785"/>
      <c r="N207" s="785"/>
    </row>
    <row r="208" spans="8:14" x14ac:dyDescent="0.25">
      <c r="H208" s="785"/>
      <c r="I208" s="785"/>
      <c r="J208" s="785"/>
      <c r="K208" s="785"/>
      <c r="L208" s="785"/>
      <c r="M208" s="785"/>
      <c r="N208" s="785"/>
    </row>
    <row r="209" spans="8:14" x14ac:dyDescent="0.25">
      <c r="H209" s="785"/>
      <c r="I209" s="785"/>
      <c r="J209" s="785"/>
      <c r="K209" s="785"/>
      <c r="L209" s="785"/>
      <c r="M209" s="785"/>
      <c r="N209" s="785"/>
    </row>
    <row r="210" spans="8:14" x14ac:dyDescent="0.25">
      <c r="H210" s="785"/>
      <c r="I210" s="785"/>
      <c r="J210" s="785"/>
      <c r="K210" s="785"/>
      <c r="L210" s="785"/>
      <c r="M210" s="785"/>
      <c r="N210" s="785"/>
    </row>
    <row r="211" spans="8:14" x14ac:dyDescent="0.25">
      <c r="H211" s="785"/>
      <c r="I211" s="785"/>
      <c r="J211" s="785"/>
      <c r="K211" s="785"/>
      <c r="L211" s="785"/>
      <c r="M211" s="785"/>
      <c r="N211" s="785"/>
    </row>
    <row r="212" spans="8:14" x14ac:dyDescent="0.25">
      <c r="H212" s="785"/>
      <c r="I212" s="785"/>
      <c r="J212" s="785"/>
      <c r="K212" s="785"/>
      <c r="L212" s="785"/>
      <c r="M212" s="785"/>
      <c r="N212" s="785"/>
    </row>
    <row r="213" spans="8:14" x14ac:dyDescent="0.25">
      <c r="H213" s="785"/>
      <c r="I213" s="785"/>
      <c r="J213" s="785"/>
      <c r="K213" s="785"/>
      <c r="L213" s="785"/>
      <c r="M213" s="785"/>
      <c r="N213" s="785"/>
    </row>
    <row r="214" spans="8:14" x14ac:dyDescent="0.25">
      <c r="H214" s="785"/>
      <c r="I214" s="785"/>
      <c r="J214" s="785"/>
      <c r="K214" s="785"/>
      <c r="L214" s="785"/>
      <c r="M214" s="785"/>
      <c r="N214" s="785"/>
    </row>
    <row r="215" spans="8:14" x14ac:dyDescent="0.25">
      <c r="H215" s="785"/>
      <c r="I215" s="785"/>
      <c r="J215" s="785"/>
      <c r="K215" s="785"/>
      <c r="L215" s="785"/>
      <c r="M215" s="785"/>
      <c r="N215" s="785"/>
    </row>
    <row r="216" spans="8:14" x14ac:dyDescent="0.25">
      <c r="H216" s="785"/>
      <c r="I216" s="785"/>
      <c r="J216" s="785"/>
      <c r="K216" s="785"/>
      <c r="L216" s="785"/>
      <c r="M216" s="785"/>
      <c r="N216" s="785"/>
    </row>
    <row r="217" spans="8:14" x14ac:dyDescent="0.25">
      <c r="H217" s="785"/>
      <c r="I217" s="785"/>
      <c r="J217" s="785"/>
      <c r="K217" s="785"/>
      <c r="L217" s="785"/>
      <c r="M217" s="785"/>
      <c r="N217" s="785"/>
    </row>
    <row r="218" spans="8:14" x14ac:dyDescent="0.25">
      <c r="H218" s="785"/>
      <c r="I218" s="785"/>
      <c r="J218" s="785"/>
      <c r="K218" s="785"/>
      <c r="L218" s="785"/>
    </row>
  </sheetData>
  <sheetProtection algorithmName="SHA-512" hashValue="SGA9UWhB3P3fW8DZ87Yoyv7azz8aWsmgb5krCWWtnPVKZp9eTQ2ohWyId377dSq7W6qCR3wJnyVh8NOtpr4Osw==" saltValue="PcO5r1WmUtxeqhs4+rg6YA==" spinCount="100000" sheet="1" objects="1" scenarios="1" selectLockedCells="1"/>
  <mergeCells count="59">
    <mergeCell ref="C3:N3"/>
    <mergeCell ref="L7:N7"/>
    <mergeCell ref="F12:G12"/>
    <mergeCell ref="G20:M20"/>
    <mergeCell ref="E81:L81"/>
    <mergeCell ref="D53:G53"/>
    <mergeCell ref="H63:I63"/>
    <mergeCell ref="D54:F54"/>
    <mergeCell ref="F68:F72"/>
    <mergeCell ref="H68:I72"/>
    <mergeCell ref="K68:K72"/>
    <mergeCell ref="D71:E71"/>
    <mergeCell ref="C59:D61"/>
    <mergeCell ref="F60:J60"/>
    <mergeCell ref="H73:I73"/>
    <mergeCell ref="F74:K74"/>
    <mergeCell ref="D78:H78"/>
    <mergeCell ref="K78:N78"/>
    <mergeCell ref="E80:L80"/>
    <mergeCell ref="E82:L82"/>
    <mergeCell ref="E83:J83"/>
    <mergeCell ref="M83:O83"/>
    <mergeCell ref="E84:J84"/>
    <mergeCell ref="E85:G85"/>
    <mergeCell ref="H85:J85"/>
    <mergeCell ref="E102:L102"/>
    <mergeCell ref="E91:J91"/>
    <mergeCell ref="E92:J92"/>
    <mergeCell ref="E93:L93"/>
    <mergeCell ref="E94:J94"/>
    <mergeCell ref="E95:J95"/>
    <mergeCell ref="E96:J96"/>
    <mergeCell ref="E97:J97"/>
    <mergeCell ref="E98:L98"/>
    <mergeCell ref="E99:J99"/>
    <mergeCell ref="E100:J100"/>
    <mergeCell ref="E101:J101"/>
    <mergeCell ref="E109:J109"/>
    <mergeCell ref="E110:J110"/>
    <mergeCell ref="E111:J111"/>
    <mergeCell ref="G35:J35"/>
    <mergeCell ref="C52:N52"/>
    <mergeCell ref="C56:D57"/>
    <mergeCell ref="N56:N61"/>
    <mergeCell ref="F57:F59"/>
    <mergeCell ref="G57:I59"/>
    <mergeCell ref="L57:M58"/>
    <mergeCell ref="E103:J103"/>
    <mergeCell ref="E104:J104"/>
    <mergeCell ref="E105:J105"/>
    <mergeCell ref="E106:L106"/>
    <mergeCell ref="E107:L107"/>
    <mergeCell ref="E108:J108"/>
    <mergeCell ref="L60:M61"/>
    <mergeCell ref="C62:N62"/>
    <mergeCell ref="H53:I53"/>
    <mergeCell ref="J53:L53"/>
    <mergeCell ref="F7:I7"/>
    <mergeCell ref="K12:M12"/>
  </mergeCells>
  <conditionalFormatting sqref="F73">
    <cfRule type="cellIs" dxfId="59" priority="14" operator="equal">
      <formula>1</formula>
    </cfRule>
  </conditionalFormatting>
  <conditionalFormatting sqref="G73">
    <cfRule type="cellIs" dxfId="58" priority="13" operator="greaterThan">
      <formula>1</formula>
    </cfRule>
  </conditionalFormatting>
  <conditionalFormatting sqref="H73">
    <cfRule type="cellIs" dxfId="57" priority="12" operator="equal">
      <formula>1</formula>
    </cfRule>
  </conditionalFormatting>
  <conditionalFormatting sqref="K73">
    <cfRule type="cellIs" dxfId="56" priority="11" operator="equal">
      <formula>1</formula>
    </cfRule>
  </conditionalFormatting>
  <conditionalFormatting sqref="F74:K74">
    <cfRule type="cellIs" dxfId="55" priority="1" operator="equal">
      <formula>1</formula>
    </cfRule>
    <cfRule type="cellIs" dxfId="54" priority="2" operator="equal">
      <formula>1</formula>
    </cfRule>
    <cfRule type="cellIs" dxfId="53" priority="3" operator="equal">
      <formula>1</formula>
    </cfRule>
    <cfRule type="cellIs" dxfId="52" priority="10" operator="equal">
      <formula>1</formula>
    </cfRule>
  </conditionalFormatting>
  <conditionalFormatting sqref="F68:F72">
    <cfRule type="cellIs" dxfId="51" priority="6" operator="equal">
      <formula>1</formula>
    </cfRule>
    <cfRule type="cellIs" dxfId="50" priority="7" operator="equal">
      <formula>1</formula>
    </cfRule>
    <cfRule type="cellIs" dxfId="49" priority="8" operator="equal">
      <formula>1</formula>
    </cfRule>
    <cfRule type="cellIs" dxfId="48" priority="9" operator="equal">
      <formula>1</formula>
    </cfRule>
  </conditionalFormatting>
  <conditionalFormatting sqref="H68:I72">
    <cfRule type="cellIs" dxfId="47" priority="5" operator="equal">
      <formula>1</formula>
    </cfRule>
  </conditionalFormatting>
  <conditionalFormatting sqref="K68:K72">
    <cfRule type="cellIs" dxfId="46" priority="4" operator="equal">
      <formula>1</formula>
    </cfRule>
  </conditionalFormatting>
  <dataValidations count="5">
    <dataValidation type="list" allowBlank="1" showInputMessage="1" showErrorMessage="1" prompt="Acabado Piso" sqref="F12">
      <formula1>$C$13:$C$18</formula1>
    </dataValidation>
    <dataValidation type="list" allowBlank="1" showInputMessage="1" showErrorMessage="1" sqref="G20">
      <formula1>$C$21:$C$33</formula1>
    </dataValidation>
    <dataValidation type="list" allowBlank="1" showInputMessage="1" showErrorMessage="1" prompt="Tipo de Losa" sqref="F7">
      <formula1>$C$8:$C$9</formula1>
    </dataValidation>
    <dataValidation type="list" allowBlank="1" showInputMessage="1" showErrorMessage="1" prompt="Acabado Cielo" sqref="K12">
      <formula1>$I$13:$I$16</formula1>
    </dataValidation>
    <dataValidation type="list" allowBlank="1" showInputMessage="1" showErrorMessage="1" prompt="Uso Proyectado" sqref="G35">
      <formula1>$C$36:$C$38</formula1>
    </dataValidation>
  </dataValidations>
  <pageMargins left="0.74803149606299213" right="0.74803149606299213" top="0.98425196850393704" bottom="0.98425196850393704" header="0" footer="0"/>
  <pageSetup scale="71" orientation="portrait" horizontalDpi="4294967293" verticalDpi="4294967293" r:id="rId1"/>
  <headerFooter alignWithMargins="0">
    <oddHeader>&amp;LPREDIM 2018v5,0&amp;CMag.Ing. Gustavo A. Vargas H.&amp;RArq. Ing. Diego F. Gómez E.</oddHeader>
  </headerFooter>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2"/>
  <sheetViews>
    <sheetView showGridLines="0" zoomScale="80" zoomScaleNormal="80" workbookViewId="0">
      <selection activeCell="G22" sqref="G22:G23"/>
    </sheetView>
  </sheetViews>
  <sheetFormatPr baseColWidth="10" defaultRowHeight="12" x14ac:dyDescent="0.2"/>
  <cols>
    <col min="1" max="1" width="2.5703125" style="353" customWidth="1"/>
    <col min="2" max="2" width="3" style="353" customWidth="1"/>
    <col min="3" max="3" width="34.28515625" style="68" customWidth="1"/>
    <col min="4" max="5" width="4.7109375" style="68" customWidth="1"/>
    <col min="6" max="6" width="2.7109375" style="426" customWidth="1"/>
    <col min="7" max="7" width="9" style="68" customWidth="1"/>
    <col min="8" max="8" width="7" style="427" customWidth="1"/>
    <col min="9" max="9" width="8.7109375" style="427" customWidth="1"/>
    <col min="10" max="10" width="6.85546875" style="427" customWidth="1"/>
    <col min="11" max="11" width="22.7109375" style="68" customWidth="1"/>
    <col min="12" max="12" width="3.5703125" style="353" customWidth="1"/>
    <col min="13" max="13" width="3.140625" style="353" customWidth="1"/>
    <col min="14" max="23" width="11.42578125" style="353"/>
    <col min="24" max="16384" width="11.42578125" style="68"/>
  </cols>
  <sheetData>
    <row r="1" spans="2:12" s="68" customFormat="1" ht="14.25" customHeight="1" thickBot="1" x14ac:dyDescent="0.25">
      <c r="B1" s="353"/>
      <c r="C1" s="353"/>
      <c r="D1" s="353"/>
      <c r="E1" s="353"/>
      <c r="F1" s="354"/>
      <c r="G1" s="353"/>
      <c r="H1" s="355"/>
      <c r="I1" s="355"/>
      <c r="J1" s="355"/>
      <c r="K1" s="353"/>
      <c r="L1" s="353"/>
    </row>
    <row r="2" spans="2:12" s="68" customFormat="1" ht="12" customHeight="1" thickBot="1" x14ac:dyDescent="0.25">
      <c r="B2" s="356"/>
      <c r="C2" s="357"/>
      <c r="D2" s="357"/>
      <c r="E2" s="357"/>
      <c r="F2" s="358"/>
      <c r="G2" s="357"/>
      <c r="H2" s="359"/>
      <c r="I2" s="359"/>
      <c r="J2" s="359"/>
      <c r="K2" s="357"/>
      <c r="L2" s="360"/>
    </row>
    <row r="3" spans="2:12" s="68" customFormat="1" ht="22.5" customHeight="1" thickBot="1" x14ac:dyDescent="0.25">
      <c r="B3" s="57"/>
      <c r="C3" s="1361" t="s">
        <v>241</v>
      </c>
      <c r="D3" s="1362"/>
      <c r="E3" s="1362"/>
      <c r="F3" s="1362"/>
      <c r="G3" s="1362"/>
      <c r="H3" s="1362"/>
      <c r="I3" s="1362"/>
      <c r="J3" s="1362"/>
      <c r="K3" s="1363"/>
      <c r="L3" s="361"/>
    </row>
    <row r="4" spans="2:12" s="68" customFormat="1" ht="80.25" customHeight="1" thickBot="1" x14ac:dyDescent="0.25">
      <c r="B4" s="57"/>
      <c r="C4" s="1383" t="s">
        <v>22</v>
      </c>
      <c r="D4" s="1384"/>
      <c r="E4" s="1384"/>
      <c r="F4" s="1384"/>
      <c r="G4" s="1384"/>
      <c r="H4" s="1384"/>
      <c r="I4" s="1384"/>
      <c r="J4" s="1384"/>
      <c r="K4" s="1385"/>
      <c r="L4" s="361"/>
    </row>
    <row r="5" spans="2:12" s="68" customFormat="1" ht="8.25" customHeight="1" thickBot="1" x14ac:dyDescent="0.25">
      <c r="B5" s="57"/>
      <c r="C5" s="1311"/>
      <c r="D5" s="1311"/>
      <c r="E5" s="1311"/>
      <c r="F5" s="1311"/>
      <c r="G5" s="1311"/>
      <c r="H5" s="1311"/>
      <c r="I5" s="1311"/>
      <c r="J5" s="1311"/>
      <c r="K5" s="1311"/>
      <c r="L5" s="361"/>
    </row>
    <row r="6" spans="2:12" s="68" customFormat="1" ht="18" customHeight="1" thickBot="1" x14ac:dyDescent="0.25">
      <c r="B6" s="57"/>
      <c r="C6" s="1364" t="s">
        <v>3</v>
      </c>
      <c r="D6" s="1365"/>
      <c r="E6" s="1365"/>
      <c r="F6" s="362"/>
      <c r="G6" s="1071"/>
      <c r="H6" s="1073"/>
      <c r="I6" s="1368"/>
      <c r="J6" s="1369"/>
      <c r="K6" s="1370"/>
      <c r="L6" s="361"/>
    </row>
    <row r="7" spans="2:12" s="68" customFormat="1" ht="6.75" customHeight="1" thickBot="1" x14ac:dyDescent="0.25">
      <c r="B7" s="57"/>
      <c r="C7" s="69"/>
      <c r="D7" s="70"/>
      <c r="E7" s="70"/>
      <c r="F7" s="71"/>
      <c r="G7" s="71"/>
      <c r="H7" s="71"/>
      <c r="I7" s="71"/>
      <c r="J7" s="71"/>
      <c r="K7" s="72"/>
      <c r="L7" s="361"/>
    </row>
    <row r="8" spans="2:12" s="68" customFormat="1" ht="18" customHeight="1" thickBot="1" x14ac:dyDescent="0.25">
      <c r="B8" s="57"/>
      <c r="C8" s="1364" t="s">
        <v>201</v>
      </c>
      <c r="D8" s="1365"/>
      <c r="E8" s="1365"/>
      <c r="F8" s="362"/>
      <c r="G8" s="1380"/>
      <c r="H8" s="1381"/>
      <c r="I8" s="363" t="s">
        <v>2</v>
      </c>
      <c r="J8" s="1054" t="str">
        <f>IF(G8&gt;7.5,"Excede Altura máxima de 7,5m","")</f>
        <v/>
      </c>
      <c r="K8" s="1055"/>
      <c r="L8" s="361"/>
    </row>
    <row r="9" spans="2:12" s="68" customFormat="1" ht="18" hidden="1" customHeight="1" x14ac:dyDescent="0.2">
      <c r="B9" s="57"/>
      <c r="C9" s="64" t="s">
        <v>202</v>
      </c>
      <c r="D9" s="64"/>
      <c r="E9" s="64"/>
      <c r="F9" s="364"/>
      <c r="G9" s="1382">
        <f>IF(G8&lt;=3.5,1,IF(G8&lt;=5,1.1,IF(G8&lt;=7.5,1.2,"")))</f>
        <v>1</v>
      </c>
      <c r="H9" s="1382"/>
      <c r="I9" s="365"/>
      <c r="J9" s="365"/>
      <c r="K9" s="365"/>
      <c r="L9" s="361"/>
    </row>
    <row r="10" spans="2:12" s="68" customFormat="1" ht="6.75" customHeight="1" thickBot="1" x14ac:dyDescent="0.25">
      <c r="B10" s="57"/>
      <c r="C10" s="69"/>
      <c r="D10" s="70"/>
      <c r="E10" s="70"/>
      <c r="F10" s="71"/>
      <c r="G10" s="71"/>
      <c r="H10" s="71"/>
      <c r="I10" s="71"/>
      <c r="J10" s="71"/>
      <c r="K10" s="72"/>
      <c r="L10" s="361"/>
    </row>
    <row r="11" spans="2:12" s="68" customFormat="1" ht="13.5" customHeight="1" x14ac:dyDescent="0.2">
      <c r="B11" s="57"/>
      <c r="C11" s="1371" t="s">
        <v>4</v>
      </c>
      <c r="D11" s="1372"/>
      <c r="E11" s="1372"/>
      <c r="F11" s="1372"/>
      <c r="G11" s="1372"/>
      <c r="H11" s="1372"/>
      <c r="I11" s="1372"/>
      <c r="J11" s="1372"/>
      <c r="K11" s="1373"/>
      <c r="L11" s="361"/>
    </row>
    <row r="12" spans="2:12" s="68" customFormat="1" ht="5.0999999999999996" customHeight="1" x14ac:dyDescent="0.2">
      <c r="B12" s="57"/>
      <c r="C12" s="1374"/>
      <c r="D12" s="1375"/>
      <c r="E12" s="1375"/>
      <c r="F12" s="1375"/>
      <c r="G12" s="1375"/>
      <c r="H12" s="1375"/>
      <c r="I12" s="1375"/>
      <c r="J12" s="1375"/>
      <c r="K12" s="1376"/>
      <c r="L12" s="361"/>
    </row>
    <row r="13" spans="2:12" s="68" customFormat="1" ht="5.0999999999999996" customHeight="1" thickBot="1" x14ac:dyDescent="0.25">
      <c r="B13" s="57"/>
      <c r="C13" s="1377"/>
      <c r="D13" s="1378"/>
      <c r="E13" s="1378"/>
      <c r="F13" s="1378"/>
      <c r="G13" s="1378"/>
      <c r="H13" s="1378"/>
      <c r="I13" s="1375"/>
      <c r="J13" s="1375"/>
      <c r="K13" s="1379"/>
      <c r="L13" s="361"/>
    </row>
    <row r="14" spans="2:12" s="68" customFormat="1" ht="15.75" x14ac:dyDescent="0.2">
      <c r="B14" s="57"/>
      <c r="C14" s="1366" t="s">
        <v>30</v>
      </c>
      <c r="D14" s="1367"/>
      <c r="E14" s="1367"/>
      <c r="F14" s="366"/>
      <c r="G14" s="367">
        <f>I14*100</f>
        <v>500</v>
      </c>
      <c r="H14" s="368" t="s">
        <v>169</v>
      </c>
      <c r="I14" s="369">
        <f>'2 AVALUO CARGAS'!K104</f>
        <v>5</v>
      </c>
      <c r="J14" s="370" t="s">
        <v>170</v>
      </c>
      <c r="K14" s="371" t="s">
        <v>172</v>
      </c>
      <c r="L14" s="361"/>
    </row>
    <row r="15" spans="2:12" s="68" customFormat="1" ht="15.75" x14ac:dyDescent="0.2">
      <c r="B15" s="57"/>
      <c r="C15" s="1312" t="s">
        <v>5</v>
      </c>
      <c r="D15" s="1313"/>
      <c r="E15" s="1313"/>
      <c r="F15" s="364"/>
      <c r="G15" s="372">
        <f t="shared" ref="G15:G17" si="0">I15*100</f>
        <v>717.00000000000011</v>
      </c>
      <c r="H15" s="373" t="s">
        <v>169</v>
      </c>
      <c r="I15" s="374">
        <f>'2 AVALUO CARGAS'!K101</f>
        <v>7.1700000000000008</v>
      </c>
      <c r="J15" s="375" t="s">
        <v>170</v>
      </c>
      <c r="K15" s="376"/>
      <c r="L15" s="361"/>
    </row>
    <row r="16" spans="2:12" s="68" customFormat="1" ht="13.5" x14ac:dyDescent="0.2">
      <c r="B16" s="57"/>
      <c r="C16" s="1312" t="s">
        <v>6</v>
      </c>
      <c r="D16" s="1313"/>
      <c r="E16" s="1313"/>
      <c r="F16" s="364"/>
      <c r="G16" s="372">
        <f t="shared" si="0"/>
        <v>1217.0000000000002</v>
      </c>
      <c r="H16" s="377" t="s">
        <v>169</v>
      </c>
      <c r="I16" s="374">
        <f>'2 AVALUO CARGAS'!K105</f>
        <v>12.170000000000002</v>
      </c>
      <c r="J16" s="375" t="s">
        <v>170</v>
      </c>
      <c r="K16" s="378"/>
      <c r="L16" s="361"/>
    </row>
    <row r="17" spans="2:12" s="68" customFormat="1" ht="14.25" thickBot="1" x14ac:dyDescent="0.25">
      <c r="B17" s="57"/>
      <c r="C17" s="1335" t="s">
        <v>7</v>
      </c>
      <c r="D17" s="1336"/>
      <c r="E17" s="1336"/>
      <c r="F17" s="379"/>
      <c r="G17" s="380">
        <f t="shared" si="0"/>
        <v>1660.3999999999999</v>
      </c>
      <c r="H17" s="381" t="s">
        <v>169</v>
      </c>
      <c r="I17" s="382">
        <f>'2 AVALUO CARGAS'!K110</f>
        <v>16.603999999999999</v>
      </c>
      <c r="J17" s="383" t="s">
        <v>170</v>
      </c>
      <c r="K17" s="384"/>
      <c r="L17" s="361"/>
    </row>
    <row r="18" spans="2:12" s="68" customFormat="1" ht="5.25" customHeight="1" thickBot="1" x14ac:dyDescent="0.25">
      <c r="B18" s="57"/>
      <c r="C18" s="60"/>
      <c r="D18" s="60"/>
      <c r="E18" s="60"/>
      <c r="F18" s="385"/>
      <c r="G18" s="60"/>
      <c r="H18" s="71"/>
      <c r="I18" s="71"/>
      <c r="J18" s="71"/>
      <c r="K18" s="60"/>
      <c r="L18" s="361"/>
    </row>
    <row r="19" spans="2:12" s="68" customFormat="1" ht="34.5" customHeight="1" thickBot="1" x14ac:dyDescent="0.25">
      <c r="B19" s="57"/>
      <c r="C19" s="1357" t="s">
        <v>174</v>
      </c>
      <c r="D19" s="1358"/>
      <c r="E19" s="1358"/>
      <c r="F19" s="1358"/>
      <c r="G19" s="1358"/>
      <c r="H19" s="1358"/>
      <c r="I19" s="1358"/>
      <c r="J19" s="1358"/>
      <c r="K19" s="1359"/>
      <c r="L19" s="361"/>
    </row>
    <row r="20" spans="2:12" s="68" customFormat="1" ht="6" customHeight="1" thickBot="1" x14ac:dyDescent="0.25">
      <c r="B20" s="57"/>
      <c r="C20" s="1311"/>
      <c r="D20" s="1311"/>
      <c r="E20" s="1311"/>
      <c r="F20" s="1311"/>
      <c r="G20" s="1311"/>
      <c r="H20" s="1311"/>
      <c r="I20" s="1311"/>
      <c r="J20" s="1311"/>
      <c r="K20" s="1311"/>
      <c r="L20" s="361"/>
    </row>
    <row r="21" spans="2:12" s="68" customFormat="1" ht="15" customHeight="1" thickBot="1" x14ac:dyDescent="0.25">
      <c r="B21" s="57"/>
      <c r="C21" s="1314" t="s">
        <v>242</v>
      </c>
      <c r="D21" s="1315"/>
      <c r="E21" s="1315"/>
      <c r="F21" s="1315"/>
      <c r="G21" s="1315"/>
      <c r="H21" s="1315"/>
      <c r="I21" s="1315"/>
      <c r="J21" s="1315"/>
      <c r="K21" s="1316"/>
      <c r="L21" s="361"/>
    </row>
    <row r="22" spans="2:12" s="68" customFormat="1" ht="12" customHeight="1" x14ac:dyDescent="0.2">
      <c r="B22" s="57"/>
      <c r="C22" s="1347" t="s">
        <v>24</v>
      </c>
      <c r="D22" s="1348"/>
      <c r="E22" s="1348"/>
      <c r="F22" s="386"/>
      <c r="G22" s="8"/>
      <c r="H22" s="387" t="s">
        <v>2</v>
      </c>
      <c r="I22" s="1349"/>
      <c r="J22" s="1350"/>
      <c r="K22" s="1351"/>
      <c r="L22" s="361"/>
    </row>
    <row r="23" spans="2:12" s="68" customFormat="1" ht="12" customHeight="1" thickBot="1" x14ac:dyDescent="0.25">
      <c r="B23" s="57"/>
      <c r="C23" s="1355" t="s">
        <v>25</v>
      </c>
      <c r="D23" s="1356"/>
      <c r="E23" s="1356"/>
      <c r="F23" s="388"/>
      <c r="G23" s="9"/>
      <c r="H23" s="389" t="s">
        <v>2</v>
      </c>
      <c r="I23" s="1352"/>
      <c r="J23" s="1353"/>
      <c r="K23" s="1354"/>
      <c r="L23" s="361"/>
    </row>
    <row r="24" spans="2:12" s="68" customFormat="1" ht="6" customHeight="1" thickBot="1" x14ac:dyDescent="0.25">
      <c r="B24" s="57"/>
      <c r="C24" s="1311"/>
      <c r="D24" s="1311"/>
      <c r="E24" s="1311"/>
      <c r="F24" s="1311"/>
      <c r="G24" s="1311"/>
      <c r="H24" s="1311"/>
      <c r="I24" s="1311"/>
      <c r="J24" s="1311"/>
      <c r="K24" s="1311"/>
      <c r="L24" s="361"/>
    </row>
    <row r="25" spans="2:12" s="68" customFormat="1" ht="15" customHeight="1" thickBot="1" x14ac:dyDescent="0.25">
      <c r="B25" s="57"/>
      <c r="C25" s="1314" t="s">
        <v>243</v>
      </c>
      <c r="D25" s="1315"/>
      <c r="E25" s="1315"/>
      <c r="F25" s="1315"/>
      <c r="G25" s="1315"/>
      <c r="H25" s="1315"/>
      <c r="I25" s="1315"/>
      <c r="J25" s="1315"/>
      <c r="K25" s="1316"/>
      <c r="L25" s="361"/>
    </row>
    <row r="26" spans="2:12" s="68" customFormat="1" ht="15" customHeight="1" thickBot="1" x14ac:dyDescent="0.25">
      <c r="B26" s="57"/>
      <c r="C26" s="1337" t="s">
        <v>84</v>
      </c>
      <c r="D26" s="1338"/>
      <c r="E26" s="1338"/>
      <c r="F26" s="390"/>
      <c r="G26" s="391">
        <f>I26/10</f>
        <v>0</v>
      </c>
      <c r="H26" s="392" t="s">
        <v>8</v>
      </c>
      <c r="I26" s="393">
        <f>CEILING((((G6-0.5)*I16*G22*G23)),10)</f>
        <v>0</v>
      </c>
      <c r="J26" s="392" t="s">
        <v>171</v>
      </c>
      <c r="K26" s="394"/>
      <c r="L26" s="361"/>
    </row>
    <row r="27" spans="2:12" s="68" customFormat="1" ht="5.25" customHeight="1" thickBot="1" x14ac:dyDescent="0.25">
      <c r="B27" s="57"/>
      <c r="C27" s="60"/>
      <c r="D27" s="60"/>
      <c r="E27" s="60"/>
      <c r="F27" s="385"/>
      <c r="G27" s="395"/>
      <c r="H27" s="71"/>
      <c r="I27" s="71"/>
      <c r="J27" s="71"/>
      <c r="K27" s="60"/>
      <c r="L27" s="361"/>
    </row>
    <row r="28" spans="2:12" s="68" customFormat="1" ht="12.75" thickBot="1" x14ac:dyDescent="0.25">
      <c r="B28" s="57"/>
      <c r="C28" s="396" t="s">
        <v>80</v>
      </c>
      <c r="D28" s="397">
        <f>FLOOR(0.9*POWER((I26),0.5)*G9,2)</f>
        <v>0</v>
      </c>
      <c r="E28" s="398" t="s">
        <v>0</v>
      </c>
      <c r="F28" s="399"/>
      <c r="G28" s="398"/>
      <c r="H28" s="398"/>
      <c r="I28" s="398"/>
      <c r="J28" s="398"/>
      <c r="K28" s="400"/>
      <c r="L28" s="361"/>
    </row>
    <row r="29" spans="2:12" s="68" customFormat="1" ht="5.25" customHeight="1" x14ac:dyDescent="0.2">
      <c r="B29" s="57"/>
      <c r="C29" s="60"/>
      <c r="D29" s="60"/>
      <c r="E29" s="60"/>
      <c r="F29" s="385"/>
      <c r="G29" s="395"/>
      <c r="H29" s="71"/>
      <c r="I29" s="71"/>
      <c r="J29" s="71"/>
      <c r="K29" s="60"/>
      <c r="L29" s="361"/>
    </row>
    <row r="30" spans="2:12" s="68" customFormat="1" ht="18.75" thickBot="1" x14ac:dyDescent="0.3">
      <c r="B30" s="57"/>
      <c r="C30" s="401" t="s">
        <v>244</v>
      </c>
      <c r="D30" s="402" t="s">
        <v>245</v>
      </c>
      <c r="E30" s="1317">
        <f>IF(D28&lt;20,200,D28*10)</f>
        <v>200</v>
      </c>
      <c r="F30" s="1317"/>
      <c r="G30" s="403"/>
      <c r="H30" s="403"/>
      <c r="I30" s="403"/>
      <c r="J30" s="403"/>
      <c r="K30" s="404"/>
      <c r="L30" s="361"/>
    </row>
    <row r="31" spans="2:12" s="68" customFormat="1" ht="11.25" customHeight="1" thickBot="1" x14ac:dyDescent="0.25">
      <c r="B31" s="57"/>
      <c r="C31" s="60"/>
      <c r="D31" s="60"/>
      <c r="E31" s="60"/>
      <c r="F31" s="385"/>
      <c r="G31" s="60"/>
      <c r="H31" s="71"/>
      <c r="I31" s="71"/>
      <c r="J31" s="71"/>
      <c r="K31" s="60"/>
      <c r="L31" s="361"/>
    </row>
    <row r="32" spans="2:12" s="68" customFormat="1" ht="38.25" customHeight="1" thickBot="1" x14ac:dyDescent="0.25">
      <c r="B32" s="57"/>
      <c r="C32" s="1342" t="s">
        <v>418</v>
      </c>
      <c r="D32" s="1343"/>
      <c r="E32" s="1343"/>
      <c r="F32" s="1343"/>
      <c r="G32" s="1343"/>
      <c r="H32" s="1343"/>
      <c r="I32" s="1343"/>
      <c r="J32" s="1343"/>
      <c r="K32" s="1344"/>
      <c r="L32" s="361"/>
    </row>
    <row r="33" spans="1:23" ht="6" customHeight="1" thickBot="1" x14ac:dyDescent="0.25">
      <c r="A33" s="68"/>
      <c r="B33" s="57"/>
      <c r="C33" s="1311"/>
      <c r="D33" s="1311"/>
      <c r="E33" s="1311"/>
      <c r="F33" s="1311"/>
      <c r="G33" s="1311"/>
      <c r="H33" s="1311"/>
      <c r="I33" s="1311"/>
      <c r="J33" s="1311"/>
      <c r="K33" s="1311"/>
      <c r="L33" s="361"/>
      <c r="M33" s="68"/>
      <c r="N33" s="68"/>
      <c r="O33" s="68"/>
      <c r="P33" s="68"/>
      <c r="Q33" s="68"/>
      <c r="R33" s="68"/>
      <c r="S33" s="68"/>
      <c r="T33" s="68"/>
      <c r="U33" s="68"/>
      <c r="V33" s="68"/>
      <c r="W33" s="68"/>
    </row>
    <row r="34" spans="1:23" ht="15" customHeight="1" thickBot="1" x14ac:dyDescent="0.25">
      <c r="A34" s="68"/>
      <c r="B34" s="57"/>
      <c r="C34" s="1318" t="s">
        <v>246</v>
      </c>
      <c r="D34" s="1319"/>
      <c r="E34" s="1319"/>
      <c r="F34" s="1319"/>
      <c r="G34" s="1319"/>
      <c r="H34" s="1319"/>
      <c r="I34" s="1319"/>
      <c r="J34" s="1319"/>
      <c r="K34" s="1320"/>
      <c r="L34" s="361"/>
      <c r="M34" s="68"/>
      <c r="N34" s="68"/>
      <c r="O34" s="68"/>
      <c r="P34" s="68"/>
      <c r="Q34" s="68"/>
      <c r="R34" s="68"/>
      <c r="S34" s="68"/>
      <c r="T34" s="68"/>
      <c r="U34" s="68"/>
      <c r="V34" s="68"/>
      <c r="W34" s="68"/>
    </row>
    <row r="35" spans="1:23" ht="12" customHeight="1" x14ac:dyDescent="0.2">
      <c r="A35" s="68"/>
      <c r="B35" s="57"/>
      <c r="C35" s="1321" t="s">
        <v>24</v>
      </c>
      <c r="D35" s="1322"/>
      <c r="E35" s="1322"/>
      <c r="F35" s="405"/>
      <c r="G35" s="8"/>
      <c r="H35" s="406" t="s">
        <v>2</v>
      </c>
      <c r="I35" s="1323"/>
      <c r="J35" s="1324"/>
      <c r="K35" s="1325"/>
      <c r="L35" s="361"/>
      <c r="M35" s="68"/>
      <c r="N35" s="68"/>
      <c r="O35" s="68"/>
      <c r="P35" s="68"/>
      <c r="Q35" s="68"/>
      <c r="R35" s="68"/>
      <c r="S35" s="68"/>
      <c r="T35" s="68"/>
      <c r="U35" s="68"/>
      <c r="V35" s="68"/>
      <c r="W35" s="68"/>
    </row>
    <row r="36" spans="1:23" ht="12" customHeight="1" thickBot="1" x14ac:dyDescent="0.25">
      <c r="A36" s="68"/>
      <c r="B36" s="57"/>
      <c r="C36" s="1329" t="s">
        <v>25</v>
      </c>
      <c r="D36" s="1330"/>
      <c r="E36" s="1330"/>
      <c r="F36" s="407"/>
      <c r="G36" s="9"/>
      <c r="H36" s="408" t="s">
        <v>2</v>
      </c>
      <c r="I36" s="1326"/>
      <c r="J36" s="1327"/>
      <c r="K36" s="1328"/>
      <c r="L36" s="361"/>
      <c r="M36" s="68"/>
      <c r="N36" s="68"/>
      <c r="O36" s="68"/>
      <c r="P36" s="68"/>
      <c r="Q36" s="68"/>
      <c r="R36" s="68"/>
      <c r="S36" s="68"/>
      <c r="T36" s="68"/>
      <c r="U36" s="68"/>
      <c r="V36" s="68"/>
      <c r="W36" s="68"/>
    </row>
    <row r="37" spans="1:23" ht="6" customHeight="1" thickBot="1" x14ac:dyDescent="0.25">
      <c r="A37" s="68"/>
      <c r="B37" s="57"/>
      <c r="C37" s="1311"/>
      <c r="D37" s="1311"/>
      <c r="E37" s="1311"/>
      <c r="F37" s="1311"/>
      <c r="G37" s="1311"/>
      <c r="H37" s="1311"/>
      <c r="I37" s="1311"/>
      <c r="J37" s="1311"/>
      <c r="K37" s="1311"/>
      <c r="L37" s="361"/>
      <c r="M37" s="68"/>
      <c r="N37" s="68"/>
      <c r="O37" s="68"/>
      <c r="P37" s="68"/>
      <c r="Q37" s="68"/>
      <c r="R37" s="68"/>
      <c r="S37" s="68"/>
      <c r="T37" s="68"/>
      <c r="U37" s="68"/>
      <c r="V37" s="68"/>
      <c r="W37" s="68"/>
    </row>
    <row r="38" spans="1:23" ht="15" customHeight="1" thickBot="1" x14ac:dyDescent="0.25">
      <c r="A38" s="68"/>
      <c r="B38" s="57"/>
      <c r="C38" s="1318" t="s">
        <v>247</v>
      </c>
      <c r="D38" s="1319"/>
      <c r="E38" s="1319"/>
      <c r="F38" s="1319"/>
      <c r="G38" s="1319"/>
      <c r="H38" s="1319"/>
      <c r="I38" s="1319"/>
      <c r="J38" s="1319"/>
      <c r="K38" s="1320"/>
      <c r="L38" s="361"/>
      <c r="M38" s="68"/>
      <c r="N38" s="68"/>
      <c r="O38" s="68"/>
      <c r="P38" s="68"/>
      <c r="Q38" s="68"/>
      <c r="R38" s="68"/>
      <c r="S38" s="68"/>
      <c r="T38" s="68"/>
      <c r="U38" s="68"/>
      <c r="V38" s="68"/>
      <c r="W38" s="68"/>
    </row>
    <row r="39" spans="1:23" ht="15" customHeight="1" thickBot="1" x14ac:dyDescent="0.25">
      <c r="A39" s="68"/>
      <c r="B39" s="57"/>
      <c r="C39" s="1345" t="s">
        <v>84</v>
      </c>
      <c r="D39" s="1346"/>
      <c r="E39" s="1346"/>
      <c r="F39" s="409"/>
      <c r="G39" s="391">
        <f>I39/10</f>
        <v>0</v>
      </c>
      <c r="H39" s="410" t="s">
        <v>8</v>
      </c>
      <c r="I39" s="393">
        <f>CEILING((((G6-0.5)*I16*G35*G36)),10)</f>
        <v>0</v>
      </c>
      <c r="J39" s="411" t="s">
        <v>171</v>
      </c>
      <c r="K39" s="412"/>
      <c r="L39" s="361"/>
      <c r="M39" s="68"/>
      <c r="N39" s="68"/>
      <c r="O39" s="68"/>
      <c r="P39" s="68"/>
      <c r="Q39" s="68"/>
      <c r="R39" s="68"/>
      <c r="S39" s="68"/>
      <c r="T39" s="68"/>
      <c r="U39" s="68"/>
      <c r="V39" s="68"/>
      <c r="W39" s="68"/>
    </row>
    <row r="40" spans="1:23" ht="5.25" customHeight="1" thickBot="1" x14ac:dyDescent="0.25">
      <c r="A40" s="68"/>
      <c r="B40" s="57"/>
      <c r="C40" s="60"/>
      <c r="D40" s="60"/>
      <c r="E40" s="60"/>
      <c r="F40" s="385"/>
      <c r="G40" s="395"/>
      <c r="H40" s="71"/>
      <c r="I40" s="71"/>
      <c r="J40" s="71"/>
      <c r="K40" s="60"/>
      <c r="L40" s="361"/>
      <c r="M40" s="68"/>
      <c r="N40" s="68"/>
      <c r="O40" s="68"/>
      <c r="P40" s="68"/>
      <c r="Q40" s="68"/>
      <c r="R40" s="68"/>
      <c r="S40" s="68"/>
      <c r="T40" s="68"/>
      <c r="U40" s="68"/>
      <c r="V40" s="68"/>
      <c r="W40" s="68"/>
    </row>
    <row r="41" spans="1:23" ht="12.75" thickBot="1" x14ac:dyDescent="0.25">
      <c r="A41" s="68"/>
      <c r="B41" s="57"/>
      <c r="C41" s="413" t="s">
        <v>80</v>
      </c>
      <c r="D41" s="397">
        <f>FLOOR(1.22*POWER((I39),0.5)*G9,2)</f>
        <v>0</v>
      </c>
      <c r="E41" s="414" t="s">
        <v>0</v>
      </c>
      <c r="F41" s="414"/>
      <c r="G41" s="414"/>
      <c r="H41" s="414"/>
      <c r="I41" s="414"/>
      <c r="J41" s="414"/>
      <c r="K41" s="415"/>
      <c r="L41" s="361"/>
      <c r="M41" s="68"/>
      <c r="N41" s="68"/>
      <c r="O41" s="68"/>
      <c r="P41" s="68"/>
      <c r="Q41" s="68"/>
      <c r="R41" s="68"/>
      <c r="S41" s="68"/>
      <c r="T41" s="68"/>
      <c r="U41" s="68"/>
      <c r="V41" s="68"/>
      <c r="W41" s="68"/>
    </row>
    <row r="42" spans="1:23" ht="5.25" customHeight="1" thickBot="1" x14ac:dyDescent="0.25">
      <c r="A42" s="68"/>
      <c r="B42" s="57"/>
      <c r="C42" s="60"/>
      <c r="D42" s="60"/>
      <c r="E42" s="60"/>
      <c r="F42" s="385"/>
      <c r="G42" s="395"/>
      <c r="H42" s="71"/>
      <c r="I42" s="71"/>
      <c r="J42" s="71"/>
      <c r="K42" s="60"/>
      <c r="L42" s="361"/>
      <c r="M42" s="68"/>
      <c r="N42" s="68"/>
      <c r="O42" s="68"/>
      <c r="P42" s="68"/>
      <c r="Q42" s="68"/>
      <c r="R42" s="68"/>
      <c r="S42" s="68"/>
      <c r="T42" s="68"/>
      <c r="U42" s="68"/>
      <c r="V42" s="68"/>
      <c r="W42" s="68"/>
    </row>
    <row r="43" spans="1:23" ht="18.75" thickBot="1" x14ac:dyDescent="0.3">
      <c r="A43" s="68"/>
      <c r="B43" s="57"/>
      <c r="C43" s="416" t="s">
        <v>244</v>
      </c>
      <c r="D43" s="417" t="s">
        <v>245</v>
      </c>
      <c r="E43" s="1310">
        <f>IF(D41&lt;20,200,D41*10)</f>
        <v>200</v>
      </c>
      <c r="F43" s="1310"/>
      <c r="G43" s="414"/>
      <c r="H43" s="414"/>
      <c r="I43" s="414"/>
      <c r="J43" s="414"/>
      <c r="K43" s="415"/>
      <c r="L43" s="361"/>
      <c r="M43" s="68"/>
      <c r="N43" s="68"/>
      <c r="O43" s="68"/>
      <c r="P43" s="68"/>
      <c r="Q43" s="68"/>
      <c r="R43" s="68"/>
      <c r="S43" s="68"/>
      <c r="T43" s="68"/>
      <c r="U43" s="68"/>
      <c r="V43" s="68"/>
      <c r="W43" s="68"/>
    </row>
    <row r="44" spans="1:23" ht="14.25" customHeight="1" thickBot="1" x14ac:dyDescent="0.25">
      <c r="A44" s="68"/>
      <c r="B44" s="57"/>
      <c r="C44" s="60"/>
      <c r="D44" s="60"/>
      <c r="E44" s="60"/>
      <c r="F44" s="385"/>
      <c r="G44" s="60"/>
      <c r="H44" s="71"/>
      <c r="I44" s="71"/>
      <c r="J44" s="71"/>
      <c r="K44" s="60"/>
      <c r="L44" s="361"/>
      <c r="M44" s="68"/>
      <c r="N44" s="68"/>
      <c r="O44" s="68"/>
      <c r="P44" s="68"/>
      <c r="Q44" s="68"/>
      <c r="R44" s="68"/>
      <c r="S44" s="68"/>
      <c r="T44" s="68"/>
      <c r="U44" s="68"/>
      <c r="V44" s="68"/>
      <c r="W44" s="68"/>
    </row>
    <row r="45" spans="1:23" ht="38.25" customHeight="1" thickBot="1" x14ac:dyDescent="0.25">
      <c r="A45" s="68"/>
      <c r="B45" s="57"/>
      <c r="C45" s="1065" t="s">
        <v>396</v>
      </c>
      <c r="D45" s="1066"/>
      <c r="E45" s="1066"/>
      <c r="F45" s="1066"/>
      <c r="G45" s="1066"/>
      <c r="H45" s="1066"/>
      <c r="I45" s="1066"/>
      <c r="J45" s="1066"/>
      <c r="K45" s="1067"/>
      <c r="L45" s="361"/>
      <c r="M45" s="68"/>
      <c r="N45" s="68"/>
      <c r="O45" s="68"/>
      <c r="P45" s="68"/>
      <c r="Q45" s="68"/>
      <c r="R45" s="68"/>
      <c r="S45" s="68"/>
      <c r="T45" s="68"/>
      <c r="U45" s="68"/>
      <c r="V45" s="68"/>
      <c r="W45" s="68"/>
    </row>
    <row r="46" spans="1:23" ht="6" customHeight="1" thickBot="1" x14ac:dyDescent="0.25">
      <c r="A46" s="68"/>
      <c r="B46" s="57"/>
      <c r="C46" s="1311"/>
      <c r="D46" s="1311"/>
      <c r="E46" s="1311"/>
      <c r="F46" s="1311"/>
      <c r="G46" s="1311"/>
      <c r="H46" s="1311"/>
      <c r="I46" s="1311"/>
      <c r="J46" s="1311"/>
      <c r="K46" s="1311"/>
      <c r="L46" s="361"/>
      <c r="M46" s="68"/>
      <c r="N46" s="68"/>
      <c r="O46" s="68"/>
      <c r="P46" s="68"/>
      <c r="Q46" s="68"/>
      <c r="R46" s="68"/>
      <c r="S46" s="68"/>
      <c r="T46" s="68"/>
      <c r="U46" s="68"/>
      <c r="V46" s="68"/>
      <c r="W46" s="68"/>
    </row>
    <row r="47" spans="1:23" ht="12.75" thickBot="1" x14ac:dyDescent="0.25">
      <c r="A47" s="68"/>
      <c r="B47" s="57"/>
      <c r="C47" s="418" t="s">
        <v>80</v>
      </c>
      <c r="D47" s="419">
        <f>IF(D28&gt;D41,D28,D41)</f>
        <v>0</v>
      </c>
      <c r="E47" s="420" t="s">
        <v>0</v>
      </c>
      <c r="F47" s="420"/>
      <c r="G47" s="420"/>
      <c r="H47" s="420"/>
      <c r="I47" s="420"/>
      <c r="J47" s="420"/>
      <c r="K47" s="421"/>
      <c r="L47" s="361"/>
      <c r="M47" s="68"/>
      <c r="N47" s="68"/>
      <c r="O47" s="68"/>
      <c r="P47" s="68"/>
      <c r="Q47" s="68"/>
      <c r="R47" s="68"/>
      <c r="S47" s="68"/>
      <c r="T47" s="68"/>
      <c r="U47" s="68"/>
      <c r="V47" s="68"/>
      <c r="W47" s="68"/>
    </row>
    <row r="48" spans="1:23" ht="5.25" customHeight="1" thickBot="1" x14ac:dyDescent="0.25">
      <c r="A48" s="68"/>
      <c r="B48" s="57"/>
      <c r="C48" s="60"/>
      <c r="D48" s="60"/>
      <c r="E48" s="60"/>
      <c r="F48" s="385"/>
      <c r="G48" s="395"/>
      <c r="H48" s="71"/>
      <c r="I48" s="71"/>
      <c r="J48" s="71"/>
      <c r="K48" s="60"/>
      <c r="L48" s="361"/>
      <c r="M48" s="68"/>
      <c r="N48" s="68"/>
      <c r="O48" s="68"/>
      <c r="P48" s="68"/>
      <c r="Q48" s="68"/>
      <c r="R48" s="68"/>
      <c r="S48" s="68"/>
      <c r="T48" s="68"/>
      <c r="U48" s="68"/>
      <c r="V48" s="68"/>
      <c r="W48" s="68"/>
    </row>
    <row r="49" spans="1:23" ht="18.75" thickBot="1" x14ac:dyDescent="0.3">
      <c r="A49" s="68"/>
      <c r="B49" s="57"/>
      <c r="C49" s="422" t="s">
        <v>244</v>
      </c>
      <c r="D49" s="423" t="s">
        <v>245</v>
      </c>
      <c r="E49" s="1360">
        <f>IF(D47&lt;20,200,D47*10)</f>
        <v>200</v>
      </c>
      <c r="F49" s="1360"/>
      <c r="G49" s="420"/>
      <c r="H49" s="420"/>
      <c r="I49" s="420"/>
      <c r="J49" s="420"/>
      <c r="K49" s="421"/>
      <c r="L49" s="361"/>
      <c r="M49" s="68"/>
      <c r="N49" s="68"/>
      <c r="O49" s="68"/>
      <c r="P49" s="68"/>
      <c r="Q49" s="68"/>
      <c r="R49" s="68"/>
      <c r="S49" s="68"/>
      <c r="T49" s="68"/>
      <c r="U49" s="68"/>
      <c r="V49" s="68"/>
      <c r="W49" s="68"/>
    </row>
    <row r="50" spans="1:23" ht="14.25" customHeight="1" x14ac:dyDescent="0.2">
      <c r="A50" s="68"/>
      <c r="B50" s="57"/>
      <c r="C50" s="60"/>
      <c r="D50" s="60"/>
      <c r="E50" s="60"/>
      <c r="F50" s="385"/>
      <c r="G50" s="60"/>
      <c r="H50" s="71"/>
      <c r="I50" s="71"/>
      <c r="J50" s="71"/>
      <c r="K50" s="60"/>
      <c r="L50" s="361"/>
      <c r="M50" s="68"/>
      <c r="N50" s="68"/>
      <c r="O50" s="68"/>
      <c r="P50" s="68"/>
      <c r="Q50" s="68"/>
      <c r="R50" s="68"/>
      <c r="S50" s="68"/>
      <c r="T50" s="68"/>
      <c r="U50" s="68"/>
      <c r="V50" s="68"/>
      <c r="W50" s="68"/>
    </row>
    <row r="51" spans="1:23" x14ac:dyDescent="0.2">
      <c r="A51" s="68"/>
      <c r="B51" s="57"/>
      <c r="C51" s="1339" t="s">
        <v>178</v>
      </c>
      <c r="D51" s="1340"/>
      <c r="E51" s="1340"/>
      <c r="F51" s="1340"/>
      <c r="G51" s="1340"/>
      <c r="H51" s="1340"/>
      <c r="I51" s="1340"/>
      <c r="J51" s="1340"/>
      <c r="K51" s="1341"/>
      <c r="L51" s="361"/>
      <c r="M51" s="68"/>
      <c r="N51" s="68"/>
      <c r="O51" s="68"/>
      <c r="P51" s="68"/>
      <c r="Q51" s="68"/>
      <c r="R51" s="68"/>
      <c r="S51" s="68"/>
      <c r="T51" s="68"/>
      <c r="U51" s="68"/>
      <c r="V51" s="68"/>
      <c r="W51" s="68"/>
    </row>
    <row r="52" spans="1:23" ht="23.25" customHeight="1" thickBot="1" x14ac:dyDescent="0.25">
      <c r="A52" s="68"/>
      <c r="B52" s="57"/>
      <c r="C52" s="1331" t="s">
        <v>248</v>
      </c>
      <c r="D52" s="1332"/>
      <c r="E52" s="1332"/>
      <c r="F52" s="1332"/>
      <c r="G52" s="1332"/>
      <c r="H52" s="1332"/>
      <c r="I52" s="1332"/>
      <c r="J52" s="1332"/>
      <c r="K52" s="1333"/>
      <c r="L52" s="361"/>
      <c r="M52" s="68"/>
      <c r="N52" s="68"/>
      <c r="O52" s="68"/>
      <c r="P52" s="68"/>
      <c r="Q52" s="68"/>
      <c r="R52" s="68"/>
      <c r="S52" s="68"/>
      <c r="T52" s="68"/>
      <c r="U52" s="68"/>
      <c r="V52" s="68"/>
      <c r="W52" s="68"/>
    </row>
    <row r="53" spans="1:23" ht="12" customHeight="1" thickBot="1" x14ac:dyDescent="0.25">
      <c r="A53" s="68"/>
      <c r="B53" s="424"/>
      <c r="C53" s="1334"/>
      <c r="D53" s="1334"/>
      <c r="E53" s="1334"/>
      <c r="F53" s="1334"/>
      <c r="G53" s="1334"/>
      <c r="H53" s="1334"/>
      <c r="I53" s="1334"/>
      <c r="J53" s="1334"/>
      <c r="K53" s="1334"/>
      <c r="L53" s="425"/>
      <c r="M53" s="68"/>
      <c r="N53" s="68"/>
      <c r="O53" s="68"/>
      <c r="P53" s="68"/>
      <c r="Q53" s="68"/>
      <c r="R53" s="68"/>
      <c r="S53" s="68"/>
      <c r="T53" s="68"/>
      <c r="U53" s="68"/>
      <c r="V53" s="68"/>
      <c r="W53" s="68"/>
    </row>
    <row r="54" spans="1:23" x14ac:dyDescent="0.2">
      <c r="A54" s="68"/>
      <c r="C54" s="353"/>
      <c r="D54" s="353"/>
      <c r="E54" s="353"/>
      <c r="F54" s="354"/>
      <c r="G54" s="353"/>
      <c r="H54" s="355"/>
      <c r="I54" s="355"/>
      <c r="J54" s="355"/>
      <c r="K54" s="353"/>
      <c r="M54" s="68"/>
      <c r="N54" s="68"/>
      <c r="O54" s="68"/>
      <c r="P54" s="68"/>
      <c r="Q54" s="68"/>
      <c r="R54" s="68"/>
      <c r="S54" s="68"/>
      <c r="T54" s="68"/>
      <c r="U54" s="68"/>
      <c r="V54" s="68"/>
      <c r="W54" s="68"/>
    </row>
    <row r="55" spans="1:23" x14ac:dyDescent="0.2">
      <c r="A55" s="68"/>
      <c r="C55" s="353"/>
      <c r="D55" s="353"/>
      <c r="E55" s="353"/>
      <c r="F55" s="354"/>
      <c r="G55" s="353"/>
      <c r="H55" s="355"/>
      <c r="I55" s="355"/>
      <c r="J55" s="355"/>
      <c r="K55" s="353"/>
      <c r="M55" s="68"/>
      <c r="N55" s="68"/>
      <c r="O55" s="68"/>
      <c r="P55" s="68"/>
      <c r="Q55" s="68"/>
      <c r="R55" s="68"/>
      <c r="S55" s="68"/>
      <c r="T55" s="68"/>
      <c r="U55" s="68"/>
      <c r="V55" s="68"/>
      <c r="W55" s="68"/>
    </row>
    <row r="56" spans="1:23" x14ac:dyDescent="0.2">
      <c r="A56" s="68"/>
      <c r="C56" s="353"/>
      <c r="D56" s="353"/>
      <c r="E56" s="353"/>
      <c r="F56" s="354"/>
      <c r="G56" s="353"/>
      <c r="H56" s="355"/>
      <c r="I56" s="355"/>
      <c r="J56" s="355"/>
      <c r="K56" s="353"/>
      <c r="M56" s="68"/>
      <c r="N56" s="68"/>
      <c r="O56" s="68"/>
      <c r="P56" s="68"/>
      <c r="Q56" s="68"/>
      <c r="R56" s="68"/>
      <c r="S56" s="68"/>
      <c r="T56" s="68"/>
      <c r="U56" s="68"/>
      <c r="V56" s="68"/>
      <c r="W56" s="68"/>
    </row>
    <row r="57" spans="1:23" x14ac:dyDescent="0.2">
      <c r="A57" s="68"/>
      <c r="C57" s="353"/>
      <c r="D57" s="353"/>
      <c r="E57" s="353"/>
      <c r="F57" s="354"/>
      <c r="G57" s="353"/>
      <c r="H57" s="355"/>
      <c r="I57" s="355"/>
      <c r="J57" s="355"/>
      <c r="K57" s="353"/>
      <c r="M57" s="68"/>
      <c r="N57" s="68"/>
      <c r="O57" s="68"/>
      <c r="P57" s="68"/>
      <c r="Q57" s="68"/>
      <c r="R57" s="68"/>
      <c r="S57" s="68"/>
      <c r="T57" s="68"/>
      <c r="U57" s="68"/>
      <c r="V57" s="68"/>
      <c r="W57" s="68"/>
    </row>
    <row r="58" spans="1:23" x14ac:dyDescent="0.2">
      <c r="A58" s="68"/>
      <c r="B58" s="68"/>
      <c r="C58" s="353"/>
      <c r="D58" s="353"/>
      <c r="E58" s="353"/>
      <c r="F58" s="354"/>
      <c r="G58" s="353"/>
      <c r="H58" s="355"/>
      <c r="I58" s="355"/>
      <c r="J58" s="355"/>
      <c r="K58" s="353"/>
      <c r="L58" s="68"/>
      <c r="M58" s="68"/>
      <c r="N58" s="68"/>
      <c r="O58" s="68"/>
      <c r="P58" s="68"/>
      <c r="Q58" s="68"/>
      <c r="R58" s="68"/>
      <c r="S58" s="68"/>
      <c r="T58" s="68"/>
      <c r="U58" s="68"/>
      <c r="V58" s="68"/>
      <c r="W58" s="68"/>
    </row>
    <row r="59" spans="1:23" x14ac:dyDescent="0.2">
      <c r="A59" s="68"/>
      <c r="B59" s="68"/>
      <c r="C59" s="353"/>
      <c r="D59" s="353"/>
      <c r="E59" s="353"/>
      <c r="F59" s="354"/>
      <c r="G59" s="353"/>
      <c r="H59" s="355"/>
      <c r="I59" s="355"/>
      <c r="J59" s="355"/>
      <c r="K59" s="353"/>
      <c r="L59" s="68"/>
      <c r="M59" s="68"/>
      <c r="N59" s="68"/>
      <c r="O59" s="68"/>
      <c r="P59" s="68"/>
      <c r="Q59" s="68"/>
      <c r="R59" s="68"/>
      <c r="S59" s="68"/>
      <c r="T59" s="68"/>
      <c r="U59" s="68"/>
      <c r="V59" s="68"/>
      <c r="W59" s="68"/>
    </row>
    <row r="60" spans="1:23" x14ac:dyDescent="0.2">
      <c r="A60" s="68"/>
      <c r="B60" s="68"/>
      <c r="C60" s="353"/>
      <c r="D60" s="353"/>
      <c r="E60" s="353"/>
      <c r="F60" s="354"/>
      <c r="G60" s="353"/>
      <c r="H60" s="355"/>
      <c r="I60" s="355"/>
      <c r="J60" s="355"/>
      <c r="K60" s="353"/>
      <c r="L60" s="68"/>
      <c r="M60" s="68"/>
      <c r="N60" s="68"/>
      <c r="O60" s="68"/>
      <c r="P60" s="68"/>
      <c r="Q60" s="68"/>
      <c r="R60" s="68"/>
      <c r="S60" s="68"/>
      <c r="T60" s="68"/>
      <c r="U60" s="68"/>
      <c r="V60" s="68"/>
      <c r="W60" s="68"/>
    </row>
    <row r="61" spans="1:23" x14ac:dyDescent="0.2">
      <c r="A61" s="68"/>
      <c r="B61" s="68"/>
      <c r="C61" s="353"/>
      <c r="D61" s="353"/>
      <c r="E61" s="353"/>
      <c r="F61" s="354"/>
      <c r="G61" s="353"/>
      <c r="H61" s="355"/>
      <c r="I61" s="355"/>
      <c r="J61" s="355"/>
      <c r="K61" s="353"/>
      <c r="L61" s="68"/>
      <c r="M61" s="68"/>
      <c r="N61" s="68"/>
      <c r="O61" s="68"/>
      <c r="P61" s="68"/>
      <c r="Q61" s="68"/>
      <c r="R61" s="68"/>
      <c r="S61" s="68"/>
      <c r="T61" s="68"/>
      <c r="U61" s="68"/>
      <c r="V61" s="68"/>
      <c r="W61" s="68"/>
    </row>
    <row r="62" spans="1:23" x14ac:dyDescent="0.2">
      <c r="A62" s="68"/>
      <c r="B62" s="68"/>
      <c r="C62" s="353"/>
      <c r="D62" s="353"/>
      <c r="E62" s="353"/>
      <c r="F62" s="354"/>
      <c r="G62" s="353"/>
      <c r="H62" s="355"/>
      <c r="I62" s="355"/>
      <c r="J62" s="355"/>
      <c r="K62" s="353"/>
      <c r="L62" s="68"/>
      <c r="M62" s="68"/>
      <c r="N62" s="68"/>
      <c r="O62" s="68"/>
      <c r="P62" s="68"/>
      <c r="Q62" s="68"/>
      <c r="R62" s="68"/>
      <c r="S62" s="68"/>
      <c r="T62" s="68"/>
      <c r="U62" s="68"/>
      <c r="V62" s="68"/>
      <c r="W62" s="68"/>
    </row>
    <row r="63" spans="1:23" x14ac:dyDescent="0.2">
      <c r="A63" s="68"/>
      <c r="B63" s="68"/>
      <c r="C63" s="353"/>
      <c r="D63" s="353"/>
      <c r="E63" s="353"/>
      <c r="F63" s="354"/>
      <c r="G63" s="353"/>
      <c r="H63" s="355"/>
      <c r="I63" s="355"/>
      <c r="J63" s="355"/>
      <c r="K63" s="353"/>
      <c r="L63" s="68"/>
      <c r="M63" s="68"/>
      <c r="N63" s="68"/>
      <c r="O63" s="68"/>
      <c r="P63" s="68"/>
      <c r="Q63" s="68"/>
      <c r="R63" s="68"/>
      <c r="S63" s="68"/>
      <c r="T63" s="68"/>
      <c r="U63" s="68"/>
      <c r="V63" s="68"/>
      <c r="W63" s="68"/>
    </row>
    <row r="64" spans="1:23" x14ac:dyDescent="0.2">
      <c r="A64" s="68"/>
      <c r="B64" s="68"/>
      <c r="C64" s="353"/>
      <c r="D64" s="353"/>
      <c r="E64" s="353"/>
      <c r="F64" s="354"/>
      <c r="G64" s="353"/>
      <c r="H64" s="355"/>
      <c r="I64" s="355"/>
      <c r="J64" s="355"/>
      <c r="K64" s="353"/>
      <c r="L64" s="68"/>
      <c r="M64" s="68"/>
      <c r="N64" s="68"/>
      <c r="O64" s="68"/>
      <c r="P64" s="68"/>
      <c r="Q64" s="68"/>
      <c r="R64" s="68"/>
      <c r="S64" s="68"/>
      <c r="T64" s="68"/>
      <c r="U64" s="68"/>
      <c r="V64" s="68"/>
      <c r="W64" s="68"/>
    </row>
    <row r="65" spans="1:23" x14ac:dyDescent="0.2">
      <c r="A65" s="68"/>
      <c r="B65" s="68"/>
      <c r="C65" s="353"/>
      <c r="D65" s="353"/>
      <c r="E65" s="353"/>
      <c r="F65" s="354"/>
      <c r="G65" s="353"/>
      <c r="H65" s="355"/>
      <c r="I65" s="355"/>
      <c r="J65" s="355"/>
      <c r="K65" s="353"/>
      <c r="L65" s="68"/>
      <c r="M65" s="68"/>
      <c r="N65" s="68"/>
      <c r="O65" s="68"/>
      <c r="P65" s="68"/>
      <c r="Q65" s="68"/>
      <c r="R65" s="68"/>
      <c r="S65" s="68"/>
      <c r="T65" s="68"/>
      <c r="U65" s="68"/>
      <c r="V65" s="68"/>
      <c r="W65" s="68"/>
    </row>
    <row r="66" spans="1:23" x14ac:dyDescent="0.2">
      <c r="A66" s="68"/>
      <c r="B66" s="68"/>
      <c r="C66" s="353"/>
      <c r="D66" s="353"/>
      <c r="E66" s="353"/>
      <c r="F66" s="354"/>
      <c r="G66" s="353"/>
      <c r="H66" s="355"/>
      <c r="I66" s="355"/>
      <c r="J66" s="355"/>
      <c r="K66" s="353"/>
      <c r="L66" s="68"/>
      <c r="M66" s="68"/>
      <c r="N66" s="68"/>
      <c r="O66" s="68"/>
      <c r="P66" s="68"/>
      <c r="Q66" s="68"/>
      <c r="R66" s="68"/>
      <c r="S66" s="68"/>
      <c r="T66" s="68"/>
      <c r="U66" s="68"/>
      <c r="V66" s="68"/>
      <c r="W66" s="68"/>
    </row>
    <row r="67" spans="1:23" x14ac:dyDescent="0.2">
      <c r="A67" s="68"/>
      <c r="B67" s="68"/>
      <c r="C67" s="353"/>
      <c r="D67" s="353"/>
      <c r="E67" s="353"/>
      <c r="F67" s="354"/>
      <c r="G67" s="353"/>
      <c r="H67" s="355"/>
      <c r="I67" s="355"/>
      <c r="J67" s="355"/>
      <c r="K67" s="353"/>
      <c r="L67" s="68"/>
      <c r="M67" s="68"/>
      <c r="N67" s="68"/>
      <c r="O67" s="68"/>
      <c r="P67" s="68"/>
      <c r="Q67" s="68"/>
      <c r="R67" s="68"/>
      <c r="S67" s="68"/>
      <c r="T67" s="68"/>
      <c r="U67" s="68"/>
      <c r="V67" s="68"/>
      <c r="W67" s="68"/>
    </row>
    <row r="68" spans="1:23" x14ac:dyDescent="0.2">
      <c r="A68" s="68"/>
      <c r="B68" s="68"/>
      <c r="C68" s="353"/>
      <c r="D68" s="353"/>
      <c r="E68" s="353"/>
      <c r="F68" s="354"/>
      <c r="G68" s="353"/>
      <c r="H68" s="355"/>
      <c r="I68" s="355"/>
      <c r="J68" s="355"/>
      <c r="K68" s="353"/>
      <c r="L68" s="68"/>
      <c r="M68" s="68"/>
      <c r="N68" s="68"/>
      <c r="O68" s="68"/>
      <c r="P68" s="68"/>
      <c r="Q68" s="68"/>
      <c r="R68" s="68"/>
      <c r="S68" s="68"/>
      <c r="T68" s="68"/>
      <c r="U68" s="68"/>
      <c r="V68" s="68"/>
      <c r="W68" s="68"/>
    </row>
    <row r="69" spans="1:23" x14ac:dyDescent="0.2">
      <c r="A69" s="68"/>
      <c r="B69" s="68"/>
      <c r="C69" s="353"/>
      <c r="D69" s="353"/>
      <c r="E69" s="353"/>
      <c r="F69" s="354"/>
      <c r="G69" s="353"/>
      <c r="H69" s="355"/>
      <c r="I69" s="355"/>
      <c r="J69" s="355"/>
      <c r="K69" s="353"/>
      <c r="L69" s="68"/>
      <c r="M69" s="68"/>
      <c r="N69" s="68"/>
      <c r="O69" s="68"/>
      <c r="P69" s="68"/>
      <c r="Q69" s="68"/>
      <c r="R69" s="68"/>
      <c r="S69" s="68"/>
      <c r="T69" s="68"/>
      <c r="U69" s="68"/>
      <c r="V69" s="68"/>
      <c r="W69" s="68"/>
    </row>
    <row r="70" spans="1:23" x14ac:dyDescent="0.2">
      <c r="A70" s="68"/>
      <c r="B70" s="68"/>
      <c r="C70" s="353"/>
      <c r="D70" s="353"/>
      <c r="E70" s="353"/>
      <c r="F70" s="354"/>
      <c r="G70" s="353"/>
      <c r="H70" s="355"/>
      <c r="I70" s="355"/>
      <c r="J70" s="355"/>
      <c r="K70" s="353"/>
      <c r="L70" s="68"/>
      <c r="M70" s="68"/>
      <c r="N70" s="68"/>
      <c r="O70" s="68"/>
      <c r="P70" s="68"/>
      <c r="Q70" s="68"/>
      <c r="R70" s="68"/>
      <c r="S70" s="68"/>
      <c r="T70" s="68"/>
      <c r="U70" s="68"/>
      <c r="V70" s="68"/>
      <c r="W70" s="68"/>
    </row>
    <row r="71" spans="1:23" x14ac:dyDescent="0.2">
      <c r="A71" s="68"/>
      <c r="B71" s="68"/>
      <c r="C71" s="353"/>
      <c r="D71" s="353"/>
      <c r="E71" s="353"/>
      <c r="F71" s="354"/>
      <c r="G71" s="353"/>
      <c r="H71" s="355"/>
      <c r="I71" s="355"/>
      <c r="J71" s="355"/>
      <c r="K71" s="353"/>
      <c r="L71" s="68"/>
      <c r="M71" s="68"/>
      <c r="N71" s="68"/>
      <c r="O71" s="68"/>
      <c r="P71" s="68"/>
      <c r="Q71" s="68"/>
      <c r="R71" s="68"/>
      <c r="S71" s="68"/>
      <c r="T71" s="68"/>
      <c r="U71" s="68"/>
      <c r="V71" s="68"/>
      <c r="W71" s="68"/>
    </row>
    <row r="72" spans="1:23" x14ac:dyDescent="0.2">
      <c r="A72" s="68"/>
      <c r="B72" s="68"/>
      <c r="C72" s="353"/>
      <c r="D72" s="353"/>
      <c r="E72" s="353"/>
      <c r="F72" s="354"/>
      <c r="G72" s="353"/>
      <c r="H72" s="355"/>
      <c r="I72" s="355"/>
      <c r="J72" s="355"/>
      <c r="K72" s="353"/>
      <c r="L72" s="68"/>
      <c r="M72" s="68"/>
      <c r="N72" s="68"/>
      <c r="O72" s="68"/>
      <c r="P72" s="68"/>
      <c r="Q72" s="68"/>
      <c r="R72" s="68"/>
      <c r="S72" s="68"/>
      <c r="T72" s="68"/>
      <c r="U72" s="68"/>
      <c r="V72" s="68"/>
      <c r="W72" s="68"/>
    </row>
    <row r="73" spans="1:23" x14ac:dyDescent="0.2">
      <c r="A73" s="68"/>
      <c r="B73" s="68"/>
      <c r="C73" s="353"/>
      <c r="D73" s="353"/>
      <c r="E73" s="353"/>
      <c r="F73" s="354"/>
      <c r="G73" s="353"/>
      <c r="H73" s="355"/>
      <c r="I73" s="355"/>
      <c r="J73" s="355"/>
      <c r="K73" s="353"/>
      <c r="L73" s="68"/>
      <c r="M73" s="68"/>
      <c r="N73" s="68"/>
      <c r="O73" s="68"/>
      <c r="P73" s="68"/>
      <c r="Q73" s="68"/>
      <c r="R73" s="68"/>
      <c r="S73" s="68"/>
      <c r="T73" s="68"/>
      <c r="U73" s="68"/>
      <c r="V73" s="68"/>
      <c r="W73" s="68"/>
    </row>
    <row r="74" spans="1:23" x14ac:dyDescent="0.2">
      <c r="A74" s="68"/>
      <c r="B74" s="68"/>
      <c r="C74" s="353"/>
      <c r="D74" s="353"/>
      <c r="E74" s="353"/>
      <c r="F74" s="354"/>
      <c r="G74" s="353"/>
      <c r="H74" s="355"/>
      <c r="I74" s="355"/>
      <c r="J74" s="355"/>
      <c r="K74" s="353"/>
      <c r="L74" s="68"/>
      <c r="M74" s="68"/>
      <c r="N74" s="68"/>
      <c r="O74" s="68"/>
      <c r="P74" s="68"/>
      <c r="Q74" s="68"/>
      <c r="R74" s="68"/>
      <c r="S74" s="68"/>
      <c r="T74" s="68"/>
      <c r="U74" s="68"/>
      <c r="V74" s="68"/>
      <c r="W74" s="68"/>
    </row>
    <row r="75" spans="1:23" x14ac:dyDescent="0.2">
      <c r="A75" s="68"/>
      <c r="B75" s="68"/>
      <c r="C75" s="353"/>
      <c r="D75" s="353"/>
      <c r="E75" s="353"/>
      <c r="F75" s="354"/>
      <c r="G75" s="353"/>
      <c r="H75" s="355"/>
      <c r="I75" s="355"/>
      <c r="J75" s="355"/>
      <c r="K75" s="353"/>
      <c r="L75" s="68"/>
      <c r="M75" s="68"/>
      <c r="N75" s="68"/>
      <c r="O75" s="68"/>
      <c r="P75" s="68"/>
      <c r="Q75" s="68"/>
      <c r="R75" s="68"/>
      <c r="S75" s="68"/>
      <c r="T75" s="68"/>
      <c r="U75" s="68"/>
      <c r="V75" s="68"/>
      <c r="W75" s="68"/>
    </row>
    <row r="76" spans="1:23" x14ac:dyDescent="0.2">
      <c r="A76" s="68"/>
      <c r="B76" s="68"/>
      <c r="C76" s="353"/>
      <c r="D76" s="353"/>
      <c r="E76" s="353"/>
      <c r="F76" s="354"/>
      <c r="G76" s="353"/>
      <c r="H76" s="355"/>
      <c r="I76" s="355"/>
      <c r="J76" s="355"/>
      <c r="K76" s="353"/>
      <c r="L76" s="68"/>
      <c r="M76" s="68"/>
      <c r="N76" s="68"/>
      <c r="O76" s="68"/>
      <c r="P76" s="68"/>
      <c r="Q76" s="68"/>
      <c r="R76" s="68"/>
      <c r="S76" s="68"/>
      <c r="T76" s="68"/>
      <c r="U76" s="68"/>
      <c r="V76" s="68"/>
      <c r="W76" s="68"/>
    </row>
    <row r="77" spans="1:23" x14ac:dyDescent="0.2">
      <c r="A77" s="68"/>
      <c r="B77" s="68"/>
      <c r="C77" s="353"/>
      <c r="D77" s="353"/>
      <c r="E77" s="353"/>
      <c r="F77" s="354"/>
      <c r="G77" s="353"/>
      <c r="H77" s="355"/>
      <c r="I77" s="355"/>
      <c r="J77" s="355"/>
      <c r="K77" s="353"/>
      <c r="L77" s="68"/>
      <c r="M77" s="68"/>
      <c r="N77" s="68"/>
      <c r="O77" s="68"/>
      <c r="P77" s="68"/>
      <c r="Q77" s="68"/>
      <c r="R77" s="68"/>
      <c r="S77" s="68"/>
      <c r="T77" s="68"/>
      <c r="U77" s="68"/>
      <c r="V77" s="68"/>
      <c r="W77" s="68"/>
    </row>
    <row r="78" spans="1:23" x14ac:dyDescent="0.2">
      <c r="A78" s="68"/>
      <c r="B78" s="68"/>
      <c r="C78" s="353"/>
      <c r="D78" s="353"/>
      <c r="E78" s="353"/>
      <c r="F78" s="354"/>
      <c r="G78" s="353"/>
      <c r="H78" s="355"/>
      <c r="I78" s="355"/>
      <c r="J78" s="355"/>
      <c r="K78" s="353"/>
      <c r="L78" s="68"/>
      <c r="M78" s="68"/>
      <c r="N78" s="68"/>
      <c r="O78" s="68"/>
      <c r="P78" s="68"/>
      <c r="Q78" s="68"/>
      <c r="R78" s="68"/>
      <c r="S78" s="68"/>
      <c r="T78" s="68"/>
      <c r="U78" s="68"/>
      <c r="V78" s="68"/>
      <c r="W78" s="68"/>
    </row>
    <row r="79" spans="1:23" x14ac:dyDescent="0.2">
      <c r="A79" s="68"/>
      <c r="B79" s="68"/>
      <c r="C79" s="353"/>
      <c r="D79" s="353"/>
      <c r="E79" s="353"/>
      <c r="F79" s="354"/>
      <c r="G79" s="353"/>
      <c r="H79" s="355"/>
      <c r="I79" s="355"/>
      <c r="J79" s="355"/>
      <c r="K79" s="353"/>
      <c r="L79" s="68"/>
      <c r="M79" s="68"/>
      <c r="N79" s="68"/>
      <c r="O79" s="68"/>
      <c r="P79" s="68"/>
      <c r="Q79" s="68"/>
      <c r="R79" s="68"/>
      <c r="S79" s="68"/>
      <c r="T79" s="68"/>
      <c r="U79" s="68"/>
      <c r="V79" s="68"/>
      <c r="W79" s="68"/>
    </row>
    <row r="80" spans="1:23" x14ac:dyDescent="0.2">
      <c r="A80" s="68"/>
      <c r="B80" s="68"/>
      <c r="C80" s="353"/>
      <c r="D80" s="353"/>
      <c r="E80" s="353"/>
      <c r="F80" s="354"/>
      <c r="G80" s="353"/>
      <c r="H80" s="355"/>
      <c r="I80" s="355"/>
      <c r="J80" s="355"/>
      <c r="K80" s="353"/>
      <c r="L80" s="68"/>
      <c r="M80" s="68"/>
      <c r="N80" s="68"/>
      <c r="O80" s="68"/>
      <c r="P80" s="68"/>
      <c r="Q80" s="68"/>
      <c r="R80" s="68"/>
      <c r="S80" s="68"/>
      <c r="T80" s="68"/>
      <c r="U80" s="68"/>
      <c r="V80" s="68"/>
      <c r="W80" s="68"/>
    </row>
    <row r="81" spans="1:23" x14ac:dyDescent="0.2">
      <c r="A81" s="68"/>
      <c r="B81" s="68"/>
      <c r="C81" s="353"/>
      <c r="D81" s="353"/>
      <c r="E81" s="353"/>
      <c r="F81" s="354"/>
      <c r="G81" s="353"/>
      <c r="H81" s="355"/>
      <c r="I81" s="355"/>
      <c r="J81" s="355"/>
      <c r="K81" s="353"/>
      <c r="L81" s="68"/>
      <c r="M81" s="68"/>
      <c r="N81" s="68"/>
      <c r="O81" s="68"/>
      <c r="P81" s="68"/>
      <c r="Q81" s="68"/>
      <c r="R81" s="68"/>
      <c r="S81" s="68"/>
      <c r="T81" s="68"/>
      <c r="U81" s="68"/>
      <c r="V81" s="68"/>
      <c r="W81" s="68"/>
    </row>
    <row r="82" spans="1:23" x14ac:dyDescent="0.2">
      <c r="A82" s="68"/>
      <c r="B82" s="68"/>
      <c r="C82" s="353"/>
      <c r="D82" s="353"/>
      <c r="E82" s="353"/>
      <c r="F82" s="354"/>
      <c r="G82" s="353"/>
      <c r="H82" s="355"/>
      <c r="I82" s="355"/>
      <c r="J82" s="355"/>
      <c r="K82" s="353"/>
      <c r="L82" s="68"/>
      <c r="M82" s="68"/>
      <c r="N82" s="68"/>
      <c r="O82" s="68"/>
      <c r="P82" s="68"/>
      <c r="Q82" s="68"/>
      <c r="R82" s="68"/>
      <c r="S82" s="68"/>
      <c r="T82" s="68"/>
      <c r="U82" s="68"/>
      <c r="V82" s="68"/>
      <c r="W82" s="68"/>
    </row>
    <row r="83" spans="1:23" x14ac:dyDescent="0.2">
      <c r="A83" s="68"/>
      <c r="B83" s="68"/>
      <c r="C83" s="353"/>
      <c r="D83" s="353"/>
      <c r="E83" s="353"/>
      <c r="F83" s="354"/>
      <c r="G83" s="353"/>
      <c r="H83" s="355"/>
      <c r="I83" s="355"/>
      <c r="J83" s="355"/>
      <c r="K83" s="353"/>
      <c r="L83" s="68"/>
      <c r="M83" s="68"/>
      <c r="N83" s="68"/>
      <c r="O83" s="68"/>
      <c r="P83" s="68"/>
      <c r="Q83" s="68"/>
      <c r="R83" s="68"/>
      <c r="S83" s="68"/>
      <c r="T83" s="68"/>
      <c r="U83" s="68"/>
      <c r="V83" s="68"/>
      <c r="W83" s="68"/>
    </row>
    <row r="84" spans="1:23" x14ac:dyDescent="0.2">
      <c r="A84" s="68"/>
      <c r="B84" s="68"/>
      <c r="C84" s="353"/>
      <c r="D84" s="353"/>
      <c r="E84" s="353"/>
      <c r="F84" s="354"/>
      <c r="G84" s="353"/>
      <c r="H84" s="355"/>
      <c r="I84" s="355"/>
      <c r="J84" s="355"/>
      <c r="K84" s="353"/>
      <c r="L84" s="68"/>
      <c r="M84" s="68"/>
      <c r="N84" s="68"/>
      <c r="O84" s="68"/>
      <c r="P84" s="68"/>
      <c r="Q84" s="68"/>
      <c r="R84" s="68"/>
      <c r="S84" s="68"/>
      <c r="T84" s="68"/>
      <c r="U84" s="68"/>
      <c r="V84" s="68"/>
      <c r="W84" s="68"/>
    </row>
    <row r="85" spans="1:23" x14ac:dyDescent="0.2">
      <c r="A85" s="68"/>
      <c r="B85" s="68"/>
      <c r="C85" s="353"/>
      <c r="D85" s="353"/>
      <c r="E85" s="353"/>
      <c r="F85" s="354"/>
      <c r="G85" s="353"/>
      <c r="H85" s="355"/>
      <c r="I85" s="355"/>
      <c r="J85" s="355"/>
      <c r="K85" s="353"/>
      <c r="L85" s="68"/>
      <c r="M85" s="68"/>
      <c r="N85" s="68"/>
      <c r="O85" s="68"/>
      <c r="P85" s="68"/>
      <c r="Q85" s="68"/>
      <c r="R85" s="68"/>
      <c r="S85" s="68"/>
      <c r="T85" s="68"/>
      <c r="U85" s="68"/>
      <c r="V85" s="68"/>
      <c r="W85" s="68"/>
    </row>
    <row r="86" spans="1:23" x14ac:dyDescent="0.2">
      <c r="A86" s="68"/>
      <c r="B86" s="68"/>
      <c r="C86" s="353"/>
      <c r="D86" s="353"/>
      <c r="E86" s="353"/>
      <c r="F86" s="354"/>
      <c r="G86" s="353"/>
      <c r="H86" s="355"/>
      <c r="I86" s="355"/>
      <c r="J86" s="355"/>
      <c r="K86" s="353"/>
      <c r="L86" s="68"/>
      <c r="M86" s="68"/>
      <c r="N86" s="68"/>
      <c r="O86" s="68"/>
      <c r="P86" s="68"/>
      <c r="Q86" s="68"/>
      <c r="R86" s="68"/>
      <c r="S86" s="68"/>
      <c r="T86" s="68"/>
      <c r="U86" s="68"/>
      <c r="V86" s="68"/>
      <c r="W86" s="68"/>
    </row>
    <row r="87" spans="1:23" x14ac:dyDescent="0.2">
      <c r="A87" s="68"/>
      <c r="B87" s="68"/>
      <c r="C87" s="353"/>
      <c r="D87" s="353"/>
      <c r="E87" s="353"/>
      <c r="F87" s="354"/>
      <c r="G87" s="353"/>
      <c r="H87" s="355"/>
      <c r="I87" s="355"/>
      <c r="J87" s="355"/>
      <c r="K87" s="353"/>
      <c r="L87" s="68"/>
      <c r="M87" s="68"/>
      <c r="N87" s="68"/>
      <c r="O87" s="68"/>
      <c r="P87" s="68"/>
      <c r="Q87" s="68"/>
      <c r="R87" s="68"/>
      <c r="S87" s="68"/>
      <c r="T87" s="68"/>
      <c r="U87" s="68"/>
      <c r="V87" s="68"/>
      <c r="W87" s="68"/>
    </row>
    <row r="88" spans="1:23" x14ac:dyDescent="0.2">
      <c r="A88" s="68"/>
      <c r="B88" s="68"/>
      <c r="C88" s="353"/>
      <c r="D88" s="353"/>
      <c r="E88" s="353"/>
      <c r="F88" s="354"/>
      <c r="G88" s="353"/>
      <c r="H88" s="355"/>
      <c r="I88" s="355"/>
      <c r="J88" s="355"/>
      <c r="K88" s="353"/>
      <c r="L88" s="68"/>
      <c r="M88" s="68"/>
      <c r="N88" s="68"/>
      <c r="O88" s="68"/>
      <c r="P88" s="68"/>
      <c r="Q88" s="68"/>
      <c r="R88" s="68"/>
      <c r="S88" s="68"/>
      <c r="T88" s="68"/>
      <c r="U88" s="68"/>
      <c r="V88" s="68"/>
      <c r="W88" s="68"/>
    </row>
    <row r="89" spans="1:23" x14ac:dyDescent="0.2">
      <c r="A89" s="68"/>
      <c r="B89" s="68"/>
      <c r="C89" s="353"/>
      <c r="D89" s="353"/>
      <c r="E89" s="353"/>
      <c r="F89" s="354"/>
      <c r="G89" s="353"/>
      <c r="H89" s="355"/>
      <c r="I89" s="355"/>
      <c r="J89" s="355"/>
      <c r="K89" s="353"/>
      <c r="L89" s="68"/>
      <c r="M89" s="68"/>
      <c r="N89" s="68"/>
      <c r="O89" s="68"/>
      <c r="P89" s="68"/>
      <c r="Q89" s="68"/>
      <c r="R89" s="68"/>
      <c r="S89" s="68"/>
      <c r="T89" s="68"/>
      <c r="U89" s="68"/>
      <c r="V89" s="68"/>
      <c r="W89" s="68"/>
    </row>
    <row r="90" spans="1:23" x14ac:dyDescent="0.2">
      <c r="A90" s="68"/>
      <c r="B90" s="68"/>
      <c r="C90" s="353"/>
      <c r="D90" s="353"/>
      <c r="E90" s="353"/>
      <c r="F90" s="354"/>
      <c r="G90" s="353"/>
      <c r="H90" s="355"/>
      <c r="I90" s="355"/>
      <c r="J90" s="355"/>
      <c r="K90" s="353"/>
      <c r="L90" s="68"/>
      <c r="M90" s="68"/>
      <c r="N90" s="68"/>
      <c r="O90" s="68"/>
      <c r="P90" s="68"/>
      <c r="Q90" s="68"/>
      <c r="R90" s="68"/>
      <c r="S90" s="68"/>
      <c r="T90" s="68"/>
      <c r="U90" s="68"/>
      <c r="V90" s="68"/>
      <c r="W90" s="68"/>
    </row>
    <row r="91" spans="1:23" x14ac:dyDescent="0.2">
      <c r="A91" s="68"/>
      <c r="B91" s="68"/>
      <c r="C91" s="353"/>
      <c r="D91" s="353"/>
      <c r="E91" s="353"/>
      <c r="F91" s="354"/>
      <c r="G91" s="353"/>
      <c r="H91" s="355"/>
      <c r="I91" s="355"/>
      <c r="J91" s="355"/>
      <c r="K91" s="353"/>
      <c r="L91" s="68"/>
      <c r="M91" s="68"/>
      <c r="N91" s="68"/>
      <c r="O91" s="68"/>
      <c r="P91" s="68"/>
      <c r="Q91" s="68"/>
      <c r="R91" s="68"/>
      <c r="S91" s="68"/>
      <c r="T91" s="68"/>
      <c r="U91" s="68"/>
      <c r="V91" s="68"/>
      <c r="W91" s="68"/>
    </row>
    <row r="92" spans="1:23" x14ac:dyDescent="0.2">
      <c r="A92" s="68"/>
      <c r="B92" s="68"/>
      <c r="C92" s="353"/>
      <c r="D92" s="353"/>
      <c r="E92" s="353"/>
      <c r="F92" s="354"/>
      <c r="G92" s="353"/>
      <c r="H92" s="355"/>
      <c r="I92" s="355"/>
      <c r="J92" s="355"/>
      <c r="K92" s="353"/>
      <c r="L92" s="68"/>
      <c r="M92" s="68"/>
      <c r="N92" s="68"/>
      <c r="O92" s="68"/>
      <c r="P92" s="68"/>
      <c r="Q92" s="68"/>
      <c r="R92" s="68"/>
      <c r="S92" s="68"/>
      <c r="T92" s="68"/>
      <c r="U92" s="68"/>
      <c r="V92" s="68"/>
      <c r="W92" s="68"/>
    </row>
    <row r="93" spans="1:23" x14ac:dyDescent="0.2">
      <c r="A93" s="68"/>
      <c r="B93" s="68"/>
      <c r="C93" s="353"/>
      <c r="D93" s="353"/>
      <c r="E93" s="353"/>
      <c r="F93" s="354"/>
      <c r="G93" s="353"/>
      <c r="H93" s="355"/>
      <c r="I93" s="355"/>
      <c r="J93" s="355"/>
      <c r="K93" s="353"/>
      <c r="L93" s="68"/>
      <c r="M93" s="68"/>
      <c r="N93" s="68"/>
      <c r="O93" s="68"/>
      <c r="P93" s="68"/>
      <c r="Q93" s="68"/>
      <c r="R93" s="68"/>
      <c r="S93" s="68"/>
      <c r="T93" s="68"/>
      <c r="U93" s="68"/>
      <c r="V93" s="68"/>
      <c r="W93" s="68"/>
    </row>
    <row r="94" spans="1:23" x14ac:dyDescent="0.2">
      <c r="A94" s="68"/>
      <c r="B94" s="68"/>
      <c r="C94" s="353"/>
      <c r="D94" s="353"/>
      <c r="E94" s="353"/>
      <c r="F94" s="354"/>
      <c r="G94" s="353"/>
      <c r="H94" s="355"/>
      <c r="I94" s="355"/>
      <c r="J94" s="355"/>
      <c r="K94" s="353"/>
      <c r="L94" s="68"/>
      <c r="M94" s="68"/>
      <c r="N94" s="68"/>
      <c r="O94" s="68"/>
      <c r="P94" s="68"/>
      <c r="Q94" s="68"/>
      <c r="R94" s="68"/>
      <c r="S94" s="68"/>
      <c r="T94" s="68"/>
      <c r="U94" s="68"/>
      <c r="V94" s="68"/>
      <c r="W94" s="68"/>
    </row>
    <row r="95" spans="1:23" x14ac:dyDescent="0.2">
      <c r="A95" s="68"/>
      <c r="B95" s="68"/>
      <c r="C95" s="353"/>
      <c r="D95" s="353"/>
      <c r="E95" s="353"/>
      <c r="F95" s="354"/>
      <c r="G95" s="353"/>
      <c r="H95" s="355"/>
      <c r="I95" s="355"/>
      <c r="J95" s="355"/>
      <c r="K95" s="353"/>
      <c r="L95" s="68"/>
      <c r="M95" s="68"/>
      <c r="N95" s="68"/>
      <c r="O95" s="68"/>
      <c r="P95" s="68"/>
      <c r="Q95" s="68"/>
      <c r="R95" s="68"/>
      <c r="S95" s="68"/>
      <c r="T95" s="68"/>
      <c r="U95" s="68"/>
      <c r="V95" s="68"/>
      <c r="W95" s="68"/>
    </row>
    <row r="96" spans="1:23" x14ac:dyDescent="0.2">
      <c r="A96" s="68"/>
      <c r="B96" s="68"/>
      <c r="C96" s="353"/>
      <c r="D96" s="353"/>
      <c r="E96" s="353"/>
      <c r="F96" s="354"/>
      <c r="G96" s="353"/>
      <c r="H96" s="355"/>
      <c r="I96" s="355"/>
      <c r="J96" s="355"/>
      <c r="K96" s="353"/>
      <c r="L96" s="68"/>
      <c r="M96" s="68"/>
      <c r="N96" s="68"/>
      <c r="O96" s="68"/>
      <c r="P96" s="68"/>
      <c r="Q96" s="68"/>
      <c r="R96" s="68"/>
      <c r="S96" s="68"/>
      <c r="T96" s="68"/>
      <c r="U96" s="68"/>
      <c r="V96" s="68"/>
      <c r="W96" s="68"/>
    </row>
    <row r="97" spans="1:23" x14ac:dyDescent="0.2">
      <c r="A97" s="68"/>
      <c r="B97" s="68"/>
      <c r="C97" s="353"/>
      <c r="D97" s="353"/>
      <c r="E97" s="353"/>
      <c r="F97" s="354"/>
      <c r="G97" s="353"/>
      <c r="H97" s="355"/>
      <c r="I97" s="355"/>
      <c r="J97" s="355"/>
      <c r="K97" s="353"/>
      <c r="L97" s="68"/>
      <c r="M97" s="68"/>
      <c r="N97" s="68"/>
      <c r="O97" s="68"/>
      <c r="P97" s="68"/>
      <c r="Q97" s="68"/>
      <c r="R97" s="68"/>
      <c r="S97" s="68"/>
      <c r="T97" s="68"/>
      <c r="U97" s="68"/>
      <c r="V97" s="68"/>
      <c r="W97" s="68"/>
    </row>
    <row r="98" spans="1:23" x14ac:dyDescent="0.2">
      <c r="A98" s="68"/>
      <c r="B98" s="68"/>
      <c r="C98" s="353"/>
      <c r="D98" s="353"/>
      <c r="E98" s="353"/>
      <c r="F98" s="354"/>
      <c r="G98" s="353"/>
      <c r="H98" s="355"/>
      <c r="I98" s="355"/>
      <c r="J98" s="355"/>
      <c r="K98" s="353"/>
      <c r="L98" s="68"/>
      <c r="M98" s="68"/>
      <c r="N98" s="68"/>
      <c r="O98" s="68"/>
      <c r="P98" s="68"/>
      <c r="Q98" s="68"/>
      <c r="R98" s="68"/>
      <c r="S98" s="68"/>
      <c r="T98" s="68"/>
      <c r="U98" s="68"/>
      <c r="V98" s="68"/>
      <c r="W98" s="68"/>
    </row>
    <row r="99" spans="1:23" x14ac:dyDescent="0.2">
      <c r="A99" s="68"/>
      <c r="B99" s="68"/>
      <c r="C99" s="353"/>
      <c r="D99" s="353"/>
      <c r="E99" s="353"/>
      <c r="F99" s="354"/>
      <c r="G99" s="353"/>
      <c r="H99" s="355"/>
      <c r="I99" s="355"/>
      <c r="J99" s="355"/>
      <c r="K99" s="353"/>
      <c r="L99" s="68"/>
      <c r="M99" s="68"/>
      <c r="N99" s="68"/>
      <c r="O99" s="68"/>
      <c r="P99" s="68"/>
      <c r="Q99" s="68"/>
      <c r="R99" s="68"/>
      <c r="S99" s="68"/>
      <c r="T99" s="68"/>
      <c r="U99" s="68"/>
      <c r="V99" s="68"/>
      <c r="W99" s="68"/>
    </row>
    <row r="100" spans="1:23" x14ac:dyDescent="0.2">
      <c r="A100" s="68"/>
      <c r="B100" s="68"/>
      <c r="C100" s="353"/>
      <c r="D100" s="353"/>
      <c r="E100" s="353"/>
      <c r="F100" s="354"/>
      <c r="G100" s="353"/>
      <c r="H100" s="355"/>
      <c r="I100" s="355"/>
      <c r="J100" s="355"/>
      <c r="K100" s="353"/>
      <c r="L100" s="68"/>
      <c r="M100" s="68"/>
      <c r="N100" s="68"/>
      <c r="O100" s="68"/>
      <c r="P100" s="68"/>
      <c r="Q100" s="68"/>
      <c r="R100" s="68"/>
      <c r="S100" s="68"/>
      <c r="T100" s="68"/>
      <c r="U100" s="68"/>
      <c r="V100" s="68"/>
      <c r="W100" s="68"/>
    </row>
    <row r="101" spans="1:23" x14ac:dyDescent="0.2">
      <c r="A101" s="68"/>
      <c r="B101" s="68"/>
      <c r="C101" s="353"/>
      <c r="D101" s="353"/>
      <c r="E101" s="353"/>
      <c r="F101" s="354"/>
      <c r="G101" s="353"/>
      <c r="H101" s="355"/>
      <c r="I101" s="355"/>
      <c r="J101" s="355"/>
      <c r="K101" s="353"/>
      <c r="L101" s="68"/>
      <c r="M101" s="68"/>
      <c r="N101" s="68"/>
      <c r="O101" s="68"/>
      <c r="P101" s="68"/>
      <c r="Q101" s="68"/>
      <c r="R101" s="68"/>
      <c r="S101" s="68"/>
      <c r="T101" s="68"/>
      <c r="U101" s="68"/>
      <c r="V101" s="68"/>
      <c r="W101" s="68"/>
    </row>
    <row r="102" spans="1:23" x14ac:dyDescent="0.2">
      <c r="A102" s="68"/>
      <c r="B102" s="68"/>
      <c r="C102" s="353"/>
      <c r="D102" s="353"/>
      <c r="E102" s="353"/>
      <c r="F102" s="354"/>
      <c r="G102" s="353"/>
      <c r="H102" s="355"/>
      <c r="I102" s="355"/>
      <c r="J102" s="355"/>
      <c r="K102" s="353"/>
      <c r="L102" s="68"/>
      <c r="M102" s="68"/>
      <c r="N102" s="68"/>
      <c r="O102" s="68"/>
      <c r="P102" s="68"/>
      <c r="Q102" s="68"/>
      <c r="R102" s="68"/>
      <c r="S102" s="68"/>
      <c r="T102" s="68"/>
      <c r="U102" s="68"/>
      <c r="V102" s="68"/>
      <c r="W102" s="68"/>
    </row>
    <row r="103" spans="1:23" x14ac:dyDescent="0.2">
      <c r="A103" s="68"/>
      <c r="B103" s="68"/>
      <c r="C103" s="353"/>
      <c r="D103" s="353"/>
      <c r="E103" s="353"/>
      <c r="F103" s="354"/>
      <c r="G103" s="353"/>
      <c r="H103" s="355"/>
      <c r="I103" s="355"/>
      <c r="J103" s="355"/>
      <c r="K103" s="353"/>
      <c r="L103" s="68"/>
      <c r="M103" s="68"/>
      <c r="N103" s="68"/>
      <c r="O103" s="68"/>
      <c r="P103" s="68"/>
      <c r="Q103" s="68"/>
      <c r="R103" s="68"/>
      <c r="S103" s="68"/>
      <c r="T103" s="68"/>
      <c r="U103" s="68"/>
      <c r="V103" s="68"/>
      <c r="W103" s="68"/>
    </row>
    <row r="104" spans="1:23" x14ac:dyDescent="0.2">
      <c r="A104" s="68"/>
      <c r="B104" s="68"/>
      <c r="C104" s="353"/>
      <c r="D104" s="353"/>
      <c r="E104" s="353"/>
      <c r="F104" s="354"/>
      <c r="G104" s="353"/>
      <c r="H104" s="355"/>
      <c r="I104" s="355"/>
      <c r="J104" s="355"/>
      <c r="K104" s="353"/>
      <c r="L104" s="68"/>
      <c r="M104" s="68"/>
      <c r="N104" s="68"/>
      <c r="O104" s="68"/>
      <c r="P104" s="68"/>
      <c r="Q104" s="68"/>
      <c r="R104" s="68"/>
      <c r="S104" s="68"/>
      <c r="T104" s="68"/>
      <c r="U104" s="68"/>
      <c r="V104" s="68"/>
      <c r="W104" s="68"/>
    </row>
    <row r="105" spans="1:23" x14ac:dyDescent="0.2">
      <c r="A105" s="68"/>
      <c r="B105" s="68"/>
      <c r="C105" s="353"/>
      <c r="D105" s="353"/>
      <c r="E105" s="353"/>
      <c r="F105" s="354"/>
      <c r="G105" s="353"/>
      <c r="H105" s="355"/>
      <c r="I105" s="355"/>
      <c r="J105" s="355"/>
      <c r="K105" s="353"/>
      <c r="L105" s="68"/>
      <c r="M105" s="68"/>
      <c r="N105" s="68"/>
      <c r="O105" s="68"/>
      <c r="P105" s="68"/>
      <c r="Q105" s="68"/>
      <c r="R105" s="68"/>
      <c r="S105" s="68"/>
      <c r="T105" s="68"/>
      <c r="U105" s="68"/>
      <c r="V105" s="68"/>
      <c r="W105" s="68"/>
    </row>
    <row r="106" spans="1:23" x14ac:dyDescent="0.2">
      <c r="A106" s="68"/>
      <c r="B106" s="68"/>
      <c r="C106" s="353"/>
      <c r="D106" s="353"/>
      <c r="E106" s="353"/>
      <c r="F106" s="354"/>
      <c r="G106" s="353"/>
      <c r="H106" s="355"/>
      <c r="I106" s="355"/>
      <c r="J106" s="355"/>
      <c r="K106" s="353"/>
      <c r="L106" s="68"/>
      <c r="M106" s="68"/>
      <c r="N106" s="68"/>
      <c r="O106" s="68"/>
      <c r="P106" s="68"/>
      <c r="Q106" s="68"/>
      <c r="R106" s="68"/>
      <c r="S106" s="68"/>
      <c r="T106" s="68"/>
      <c r="U106" s="68"/>
      <c r="V106" s="68"/>
      <c r="W106" s="68"/>
    </row>
    <row r="107" spans="1:23" x14ac:dyDescent="0.2">
      <c r="A107" s="68"/>
      <c r="B107" s="68"/>
      <c r="C107" s="353"/>
      <c r="D107" s="353"/>
      <c r="E107" s="353"/>
      <c r="F107" s="354"/>
      <c r="G107" s="353"/>
      <c r="H107" s="355"/>
      <c r="I107" s="355"/>
      <c r="J107" s="355"/>
      <c r="K107" s="353"/>
      <c r="L107" s="68"/>
      <c r="M107" s="68"/>
      <c r="N107" s="68"/>
      <c r="O107" s="68"/>
      <c r="P107" s="68"/>
      <c r="Q107" s="68"/>
      <c r="R107" s="68"/>
      <c r="S107" s="68"/>
      <c r="T107" s="68"/>
      <c r="U107" s="68"/>
      <c r="V107" s="68"/>
      <c r="W107" s="68"/>
    </row>
    <row r="108" spans="1:23" x14ac:dyDescent="0.2">
      <c r="A108" s="68"/>
      <c r="B108" s="68"/>
      <c r="C108" s="353"/>
      <c r="D108" s="353"/>
      <c r="E108" s="353"/>
      <c r="F108" s="354"/>
      <c r="G108" s="353"/>
      <c r="H108" s="355"/>
      <c r="I108" s="355"/>
      <c r="J108" s="355"/>
      <c r="K108" s="353"/>
      <c r="L108" s="68"/>
      <c r="M108" s="68"/>
      <c r="N108" s="68"/>
      <c r="O108" s="68"/>
      <c r="P108" s="68"/>
      <c r="Q108" s="68"/>
      <c r="R108" s="68"/>
      <c r="S108" s="68"/>
      <c r="T108" s="68"/>
      <c r="U108" s="68"/>
      <c r="V108" s="68"/>
      <c r="W108" s="68"/>
    </row>
    <row r="109" spans="1:23" x14ac:dyDescent="0.2">
      <c r="A109" s="68"/>
      <c r="B109" s="68"/>
      <c r="C109" s="353"/>
      <c r="D109" s="353"/>
      <c r="E109" s="353"/>
      <c r="F109" s="354"/>
      <c r="G109" s="353"/>
      <c r="H109" s="355"/>
      <c r="I109" s="355"/>
      <c r="J109" s="355"/>
      <c r="K109" s="353"/>
      <c r="L109" s="68"/>
      <c r="M109" s="68"/>
      <c r="N109" s="68"/>
      <c r="O109" s="68"/>
      <c r="P109" s="68"/>
      <c r="Q109" s="68"/>
      <c r="R109" s="68"/>
      <c r="S109" s="68"/>
      <c r="T109" s="68"/>
      <c r="U109" s="68"/>
      <c r="V109" s="68"/>
      <c r="W109" s="68"/>
    </row>
    <row r="110" spans="1:23" x14ac:dyDescent="0.2">
      <c r="A110" s="68"/>
      <c r="B110" s="68"/>
      <c r="C110" s="353"/>
      <c r="D110" s="353"/>
      <c r="E110" s="353"/>
      <c r="F110" s="354"/>
      <c r="G110" s="353"/>
      <c r="H110" s="355"/>
      <c r="I110" s="355"/>
      <c r="J110" s="355"/>
      <c r="K110" s="353"/>
      <c r="L110" s="68"/>
      <c r="M110" s="68"/>
      <c r="N110" s="68"/>
      <c r="O110" s="68"/>
      <c r="P110" s="68"/>
      <c r="Q110" s="68"/>
      <c r="R110" s="68"/>
      <c r="S110" s="68"/>
      <c r="T110" s="68"/>
      <c r="U110" s="68"/>
      <c r="V110" s="68"/>
      <c r="W110" s="68"/>
    </row>
    <row r="111" spans="1:23" x14ac:dyDescent="0.2">
      <c r="A111" s="68"/>
      <c r="B111" s="68"/>
      <c r="C111" s="353"/>
      <c r="D111" s="353"/>
      <c r="E111" s="353"/>
      <c r="F111" s="354"/>
      <c r="G111" s="353"/>
      <c r="H111" s="355"/>
      <c r="I111" s="355"/>
      <c r="J111" s="355"/>
      <c r="K111" s="353"/>
      <c r="L111" s="68"/>
      <c r="M111" s="68"/>
      <c r="N111" s="68"/>
      <c r="O111" s="68"/>
      <c r="P111" s="68"/>
      <c r="Q111" s="68"/>
      <c r="R111" s="68"/>
      <c r="S111" s="68"/>
      <c r="T111" s="68"/>
      <c r="U111" s="68"/>
      <c r="V111" s="68"/>
      <c r="W111" s="68"/>
    </row>
    <row r="112" spans="1:23" x14ac:dyDescent="0.2">
      <c r="A112" s="68"/>
      <c r="B112" s="68"/>
      <c r="C112" s="353"/>
      <c r="D112" s="353"/>
      <c r="E112" s="353"/>
      <c r="F112" s="354"/>
      <c r="G112" s="353"/>
      <c r="H112" s="355"/>
      <c r="I112" s="355"/>
      <c r="J112" s="355"/>
      <c r="K112" s="353"/>
      <c r="L112" s="68"/>
      <c r="M112" s="68"/>
      <c r="N112" s="68"/>
      <c r="O112" s="68"/>
      <c r="P112" s="68"/>
      <c r="Q112" s="68"/>
      <c r="R112" s="68"/>
      <c r="S112" s="68"/>
      <c r="T112" s="68"/>
      <c r="U112" s="68"/>
      <c r="V112" s="68"/>
      <c r="W112" s="68"/>
    </row>
    <row r="113" spans="1:23" x14ac:dyDescent="0.2">
      <c r="A113" s="68"/>
      <c r="B113" s="68"/>
      <c r="C113" s="353"/>
      <c r="D113" s="353"/>
      <c r="E113" s="353"/>
      <c r="F113" s="354"/>
      <c r="G113" s="353"/>
      <c r="H113" s="355"/>
      <c r="I113" s="355"/>
      <c r="J113" s="355"/>
      <c r="K113" s="353"/>
      <c r="L113" s="68"/>
      <c r="M113" s="68"/>
      <c r="N113" s="68"/>
      <c r="O113" s="68"/>
      <c r="P113" s="68"/>
      <c r="Q113" s="68"/>
      <c r="R113" s="68"/>
      <c r="S113" s="68"/>
      <c r="T113" s="68"/>
      <c r="U113" s="68"/>
      <c r="V113" s="68"/>
      <c r="W113" s="68"/>
    </row>
    <row r="114" spans="1:23" x14ac:dyDescent="0.2">
      <c r="A114" s="68"/>
      <c r="B114" s="68"/>
      <c r="C114" s="353"/>
      <c r="D114" s="353"/>
      <c r="E114" s="353"/>
      <c r="F114" s="354"/>
      <c r="G114" s="353"/>
      <c r="H114" s="355"/>
      <c r="I114" s="355"/>
      <c r="J114" s="355"/>
      <c r="K114" s="353"/>
      <c r="L114" s="68"/>
      <c r="M114" s="68"/>
      <c r="N114" s="68"/>
      <c r="O114" s="68"/>
      <c r="P114" s="68"/>
      <c r="Q114" s="68"/>
      <c r="R114" s="68"/>
      <c r="S114" s="68"/>
      <c r="T114" s="68"/>
      <c r="U114" s="68"/>
      <c r="V114" s="68"/>
      <c r="W114" s="68"/>
    </row>
    <row r="115" spans="1:23" x14ac:dyDescent="0.2">
      <c r="A115" s="68"/>
      <c r="B115" s="68"/>
      <c r="C115" s="353"/>
      <c r="D115" s="353"/>
      <c r="E115" s="353"/>
      <c r="F115" s="354"/>
      <c r="G115" s="353"/>
      <c r="H115" s="355"/>
      <c r="I115" s="355"/>
      <c r="J115" s="355"/>
      <c r="K115" s="353"/>
      <c r="L115" s="68"/>
      <c r="M115" s="68"/>
      <c r="N115" s="68"/>
      <c r="O115" s="68"/>
      <c r="P115" s="68"/>
      <c r="Q115" s="68"/>
      <c r="R115" s="68"/>
      <c r="S115" s="68"/>
      <c r="T115" s="68"/>
      <c r="U115" s="68"/>
      <c r="V115" s="68"/>
      <c r="W115" s="68"/>
    </row>
    <row r="116" spans="1:23" x14ac:dyDescent="0.2">
      <c r="A116" s="68"/>
      <c r="B116" s="68"/>
      <c r="C116" s="353"/>
      <c r="D116" s="353"/>
      <c r="E116" s="353"/>
      <c r="F116" s="354"/>
      <c r="G116" s="353"/>
      <c r="H116" s="355"/>
      <c r="I116" s="355"/>
      <c r="J116" s="355"/>
      <c r="K116" s="353"/>
      <c r="L116" s="68"/>
      <c r="M116" s="68"/>
      <c r="N116" s="68"/>
      <c r="O116" s="68"/>
      <c r="P116" s="68"/>
      <c r="Q116" s="68"/>
      <c r="R116" s="68"/>
      <c r="S116" s="68"/>
      <c r="T116" s="68"/>
      <c r="U116" s="68"/>
      <c r="V116" s="68"/>
      <c r="W116" s="68"/>
    </row>
    <row r="117" spans="1:23" x14ac:dyDescent="0.2">
      <c r="A117" s="68"/>
      <c r="B117" s="68"/>
      <c r="C117" s="353"/>
      <c r="D117" s="353"/>
      <c r="E117" s="353"/>
      <c r="F117" s="354"/>
      <c r="G117" s="353"/>
      <c r="H117" s="355"/>
      <c r="I117" s="355"/>
      <c r="J117" s="355"/>
      <c r="K117" s="353"/>
      <c r="L117" s="68"/>
      <c r="M117" s="68"/>
      <c r="N117" s="68"/>
      <c r="O117" s="68"/>
      <c r="P117" s="68"/>
      <c r="Q117" s="68"/>
      <c r="R117" s="68"/>
      <c r="S117" s="68"/>
      <c r="T117" s="68"/>
      <c r="U117" s="68"/>
      <c r="V117" s="68"/>
      <c r="W117" s="68"/>
    </row>
    <row r="118" spans="1:23" x14ac:dyDescent="0.2">
      <c r="A118" s="68"/>
      <c r="B118" s="68"/>
      <c r="C118" s="353"/>
      <c r="D118" s="353"/>
      <c r="E118" s="353"/>
      <c r="F118" s="354"/>
      <c r="G118" s="353"/>
      <c r="H118" s="355"/>
      <c r="I118" s="355"/>
      <c r="J118" s="355"/>
      <c r="K118" s="353"/>
      <c r="L118" s="68"/>
      <c r="M118" s="68"/>
      <c r="N118" s="68"/>
      <c r="O118" s="68"/>
      <c r="P118" s="68"/>
      <c r="Q118" s="68"/>
      <c r="R118" s="68"/>
      <c r="S118" s="68"/>
      <c r="T118" s="68"/>
      <c r="U118" s="68"/>
      <c r="V118" s="68"/>
      <c r="W118" s="68"/>
    </row>
    <row r="119" spans="1:23" x14ac:dyDescent="0.2">
      <c r="A119" s="68"/>
      <c r="B119" s="68"/>
      <c r="C119" s="353"/>
      <c r="D119" s="353"/>
      <c r="E119" s="353"/>
      <c r="F119" s="354"/>
      <c r="G119" s="353"/>
      <c r="H119" s="355"/>
      <c r="I119" s="355"/>
      <c r="J119" s="355"/>
      <c r="K119" s="353"/>
      <c r="L119" s="68"/>
      <c r="M119" s="68"/>
      <c r="N119" s="68"/>
      <c r="O119" s="68"/>
      <c r="P119" s="68"/>
      <c r="Q119" s="68"/>
      <c r="R119" s="68"/>
      <c r="S119" s="68"/>
      <c r="T119" s="68"/>
      <c r="U119" s="68"/>
      <c r="V119" s="68"/>
      <c r="W119" s="68"/>
    </row>
    <row r="120" spans="1:23" x14ac:dyDescent="0.2">
      <c r="A120" s="68"/>
      <c r="B120" s="68"/>
      <c r="C120" s="353"/>
      <c r="D120" s="353"/>
      <c r="E120" s="353"/>
      <c r="F120" s="354"/>
      <c r="G120" s="353"/>
      <c r="H120" s="355"/>
      <c r="I120" s="355"/>
      <c r="J120" s="355"/>
      <c r="K120" s="353"/>
      <c r="L120" s="68"/>
      <c r="M120" s="68"/>
      <c r="N120" s="68"/>
      <c r="O120" s="68"/>
      <c r="P120" s="68"/>
      <c r="Q120" s="68"/>
      <c r="R120" s="68"/>
      <c r="S120" s="68"/>
      <c r="T120" s="68"/>
      <c r="U120" s="68"/>
      <c r="V120" s="68"/>
      <c r="W120" s="68"/>
    </row>
    <row r="121" spans="1:23" x14ac:dyDescent="0.2">
      <c r="A121" s="68"/>
      <c r="B121" s="68"/>
      <c r="C121" s="353"/>
      <c r="D121" s="353"/>
      <c r="E121" s="353"/>
      <c r="F121" s="354"/>
      <c r="G121" s="353"/>
      <c r="H121" s="355"/>
      <c r="I121" s="355"/>
      <c r="J121" s="355"/>
      <c r="K121" s="353"/>
      <c r="L121" s="68"/>
      <c r="M121" s="68"/>
      <c r="N121" s="68"/>
      <c r="O121" s="68"/>
      <c r="P121" s="68"/>
      <c r="Q121" s="68"/>
      <c r="R121" s="68"/>
      <c r="S121" s="68"/>
      <c r="T121" s="68"/>
      <c r="U121" s="68"/>
      <c r="V121" s="68"/>
      <c r="W121" s="68"/>
    </row>
    <row r="122" spans="1:23" x14ac:dyDescent="0.2">
      <c r="A122" s="68"/>
      <c r="B122" s="68"/>
      <c r="C122" s="353"/>
      <c r="D122" s="353"/>
      <c r="E122" s="353"/>
      <c r="F122" s="354"/>
      <c r="G122" s="353"/>
      <c r="H122" s="355"/>
      <c r="I122" s="355"/>
      <c r="J122" s="355"/>
      <c r="K122" s="353"/>
      <c r="L122" s="68"/>
      <c r="M122" s="68"/>
      <c r="N122" s="68"/>
      <c r="O122" s="68"/>
      <c r="P122" s="68"/>
      <c r="Q122" s="68"/>
      <c r="R122" s="68"/>
      <c r="S122" s="68"/>
      <c r="T122" s="68"/>
      <c r="U122" s="68"/>
      <c r="V122" s="68"/>
      <c r="W122" s="68"/>
    </row>
    <row r="123" spans="1:23" x14ac:dyDescent="0.2">
      <c r="A123" s="68"/>
      <c r="B123" s="68"/>
      <c r="C123" s="353"/>
      <c r="D123" s="353"/>
      <c r="E123" s="353"/>
      <c r="F123" s="354"/>
      <c r="G123" s="353"/>
      <c r="H123" s="355"/>
      <c r="I123" s="355"/>
      <c r="J123" s="355"/>
      <c r="K123" s="353"/>
      <c r="L123" s="68"/>
      <c r="M123" s="68"/>
      <c r="N123" s="68"/>
      <c r="O123" s="68"/>
      <c r="P123" s="68"/>
      <c r="Q123" s="68"/>
      <c r="R123" s="68"/>
      <c r="S123" s="68"/>
      <c r="T123" s="68"/>
      <c r="U123" s="68"/>
      <c r="V123" s="68"/>
      <c r="W123" s="68"/>
    </row>
    <row r="124" spans="1:23" x14ac:dyDescent="0.2">
      <c r="A124" s="68"/>
      <c r="B124" s="68"/>
      <c r="C124" s="353"/>
      <c r="D124" s="353"/>
      <c r="E124" s="353"/>
      <c r="F124" s="354"/>
      <c r="G124" s="353"/>
      <c r="H124" s="355"/>
      <c r="I124" s="355"/>
      <c r="J124" s="355"/>
      <c r="K124" s="353"/>
      <c r="L124" s="68"/>
      <c r="M124" s="68"/>
      <c r="N124" s="68"/>
      <c r="O124" s="68"/>
      <c r="P124" s="68"/>
      <c r="Q124" s="68"/>
      <c r="R124" s="68"/>
      <c r="S124" s="68"/>
      <c r="T124" s="68"/>
      <c r="U124" s="68"/>
      <c r="V124" s="68"/>
      <c r="W124" s="68"/>
    </row>
    <row r="125" spans="1:23" x14ac:dyDescent="0.2">
      <c r="A125" s="68"/>
      <c r="B125" s="68"/>
      <c r="C125" s="353"/>
      <c r="D125" s="353"/>
      <c r="E125" s="353"/>
      <c r="F125" s="354"/>
      <c r="G125" s="353"/>
      <c r="H125" s="355"/>
      <c r="I125" s="355"/>
      <c r="J125" s="355"/>
      <c r="K125" s="353"/>
      <c r="L125" s="68"/>
      <c r="M125" s="68"/>
      <c r="N125" s="68"/>
      <c r="O125" s="68"/>
      <c r="P125" s="68"/>
      <c r="Q125" s="68"/>
      <c r="R125" s="68"/>
      <c r="S125" s="68"/>
      <c r="T125" s="68"/>
      <c r="U125" s="68"/>
      <c r="V125" s="68"/>
      <c r="W125" s="68"/>
    </row>
    <row r="126" spans="1:23" x14ac:dyDescent="0.2">
      <c r="A126" s="68"/>
      <c r="B126" s="68"/>
      <c r="C126" s="353"/>
      <c r="D126" s="353"/>
      <c r="E126" s="353"/>
      <c r="F126" s="354"/>
      <c r="G126" s="353"/>
      <c r="H126" s="355"/>
      <c r="I126" s="355"/>
      <c r="J126" s="355"/>
      <c r="K126" s="353"/>
      <c r="L126" s="68"/>
      <c r="M126" s="68"/>
      <c r="N126" s="68"/>
      <c r="O126" s="68"/>
      <c r="P126" s="68"/>
      <c r="Q126" s="68"/>
      <c r="R126" s="68"/>
      <c r="S126" s="68"/>
      <c r="T126" s="68"/>
      <c r="U126" s="68"/>
      <c r="V126" s="68"/>
      <c r="W126" s="68"/>
    </row>
    <row r="127" spans="1:23" x14ac:dyDescent="0.2">
      <c r="A127" s="68"/>
      <c r="B127" s="68"/>
      <c r="C127" s="353"/>
      <c r="D127" s="353"/>
      <c r="E127" s="353"/>
      <c r="F127" s="354"/>
      <c r="G127" s="353"/>
      <c r="H127" s="355"/>
      <c r="I127" s="355"/>
      <c r="J127" s="355"/>
      <c r="K127" s="353"/>
      <c r="L127" s="68"/>
      <c r="M127" s="68"/>
      <c r="N127" s="68"/>
      <c r="O127" s="68"/>
      <c r="P127" s="68"/>
      <c r="Q127" s="68"/>
      <c r="R127" s="68"/>
      <c r="S127" s="68"/>
      <c r="T127" s="68"/>
      <c r="U127" s="68"/>
      <c r="V127" s="68"/>
      <c r="W127" s="68"/>
    </row>
    <row r="128" spans="1:23" x14ac:dyDescent="0.2">
      <c r="A128" s="68"/>
      <c r="B128" s="68"/>
      <c r="C128" s="353"/>
      <c r="D128" s="353"/>
      <c r="E128" s="353"/>
      <c r="F128" s="354"/>
      <c r="G128" s="353"/>
      <c r="H128" s="355"/>
      <c r="I128" s="355"/>
      <c r="J128" s="355"/>
      <c r="K128" s="353"/>
      <c r="L128" s="68"/>
      <c r="M128" s="68"/>
      <c r="N128" s="68"/>
      <c r="O128" s="68"/>
      <c r="P128" s="68"/>
      <c r="Q128" s="68"/>
      <c r="R128" s="68"/>
      <c r="S128" s="68"/>
      <c r="T128" s="68"/>
      <c r="U128" s="68"/>
      <c r="V128" s="68"/>
      <c r="W128" s="68"/>
    </row>
    <row r="129" spans="1:23" x14ac:dyDescent="0.2">
      <c r="A129" s="68"/>
      <c r="B129" s="68"/>
      <c r="C129" s="353"/>
      <c r="D129" s="353"/>
      <c r="E129" s="353"/>
      <c r="F129" s="354"/>
      <c r="G129" s="353"/>
      <c r="H129" s="355"/>
      <c r="I129" s="355"/>
      <c r="J129" s="355"/>
      <c r="K129" s="353"/>
      <c r="L129" s="68"/>
      <c r="M129" s="68"/>
      <c r="N129" s="68"/>
      <c r="O129" s="68"/>
      <c r="P129" s="68"/>
      <c r="Q129" s="68"/>
      <c r="R129" s="68"/>
      <c r="S129" s="68"/>
      <c r="T129" s="68"/>
      <c r="U129" s="68"/>
      <c r="V129" s="68"/>
      <c r="W129" s="68"/>
    </row>
    <row r="130" spans="1:23" x14ac:dyDescent="0.2">
      <c r="A130" s="68"/>
      <c r="B130" s="68"/>
      <c r="C130" s="353"/>
      <c r="D130" s="353"/>
      <c r="E130" s="353"/>
      <c r="F130" s="354"/>
      <c r="G130" s="353"/>
      <c r="H130" s="355"/>
      <c r="I130" s="355"/>
      <c r="J130" s="355"/>
      <c r="K130" s="353"/>
      <c r="L130" s="68"/>
      <c r="M130" s="68"/>
      <c r="N130" s="68"/>
      <c r="O130" s="68"/>
      <c r="P130" s="68"/>
      <c r="Q130" s="68"/>
      <c r="R130" s="68"/>
      <c r="S130" s="68"/>
      <c r="T130" s="68"/>
      <c r="U130" s="68"/>
      <c r="V130" s="68"/>
      <c r="W130" s="68"/>
    </row>
    <row r="131" spans="1:23" x14ac:dyDescent="0.2">
      <c r="A131" s="68"/>
      <c r="B131" s="68"/>
      <c r="C131" s="353"/>
      <c r="D131" s="353"/>
      <c r="E131" s="353"/>
      <c r="F131" s="354"/>
      <c r="G131" s="353"/>
      <c r="H131" s="355"/>
      <c r="I131" s="355"/>
      <c r="J131" s="355"/>
      <c r="K131" s="353"/>
      <c r="L131" s="68"/>
      <c r="M131" s="68"/>
      <c r="N131" s="68"/>
      <c r="O131" s="68"/>
      <c r="P131" s="68"/>
      <c r="Q131" s="68"/>
      <c r="R131" s="68"/>
      <c r="S131" s="68"/>
      <c r="T131" s="68"/>
      <c r="U131" s="68"/>
      <c r="V131" s="68"/>
      <c r="W131" s="68"/>
    </row>
    <row r="132" spans="1:23" x14ac:dyDescent="0.2">
      <c r="A132" s="68"/>
      <c r="B132" s="68"/>
      <c r="C132" s="353"/>
      <c r="D132" s="353"/>
      <c r="E132" s="353"/>
      <c r="F132" s="354"/>
      <c r="G132" s="353"/>
      <c r="H132" s="355"/>
      <c r="I132" s="355"/>
      <c r="J132" s="355"/>
      <c r="K132" s="353"/>
      <c r="L132" s="68"/>
      <c r="M132" s="68"/>
      <c r="N132" s="68"/>
      <c r="O132" s="68"/>
      <c r="P132" s="68"/>
      <c r="Q132" s="68"/>
      <c r="R132" s="68"/>
      <c r="S132" s="68"/>
      <c r="T132" s="68"/>
      <c r="U132" s="68"/>
      <c r="V132" s="68"/>
      <c r="W132" s="68"/>
    </row>
    <row r="133" spans="1:23" x14ac:dyDescent="0.2">
      <c r="A133" s="68"/>
      <c r="B133" s="68"/>
      <c r="C133" s="353"/>
      <c r="D133" s="353"/>
      <c r="E133" s="353"/>
      <c r="F133" s="354"/>
      <c r="G133" s="353"/>
      <c r="H133" s="355"/>
      <c r="I133" s="355"/>
      <c r="J133" s="355"/>
      <c r="K133" s="353"/>
      <c r="L133" s="68"/>
      <c r="M133" s="68"/>
      <c r="N133" s="68"/>
      <c r="O133" s="68"/>
      <c r="P133" s="68"/>
      <c r="Q133" s="68"/>
      <c r="R133" s="68"/>
      <c r="S133" s="68"/>
      <c r="T133" s="68"/>
      <c r="U133" s="68"/>
      <c r="V133" s="68"/>
      <c r="W133" s="68"/>
    </row>
    <row r="134" spans="1:23" x14ac:dyDescent="0.2">
      <c r="A134" s="68"/>
      <c r="B134" s="68"/>
      <c r="C134" s="353"/>
      <c r="D134" s="353"/>
      <c r="E134" s="353"/>
      <c r="F134" s="354"/>
      <c r="G134" s="353"/>
      <c r="H134" s="355"/>
      <c r="I134" s="355"/>
      <c r="J134" s="355"/>
      <c r="K134" s="353"/>
      <c r="L134" s="68"/>
      <c r="M134" s="68"/>
      <c r="N134" s="68"/>
      <c r="O134" s="68"/>
      <c r="P134" s="68"/>
      <c r="Q134" s="68"/>
      <c r="R134" s="68"/>
      <c r="S134" s="68"/>
      <c r="T134" s="68"/>
      <c r="U134" s="68"/>
      <c r="V134" s="68"/>
      <c r="W134" s="68"/>
    </row>
    <row r="135" spans="1:23" x14ac:dyDescent="0.2">
      <c r="A135" s="68"/>
      <c r="B135" s="68"/>
      <c r="C135" s="353"/>
      <c r="D135" s="353"/>
      <c r="E135" s="353"/>
      <c r="F135" s="354"/>
      <c r="G135" s="353"/>
      <c r="H135" s="355"/>
      <c r="I135" s="355"/>
      <c r="J135" s="355"/>
      <c r="K135" s="353"/>
      <c r="L135" s="68"/>
      <c r="M135" s="68"/>
      <c r="N135" s="68"/>
      <c r="O135" s="68"/>
      <c r="P135" s="68"/>
      <c r="Q135" s="68"/>
      <c r="R135" s="68"/>
      <c r="S135" s="68"/>
      <c r="T135" s="68"/>
      <c r="U135" s="68"/>
      <c r="V135" s="68"/>
      <c r="W135" s="68"/>
    </row>
    <row r="136" spans="1:23" x14ac:dyDescent="0.2">
      <c r="A136" s="68"/>
      <c r="B136" s="68"/>
      <c r="C136" s="353"/>
      <c r="D136" s="353"/>
      <c r="E136" s="353"/>
      <c r="F136" s="354"/>
      <c r="G136" s="353"/>
      <c r="H136" s="355"/>
      <c r="I136" s="355"/>
      <c r="J136" s="355"/>
      <c r="K136" s="353"/>
      <c r="L136" s="68"/>
      <c r="M136" s="68"/>
      <c r="N136" s="68"/>
      <c r="O136" s="68"/>
      <c r="P136" s="68"/>
      <c r="Q136" s="68"/>
      <c r="R136" s="68"/>
      <c r="S136" s="68"/>
      <c r="T136" s="68"/>
      <c r="U136" s="68"/>
      <c r="V136" s="68"/>
      <c r="W136" s="68"/>
    </row>
    <row r="137" spans="1:23" x14ac:dyDescent="0.2">
      <c r="A137" s="68"/>
      <c r="B137" s="68"/>
      <c r="C137" s="353"/>
      <c r="D137" s="353"/>
      <c r="E137" s="353"/>
      <c r="F137" s="354"/>
      <c r="G137" s="353"/>
      <c r="H137" s="355"/>
      <c r="I137" s="355"/>
      <c r="J137" s="355"/>
      <c r="K137" s="353"/>
      <c r="L137" s="68"/>
      <c r="M137" s="68"/>
      <c r="N137" s="68"/>
      <c r="O137" s="68"/>
      <c r="P137" s="68"/>
      <c r="Q137" s="68"/>
      <c r="R137" s="68"/>
      <c r="S137" s="68"/>
      <c r="T137" s="68"/>
      <c r="U137" s="68"/>
      <c r="V137" s="68"/>
      <c r="W137" s="68"/>
    </row>
    <row r="138" spans="1:23" x14ac:dyDescent="0.2">
      <c r="A138" s="68"/>
      <c r="B138" s="68"/>
      <c r="C138" s="353"/>
      <c r="D138" s="353"/>
      <c r="E138" s="353"/>
      <c r="F138" s="354"/>
      <c r="G138" s="353"/>
      <c r="H138" s="355"/>
      <c r="I138" s="355"/>
      <c r="J138" s="355"/>
      <c r="K138" s="353"/>
      <c r="L138" s="68"/>
      <c r="M138" s="68"/>
      <c r="N138" s="68"/>
      <c r="O138" s="68"/>
      <c r="P138" s="68"/>
      <c r="Q138" s="68"/>
      <c r="R138" s="68"/>
      <c r="S138" s="68"/>
      <c r="T138" s="68"/>
      <c r="U138" s="68"/>
      <c r="V138" s="68"/>
      <c r="W138" s="68"/>
    </row>
    <row r="139" spans="1:23" x14ac:dyDescent="0.2">
      <c r="A139" s="68"/>
      <c r="B139" s="68"/>
      <c r="C139" s="353"/>
      <c r="D139" s="353"/>
      <c r="E139" s="353"/>
      <c r="F139" s="354"/>
      <c r="G139" s="353"/>
      <c r="H139" s="355"/>
      <c r="I139" s="355"/>
      <c r="J139" s="355"/>
      <c r="K139" s="353"/>
      <c r="L139" s="68"/>
      <c r="M139" s="68"/>
      <c r="N139" s="68"/>
      <c r="O139" s="68"/>
      <c r="P139" s="68"/>
      <c r="Q139" s="68"/>
      <c r="R139" s="68"/>
      <c r="S139" s="68"/>
      <c r="T139" s="68"/>
      <c r="U139" s="68"/>
      <c r="V139" s="68"/>
      <c r="W139" s="68"/>
    </row>
    <row r="140" spans="1:23" x14ac:dyDescent="0.2">
      <c r="A140" s="68"/>
      <c r="B140" s="68"/>
      <c r="C140" s="353"/>
      <c r="D140" s="353"/>
      <c r="E140" s="353"/>
      <c r="F140" s="354"/>
      <c r="G140" s="353"/>
      <c r="H140" s="355"/>
      <c r="I140" s="355"/>
      <c r="J140" s="355"/>
      <c r="K140" s="353"/>
      <c r="L140" s="68"/>
      <c r="M140" s="68"/>
      <c r="N140" s="68"/>
      <c r="O140" s="68"/>
      <c r="P140" s="68"/>
      <c r="Q140" s="68"/>
      <c r="R140" s="68"/>
      <c r="S140" s="68"/>
      <c r="T140" s="68"/>
      <c r="U140" s="68"/>
      <c r="V140" s="68"/>
      <c r="W140" s="68"/>
    </row>
    <row r="141" spans="1:23" x14ac:dyDescent="0.2">
      <c r="A141" s="68"/>
      <c r="B141" s="68"/>
      <c r="C141" s="353"/>
      <c r="D141" s="353"/>
      <c r="E141" s="353"/>
      <c r="F141" s="354"/>
      <c r="G141" s="353"/>
      <c r="H141" s="355"/>
      <c r="I141" s="355"/>
      <c r="J141" s="355"/>
      <c r="K141" s="353"/>
      <c r="L141" s="68"/>
      <c r="M141" s="68"/>
      <c r="N141" s="68"/>
      <c r="O141" s="68"/>
      <c r="P141" s="68"/>
      <c r="Q141" s="68"/>
      <c r="R141" s="68"/>
      <c r="S141" s="68"/>
      <c r="T141" s="68"/>
      <c r="U141" s="68"/>
      <c r="V141" s="68"/>
      <c r="W141" s="68"/>
    </row>
    <row r="142" spans="1:23" x14ac:dyDescent="0.2">
      <c r="A142" s="68"/>
      <c r="B142" s="68"/>
      <c r="C142" s="353"/>
      <c r="D142" s="353"/>
      <c r="E142" s="353"/>
      <c r="F142" s="354"/>
      <c r="G142" s="353"/>
      <c r="H142" s="355"/>
      <c r="I142" s="355"/>
      <c r="J142" s="355"/>
      <c r="K142" s="353"/>
      <c r="L142" s="68"/>
      <c r="M142" s="68"/>
      <c r="N142" s="68"/>
      <c r="O142" s="68"/>
      <c r="P142" s="68"/>
      <c r="Q142" s="68"/>
      <c r="R142" s="68"/>
      <c r="S142" s="68"/>
      <c r="T142" s="68"/>
      <c r="U142" s="68"/>
      <c r="V142" s="68"/>
      <c r="W142" s="68"/>
    </row>
    <row r="143" spans="1:23" x14ac:dyDescent="0.2">
      <c r="A143" s="68"/>
      <c r="B143" s="68"/>
      <c r="C143" s="353"/>
      <c r="D143" s="353"/>
      <c r="E143" s="353"/>
      <c r="F143" s="354"/>
      <c r="G143" s="353"/>
      <c r="H143" s="355"/>
      <c r="I143" s="355"/>
      <c r="J143" s="355"/>
      <c r="K143" s="353"/>
      <c r="L143" s="68"/>
      <c r="M143" s="68"/>
      <c r="N143" s="68"/>
      <c r="O143" s="68"/>
      <c r="P143" s="68"/>
      <c r="Q143" s="68"/>
      <c r="R143" s="68"/>
      <c r="S143" s="68"/>
      <c r="T143" s="68"/>
      <c r="U143" s="68"/>
      <c r="V143" s="68"/>
      <c r="W143" s="68"/>
    </row>
    <row r="144" spans="1:23" x14ac:dyDescent="0.2">
      <c r="A144" s="68"/>
      <c r="B144" s="68"/>
      <c r="C144" s="353"/>
      <c r="D144" s="353"/>
      <c r="E144" s="353"/>
      <c r="F144" s="354"/>
      <c r="G144" s="353"/>
      <c r="H144" s="355"/>
      <c r="I144" s="355"/>
      <c r="J144" s="355"/>
      <c r="K144" s="353"/>
      <c r="L144" s="68"/>
      <c r="M144" s="68"/>
      <c r="N144" s="68"/>
      <c r="O144" s="68"/>
      <c r="P144" s="68"/>
      <c r="Q144" s="68"/>
      <c r="R144" s="68"/>
      <c r="S144" s="68"/>
      <c r="T144" s="68"/>
      <c r="U144" s="68"/>
      <c r="V144" s="68"/>
      <c r="W144" s="68"/>
    </row>
    <row r="145" spans="1:23" x14ac:dyDescent="0.2">
      <c r="A145" s="68"/>
      <c r="B145" s="68"/>
      <c r="C145" s="353"/>
      <c r="D145" s="353"/>
      <c r="E145" s="353"/>
      <c r="F145" s="354"/>
      <c r="G145" s="353"/>
      <c r="H145" s="355"/>
      <c r="I145" s="355"/>
      <c r="J145" s="355"/>
      <c r="K145" s="353"/>
      <c r="L145" s="68"/>
      <c r="M145" s="68"/>
      <c r="N145" s="68"/>
      <c r="O145" s="68"/>
      <c r="P145" s="68"/>
      <c r="Q145" s="68"/>
      <c r="R145" s="68"/>
      <c r="S145" s="68"/>
      <c r="T145" s="68"/>
      <c r="U145" s="68"/>
      <c r="V145" s="68"/>
      <c r="W145" s="68"/>
    </row>
    <row r="146" spans="1:23" x14ac:dyDescent="0.2">
      <c r="A146" s="68"/>
      <c r="B146" s="68"/>
      <c r="C146" s="353"/>
      <c r="D146" s="353"/>
      <c r="E146" s="353"/>
      <c r="F146" s="354"/>
      <c r="G146" s="353"/>
      <c r="H146" s="355"/>
      <c r="I146" s="355"/>
      <c r="J146" s="355"/>
      <c r="K146" s="353"/>
      <c r="L146" s="68"/>
      <c r="M146" s="68"/>
      <c r="N146" s="68"/>
      <c r="O146" s="68"/>
      <c r="P146" s="68"/>
      <c r="Q146" s="68"/>
      <c r="R146" s="68"/>
      <c r="S146" s="68"/>
      <c r="T146" s="68"/>
      <c r="U146" s="68"/>
      <c r="V146" s="68"/>
      <c r="W146" s="68"/>
    </row>
    <row r="147" spans="1:23" x14ac:dyDescent="0.2">
      <c r="A147" s="68"/>
      <c r="B147" s="68"/>
      <c r="C147" s="353"/>
      <c r="D147" s="353"/>
      <c r="E147" s="353"/>
      <c r="F147" s="354"/>
      <c r="G147" s="353"/>
      <c r="H147" s="355"/>
      <c r="I147" s="355"/>
      <c r="J147" s="355"/>
      <c r="K147" s="353"/>
      <c r="L147" s="68"/>
      <c r="M147" s="68"/>
      <c r="N147" s="68"/>
      <c r="O147" s="68"/>
      <c r="P147" s="68"/>
      <c r="Q147" s="68"/>
      <c r="R147" s="68"/>
      <c r="S147" s="68"/>
      <c r="T147" s="68"/>
      <c r="U147" s="68"/>
      <c r="V147" s="68"/>
      <c r="W147" s="68"/>
    </row>
    <row r="148" spans="1:23" x14ac:dyDescent="0.2">
      <c r="A148" s="68"/>
      <c r="B148" s="68"/>
      <c r="C148" s="353"/>
      <c r="D148" s="353"/>
      <c r="E148" s="353"/>
      <c r="F148" s="354"/>
      <c r="G148" s="353"/>
      <c r="H148" s="355"/>
      <c r="I148" s="355"/>
      <c r="J148" s="355"/>
      <c r="K148" s="353"/>
      <c r="L148" s="68"/>
      <c r="M148" s="68"/>
      <c r="N148" s="68"/>
      <c r="O148" s="68"/>
      <c r="P148" s="68"/>
      <c r="Q148" s="68"/>
      <c r="R148" s="68"/>
      <c r="S148" s="68"/>
      <c r="T148" s="68"/>
      <c r="U148" s="68"/>
      <c r="V148" s="68"/>
      <c r="W148" s="68"/>
    </row>
    <row r="149" spans="1:23" x14ac:dyDescent="0.2">
      <c r="A149" s="68"/>
      <c r="B149" s="68"/>
      <c r="C149" s="353"/>
      <c r="D149" s="353"/>
      <c r="E149" s="353"/>
      <c r="F149" s="354"/>
      <c r="G149" s="353"/>
      <c r="H149" s="355"/>
      <c r="I149" s="355"/>
      <c r="J149" s="355"/>
      <c r="K149" s="353"/>
      <c r="L149" s="68"/>
      <c r="M149" s="68"/>
      <c r="N149" s="68"/>
      <c r="O149" s="68"/>
      <c r="P149" s="68"/>
      <c r="Q149" s="68"/>
      <c r="R149" s="68"/>
      <c r="S149" s="68"/>
      <c r="T149" s="68"/>
      <c r="U149" s="68"/>
      <c r="V149" s="68"/>
      <c r="W149" s="68"/>
    </row>
    <row r="150" spans="1:23" x14ac:dyDescent="0.2">
      <c r="A150" s="68"/>
      <c r="B150" s="68"/>
      <c r="C150" s="353"/>
      <c r="D150" s="353"/>
      <c r="E150" s="353"/>
      <c r="F150" s="354"/>
      <c r="G150" s="353"/>
      <c r="H150" s="355"/>
      <c r="I150" s="355"/>
      <c r="J150" s="355"/>
      <c r="K150" s="353"/>
      <c r="L150" s="68"/>
      <c r="M150" s="68"/>
      <c r="N150" s="68"/>
      <c r="O150" s="68"/>
      <c r="P150" s="68"/>
      <c r="Q150" s="68"/>
      <c r="R150" s="68"/>
      <c r="S150" s="68"/>
      <c r="T150" s="68"/>
      <c r="U150" s="68"/>
      <c r="V150" s="68"/>
      <c r="W150" s="68"/>
    </row>
    <row r="151" spans="1:23" x14ac:dyDescent="0.2">
      <c r="A151" s="68"/>
      <c r="B151" s="68"/>
      <c r="C151" s="353"/>
      <c r="D151" s="353"/>
      <c r="E151" s="353"/>
      <c r="F151" s="354"/>
      <c r="G151" s="353"/>
      <c r="H151" s="355"/>
      <c r="I151" s="355"/>
      <c r="J151" s="355"/>
      <c r="K151" s="353"/>
      <c r="L151" s="68"/>
      <c r="M151" s="68"/>
      <c r="N151" s="68"/>
      <c r="O151" s="68"/>
      <c r="P151" s="68"/>
      <c r="Q151" s="68"/>
      <c r="R151" s="68"/>
      <c r="S151" s="68"/>
      <c r="T151" s="68"/>
      <c r="U151" s="68"/>
      <c r="V151" s="68"/>
      <c r="W151" s="68"/>
    </row>
    <row r="152" spans="1:23" x14ac:dyDescent="0.2">
      <c r="A152" s="68"/>
      <c r="B152" s="68"/>
      <c r="C152" s="353"/>
      <c r="D152" s="353"/>
      <c r="E152" s="353"/>
      <c r="F152" s="354"/>
      <c r="G152" s="353"/>
      <c r="H152" s="355"/>
      <c r="I152" s="355"/>
      <c r="J152" s="355"/>
      <c r="K152" s="353"/>
      <c r="L152" s="68"/>
      <c r="M152" s="68"/>
      <c r="N152" s="68"/>
      <c r="O152" s="68"/>
      <c r="P152" s="68"/>
      <c r="Q152" s="68"/>
      <c r="R152" s="68"/>
      <c r="S152" s="68"/>
      <c r="T152" s="68"/>
      <c r="U152" s="68"/>
      <c r="V152" s="68"/>
      <c r="W152" s="68"/>
    </row>
    <row r="153" spans="1:23" x14ac:dyDescent="0.2">
      <c r="A153" s="68"/>
      <c r="B153" s="68"/>
      <c r="C153" s="353"/>
      <c r="D153" s="353"/>
      <c r="E153" s="353"/>
      <c r="F153" s="354"/>
      <c r="G153" s="353"/>
      <c r="H153" s="355"/>
      <c r="I153" s="355"/>
      <c r="J153" s="355"/>
      <c r="K153" s="353"/>
      <c r="L153" s="68"/>
      <c r="M153" s="68"/>
      <c r="N153" s="68"/>
      <c r="O153" s="68"/>
      <c r="P153" s="68"/>
      <c r="Q153" s="68"/>
      <c r="R153" s="68"/>
      <c r="S153" s="68"/>
      <c r="T153" s="68"/>
      <c r="U153" s="68"/>
      <c r="V153" s="68"/>
      <c r="W153" s="68"/>
    </row>
    <row r="154" spans="1:23" x14ac:dyDescent="0.2">
      <c r="A154" s="68"/>
      <c r="B154" s="68"/>
      <c r="C154" s="353"/>
      <c r="D154" s="353"/>
      <c r="E154" s="353"/>
      <c r="F154" s="354"/>
      <c r="G154" s="353"/>
      <c r="H154" s="355"/>
      <c r="I154" s="355"/>
      <c r="J154" s="355"/>
      <c r="K154" s="353"/>
      <c r="L154" s="68"/>
      <c r="M154" s="68"/>
      <c r="N154" s="68"/>
      <c r="O154" s="68"/>
      <c r="P154" s="68"/>
      <c r="Q154" s="68"/>
      <c r="R154" s="68"/>
      <c r="S154" s="68"/>
      <c r="T154" s="68"/>
      <c r="U154" s="68"/>
      <c r="V154" s="68"/>
      <c r="W154" s="68"/>
    </row>
    <row r="155" spans="1:23" x14ac:dyDescent="0.2">
      <c r="A155" s="68"/>
      <c r="B155" s="68"/>
      <c r="C155" s="353"/>
      <c r="D155" s="353"/>
      <c r="E155" s="353"/>
      <c r="F155" s="354"/>
      <c r="G155" s="353"/>
      <c r="H155" s="355"/>
      <c r="I155" s="355"/>
      <c r="J155" s="355"/>
      <c r="K155" s="353"/>
      <c r="L155" s="68"/>
      <c r="M155" s="68"/>
      <c r="N155" s="68"/>
      <c r="O155" s="68"/>
      <c r="P155" s="68"/>
      <c r="Q155" s="68"/>
      <c r="R155" s="68"/>
      <c r="S155" s="68"/>
      <c r="T155" s="68"/>
      <c r="U155" s="68"/>
      <c r="V155" s="68"/>
      <c r="W155" s="68"/>
    </row>
    <row r="156" spans="1:23" x14ac:dyDescent="0.2">
      <c r="A156" s="68"/>
      <c r="B156" s="68"/>
      <c r="C156" s="353"/>
      <c r="D156" s="353"/>
      <c r="E156" s="353"/>
      <c r="F156" s="354"/>
      <c r="G156" s="353"/>
      <c r="H156" s="355"/>
      <c r="I156" s="355"/>
      <c r="J156" s="355"/>
      <c r="K156" s="353"/>
      <c r="L156" s="68"/>
      <c r="M156" s="68"/>
      <c r="N156" s="68"/>
      <c r="O156" s="68"/>
      <c r="P156" s="68"/>
      <c r="Q156" s="68"/>
      <c r="R156" s="68"/>
      <c r="S156" s="68"/>
      <c r="T156" s="68"/>
      <c r="U156" s="68"/>
      <c r="V156" s="68"/>
      <c r="W156" s="68"/>
    </row>
    <row r="157" spans="1:23" x14ac:dyDescent="0.2">
      <c r="A157" s="68"/>
      <c r="B157" s="68"/>
      <c r="C157" s="353"/>
      <c r="D157" s="353"/>
      <c r="E157" s="353"/>
      <c r="F157" s="354"/>
      <c r="G157" s="353"/>
      <c r="H157" s="355"/>
      <c r="I157" s="355"/>
      <c r="J157" s="355"/>
      <c r="K157" s="353"/>
      <c r="L157" s="68"/>
      <c r="M157" s="68"/>
      <c r="N157" s="68"/>
      <c r="O157" s="68"/>
      <c r="P157" s="68"/>
      <c r="Q157" s="68"/>
      <c r="R157" s="68"/>
      <c r="S157" s="68"/>
      <c r="T157" s="68"/>
      <c r="U157" s="68"/>
      <c r="V157" s="68"/>
      <c r="W157" s="68"/>
    </row>
    <row r="158" spans="1:23" x14ac:dyDescent="0.2">
      <c r="A158" s="68"/>
      <c r="B158" s="68"/>
      <c r="C158" s="353"/>
      <c r="D158" s="353"/>
      <c r="E158" s="353"/>
      <c r="F158" s="354"/>
      <c r="G158" s="353"/>
      <c r="H158" s="355"/>
      <c r="I158" s="355"/>
      <c r="J158" s="355"/>
      <c r="K158" s="353"/>
      <c r="L158" s="68"/>
      <c r="M158" s="68"/>
      <c r="N158" s="68"/>
      <c r="O158" s="68"/>
      <c r="P158" s="68"/>
      <c r="Q158" s="68"/>
      <c r="R158" s="68"/>
      <c r="S158" s="68"/>
      <c r="T158" s="68"/>
      <c r="U158" s="68"/>
      <c r="V158" s="68"/>
      <c r="W158" s="68"/>
    </row>
    <row r="159" spans="1:23" x14ac:dyDescent="0.2">
      <c r="A159" s="68"/>
      <c r="B159" s="68"/>
      <c r="C159" s="353"/>
      <c r="D159" s="353"/>
      <c r="E159" s="353"/>
      <c r="F159" s="354"/>
      <c r="G159" s="353"/>
      <c r="H159" s="355"/>
      <c r="I159" s="355"/>
      <c r="J159" s="355"/>
      <c r="K159" s="353"/>
      <c r="L159" s="68"/>
      <c r="M159" s="68"/>
      <c r="N159" s="68"/>
      <c r="O159" s="68"/>
      <c r="P159" s="68"/>
      <c r="Q159" s="68"/>
      <c r="R159" s="68"/>
      <c r="S159" s="68"/>
      <c r="T159" s="68"/>
      <c r="U159" s="68"/>
      <c r="V159" s="68"/>
      <c r="W159" s="68"/>
    </row>
    <row r="160" spans="1:23" x14ac:dyDescent="0.2">
      <c r="A160" s="68"/>
      <c r="B160" s="68"/>
      <c r="C160" s="353"/>
      <c r="D160" s="353"/>
      <c r="E160" s="353"/>
      <c r="F160" s="354"/>
      <c r="G160" s="353"/>
      <c r="H160" s="355"/>
      <c r="I160" s="355"/>
      <c r="J160" s="355"/>
      <c r="K160" s="353"/>
      <c r="L160" s="68"/>
      <c r="M160" s="68"/>
      <c r="N160" s="68"/>
      <c r="O160" s="68"/>
      <c r="P160" s="68"/>
      <c r="Q160" s="68"/>
      <c r="R160" s="68"/>
      <c r="S160" s="68"/>
      <c r="T160" s="68"/>
      <c r="U160" s="68"/>
      <c r="V160" s="68"/>
      <c r="W160" s="68"/>
    </row>
    <row r="161" spans="1:23" x14ac:dyDescent="0.2">
      <c r="A161" s="68"/>
      <c r="B161" s="68"/>
      <c r="C161" s="353"/>
      <c r="D161" s="353"/>
      <c r="E161" s="353"/>
      <c r="F161" s="354"/>
      <c r="G161" s="353"/>
      <c r="H161" s="355"/>
      <c r="I161" s="355"/>
      <c r="J161" s="355"/>
      <c r="K161" s="353"/>
      <c r="L161" s="68"/>
      <c r="M161" s="68"/>
      <c r="N161" s="68"/>
      <c r="O161" s="68"/>
      <c r="P161" s="68"/>
      <c r="Q161" s="68"/>
      <c r="R161" s="68"/>
      <c r="S161" s="68"/>
      <c r="T161" s="68"/>
      <c r="U161" s="68"/>
      <c r="V161" s="68"/>
      <c r="W161" s="68"/>
    </row>
    <row r="162" spans="1:23" x14ac:dyDescent="0.2">
      <c r="A162" s="68"/>
      <c r="B162" s="68"/>
      <c r="C162" s="353"/>
      <c r="D162" s="353"/>
      <c r="E162" s="353"/>
      <c r="F162" s="354"/>
      <c r="G162" s="353"/>
      <c r="H162" s="355"/>
      <c r="I162" s="355"/>
      <c r="J162" s="355"/>
      <c r="K162" s="353"/>
      <c r="L162" s="68"/>
      <c r="M162" s="68"/>
      <c r="N162" s="68"/>
      <c r="O162" s="68"/>
      <c r="P162" s="68"/>
      <c r="Q162" s="68"/>
      <c r="R162" s="68"/>
      <c r="S162" s="68"/>
      <c r="T162" s="68"/>
      <c r="U162" s="68"/>
      <c r="V162" s="68"/>
      <c r="W162" s="68"/>
    </row>
    <row r="163" spans="1:23" x14ac:dyDescent="0.2">
      <c r="A163" s="68"/>
      <c r="B163" s="68"/>
      <c r="C163" s="353"/>
      <c r="D163" s="353"/>
      <c r="E163" s="353"/>
      <c r="F163" s="354"/>
      <c r="G163" s="353"/>
      <c r="H163" s="355"/>
      <c r="I163" s="355"/>
      <c r="J163" s="355"/>
      <c r="K163" s="353"/>
      <c r="L163" s="68"/>
      <c r="M163" s="68"/>
      <c r="N163" s="68"/>
      <c r="O163" s="68"/>
      <c r="P163" s="68"/>
      <c r="Q163" s="68"/>
      <c r="R163" s="68"/>
      <c r="S163" s="68"/>
      <c r="T163" s="68"/>
      <c r="U163" s="68"/>
      <c r="V163" s="68"/>
      <c r="W163" s="68"/>
    </row>
    <row r="164" spans="1:23" x14ac:dyDescent="0.2">
      <c r="A164" s="68"/>
      <c r="B164" s="68"/>
      <c r="C164" s="353"/>
      <c r="D164" s="353"/>
      <c r="E164" s="353"/>
      <c r="F164" s="354"/>
      <c r="G164" s="353"/>
      <c r="H164" s="355"/>
      <c r="I164" s="355"/>
      <c r="J164" s="355"/>
      <c r="K164" s="353"/>
      <c r="L164" s="68"/>
      <c r="M164" s="68"/>
      <c r="N164" s="68"/>
      <c r="O164" s="68"/>
      <c r="P164" s="68"/>
      <c r="Q164" s="68"/>
      <c r="R164" s="68"/>
      <c r="S164" s="68"/>
      <c r="T164" s="68"/>
      <c r="U164" s="68"/>
      <c r="V164" s="68"/>
      <c r="W164" s="68"/>
    </row>
    <row r="165" spans="1:23" x14ac:dyDescent="0.2">
      <c r="A165" s="68"/>
      <c r="B165" s="68"/>
      <c r="C165" s="353"/>
      <c r="D165" s="353"/>
      <c r="E165" s="353"/>
      <c r="F165" s="354"/>
      <c r="G165" s="353"/>
      <c r="H165" s="355"/>
      <c r="I165" s="355"/>
      <c r="J165" s="355"/>
      <c r="K165" s="353"/>
      <c r="L165" s="68"/>
      <c r="M165" s="68"/>
      <c r="N165" s="68"/>
      <c r="O165" s="68"/>
      <c r="P165" s="68"/>
      <c r="Q165" s="68"/>
      <c r="R165" s="68"/>
      <c r="S165" s="68"/>
      <c r="T165" s="68"/>
      <c r="U165" s="68"/>
      <c r="V165" s="68"/>
      <c r="W165" s="68"/>
    </row>
    <row r="166" spans="1:23" x14ac:dyDescent="0.2">
      <c r="A166" s="68"/>
      <c r="B166" s="68"/>
      <c r="C166" s="353"/>
      <c r="D166" s="353"/>
      <c r="E166" s="353"/>
      <c r="F166" s="354"/>
      <c r="G166" s="353"/>
      <c r="H166" s="355"/>
      <c r="I166" s="355"/>
      <c r="J166" s="355"/>
      <c r="K166" s="353"/>
      <c r="L166" s="68"/>
      <c r="M166" s="68"/>
      <c r="N166" s="68"/>
      <c r="O166" s="68"/>
      <c r="P166" s="68"/>
      <c r="Q166" s="68"/>
      <c r="R166" s="68"/>
      <c r="S166" s="68"/>
      <c r="T166" s="68"/>
      <c r="U166" s="68"/>
      <c r="V166" s="68"/>
      <c r="W166" s="68"/>
    </row>
    <row r="167" spans="1:23" x14ac:dyDescent="0.2">
      <c r="A167" s="68"/>
      <c r="B167" s="68"/>
      <c r="C167" s="353"/>
      <c r="D167" s="353"/>
      <c r="E167" s="353"/>
      <c r="F167" s="354"/>
      <c r="G167" s="353"/>
      <c r="H167" s="355"/>
      <c r="I167" s="355"/>
      <c r="J167" s="355"/>
      <c r="K167" s="353"/>
      <c r="L167" s="68"/>
      <c r="M167" s="68"/>
      <c r="N167" s="68"/>
      <c r="O167" s="68"/>
      <c r="P167" s="68"/>
      <c r="Q167" s="68"/>
      <c r="R167" s="68"/>
      <c r="S167" s="68"/>
      <c r="T167" s="68"/>
      <c r="U167" s="68"/>
      <c r="V167" s="68"/>
      <c r="W167" s="68"/>
    </row>
    <row r="168" spans="1:23" x14ac:dyDescent="0.2">
      <c r="A168" s="68"/>
      <c r="B168" s="68"/>
      <c r="C168" s="353"/>
      <c r="D168" s="353"/>
      <c r="E168" s="353"/>
      <c r="F168" s="354"/>
      <c r="G168" s="353"/>
      <c r="H168" s="355"/>
      <c r="I168" s="355"/>
      <c r="J168" s="355"/>
      <c r="K168" s="353"/>
      <c r="L168" s="68"/>
      <c r="M168" s="68"/>
      <c r="N168" s="68"/>
      <c r="O168" s="68"/>
      <c r="P168" s="68"/>
      <c r="Q168" s="68"/>
      <c r="R168" s="68"/>
      <c r="S168" s="68"/>
      <c r="T168" s="68"/>
      <c r="U168" s="68"/>
      <c r="V168" s="68"/>
      <c r="W168" s="68"/>
    </row>
    <row r="169" spans="1:23" x14ac:dyDescent="0.2">
      <c r="A169" s="68"/>
      <c r="B169" s="68"/>
      <c r="C169" s="353"/>
      <c r="D169" s="353"/>
      <c r="E169" s="353"/>
      <c r="F169" s="354"/>
      <c r="G169" s="353"/>
      <c r="H169" s="355"/>
      <c r="I169" s="355"/>
      <c r="J169" s="355"/>
      <c r="K169" s="353"/>
      <c r="L169" s="68"/>
      <c r="M169" s="68"/>
      <c r="N169" s="68"/>
      <c r="O169" s="68"/>
      <c r="P169" s="68"/>
      <c r="Q169" s="68"/>
      <c r="R169" s="68"/>
      <c r="S169" s="68"/>
      <c r="T169" s="68"/>
      <c r="U169" s="68"/>
      <c r="V169" s="68"/>
      <c r="W169" s="68"/>
    </row>
    <row r="170" spans="1:23" x14ac:dyDescent="0.2">
      <c r="A170" s="68"/>
      <c r="B170" s="68"/>
      <c r="C170" s="353"/>
      <c r="D170" s="353"/>
      <c r="E170" s="353"/>
      <c r="F170" s="354"/>
      <c r="G170" s="353"/>
      <c r="H170" s="355"/>
      <c r="I170" s="355"/>
      <c r="J170" s="355"/>
      <c r="K170" s="353"/>
      <c r="L170" s="68"/>
      <c r="M170" s="68"/>
      <c r="N170" s="68"/>
      <c r="O170" s="68"/>
      <c r="P170" s="68"/>
      <c r="Q170" s="68"/>
      <c r="R170" s="68"/>
      <c r="S170" s="68"/>
      <c r="T170" s="68"/>
      <c r="U170" s="68"/>
      <c r="V170" s="68"/>
      <c r="W170" s="68"/>
    </row>
    <row r="171" spans="1:23" x14ac:dyDescent="0.2">
      <c r="A171" s="68"/>
      <c r="B171" s="68"/>
      <c r="C171" s="353"/>
      <c r="D171" s="353"/>
      <c r="E171" s="353"/>
      <c r="F171" s="354"/>
      <c r="G171" s="353"/>
      <c r="H171" s="355"/>
      <c r="I171" s="355"/>
      <c r="J171" s="355"/>
      <c r="K171" s="353"/>
      <c r="L171" s="68"/>
      <c r="M171" s="68"/>
      <c r="N171" s="68"/>
      <c r="O171" s="68"/>
      <c r="P171" s="68"/>
      <c r="Q171" s="68"/>
      <c r="R171" s="68"/>
      <c r="S171" s="68"/>
      <c r="T171" s="68"/>
      <c r="U171" s="68"/>
      <c r="V171" s="68"/>
      <c r="W171" s="68"/>
    </row>
    <row r="172" spans="1:23" x14ac:dyDescent="0.2">
      <c r="A172" s="68"/>
      <c r="B172" s="68"/>
      <c r="C172" s="353"/>
      <c r="D172" s="353"/>
      <c r="E172" s="353"/>
      <c r="F172" s="354"/>
      <c r="G172" s="353"/>
      <c r="H172" s="355"/>
      <c r="I172" s="355"/>
      <c r="J172" s="355"/>
      <c r="K172" s="353"/>
      <c r="L172" s="68"/>
      <c r="M172" s="68"/>
      <c r="N172" s="68"/>
      <c r="O172" s="68"/>
      <c r="P172" s="68"/>
      <c r="Q172" s="68"/>
      <c r="R172" s="68"/>
      <c r="S172" s="68"/>
      <c r="T172" s="68"/>
      <c r="U172" s="68"/>
      <c r="V172" s="68"/>
      <c r="W172" s="68"/>
    </row>
    <row r="173" spans="1:23" x14ac:dyDescent="0.2">
      <c r="A173" s="68"/>
      <c r="B173" s="68"/>
      <c r="C173" s="353"/>
      <c r="D173" s="353"/>
      <c r="E173" s="353"/>
      <c r="F173" s="354"/>
      <c r="G173" s="353"/>
      <c r="H173" s="355"/>
      <c r="I173" s="355"/>
      <c r="J173" s="355"/>
      <c r="K173" s="353"/>
      <c r="L173" s="68"/>
      <c r="M173" s="68"/>
      <c r="N173" s="68"/>
      <c r="O173" s="68"/>
      <c r="P173" s="68"/>
      <c r="Q173" s="68"/>
      <c r="R173" s="68"/>
      <c r="S173" s="68"/>
      <c r="T173" s="68"/>
      <c r="U173" s="68"/>
      <c r="V173" s="68"/>
      <c r="W173" s="68"/>
    </row>
    <row r="174" spans="1:23" x14ac:dyDescent="0.2">
      <c r="A174" s="68"/>
      <c r="B174" s="68"/>
      <c r="C174" s="353"/>
      <c r="D174" s="353"/>
      <c r="E174" s="353"/>
      <c r="F174" s="354"/>
      <c r="G174" s="353"/>
      <c r="H174" s="355"/>
      <c r="I174" s="355"/>
      <c r="J174" s="355"/>
      <c r="K174" s="353"/>
      <c r="L174" s="68"/>
      <c r="M174" s="68"/>
      <c r="N174" s="68"/>
      <c r="O174" s="68"/>
      <c r="P174" s="68"/>
      <c r="Q174" s="68"/>
      <c r="R174" s="68"/>
      <c r="S174" s="68"/>
      <c r="T174" s="68"/>
      <c r="U174" s="68"/>
      <c r="V174" s="68"/>
      <c r="W174" s="68"/>
    </row>
    <row r="175" spans="1:23" x14ac:dyDescent="0.2">
      <c r="A175" s="68"/>
      <c r="B175" s="68"/>
      <c r="C175" s="353"/>
      <c r="D175" s="353"/>
      <c r="E175" s="353"/>
      <c r="F175" s="354"/>
      <c r="G175" s="353"/>
      <c r="H175" s="355"/>
      <c r="I175" s="355"/>
      <c r="J175" s="355"/>
      <c r="K175" s="353"/>
      <c r="L175" s="68"/>
      <c r="M175" s="68"/>
      <c r="N175" s="68"/>
      <c r="O175" s="68"/>
      <c r="P175" s="68"/>
      <c r="Q175" s="68"/>
      <c r="R175" s="68"/>
      <c r="S175" s="68"/>
      <c r="T175" s="68"/>
      <c r="U175" s="68"/>
      <c r="V175" s="68"/>
      <c r="W175" s="68"/>
    </row>
    <row r="176" spans="1:23" x14ac:dyDescent="0.2">
      <c r="A176" s="68"/>
      <c r="B176" s="68"/>
      <c r="C176" s="353"/>
      <c r="D176" s="353"/>
      <c r="E176" s="353"/>
      <c r="F176" s="354"/>
      <c r="G176" s="353"/>
      <c r="H176" s="355"/>
      <c r="I176" s="355"/>
      <c r="J176" s="355"/>
      <c r="K176" s="353"/>
      <c r="L176" s="68"/>
      <c r="M176" s="68"/>
      <c r="N176" s="68"/>
      <c r="O176" s="68"/>
      <c r="P176" s="68"/>
      <c r="Q176" s="68"/>
      <c r="R176" s="68"/>
      <c r="S176" s="68"/>
      <c r="T176" s="68"/>
      <c r="U176" s="68"/>
      <c r="V176" s="68"/>
      <c r="W176" s="68"/>
    </row>
    <row r="177" spans="1:23" x14ac:dyDescent="0.2">
      <c r="A177" s="68"/>
      <c r="B177" s="68"/>
      <c r="C177" s="353"/>
      <c r="D177" s="353"/>
      <c r="E177" s="353"/>
      <c r="F177" s="354"/>
      <c r="G177" s="353"/>
      <c r="H177" s="355"/>
      <c r="I177" s="355"/>
      <c r="J177" s="355"/>
      <c r="K177" s="353"/>
      <c r="L177" s="68"/>
      <c r="M177" s="68"/>
      <c r="N177" s="68"/>
      <c r="O177" s="68"/>
      <c r="P177" s="68"/>
      <c r="Q177" s="68"/>
      <c r="R177" s="68"/>
      <c r="S177" s="68"/>
      <c r="T177" s="68"/>
      <c r="U177" s="68"/>
      <c r="V177" s="68"/>
      <c r="W177" s="68"/>
    </row>
    <row r="178" spans="1:23" x14ac:dyDescent="0.2">
      <c r="A178" s="68"/>
      <c r="B178" s="68"/>
      <c r="C178" s="353"/>
      <c r="D178" s="353"/>
      <c r="E178" s="353"/>
      <c r="F178" s="354"/>
      <c r="G178" s="353"/>
      <c r="H178" s="355"/>
      <c r="I178" s="355"/>
      <c r="J178" s="355"/>
      <c r="K178" s="353"/>
      <c r="L178" s="68"/>
      <c r="M178" s="68"/>
      <c r="N178" s="68"/>
      <c r="O178" s="68"/>
      <c r="P178" s="68"/>
      <c r="Q178" s="68"/>
      <c r="R178" s="68"/>
      <c r="S178" s="68"/>
      <c r="T178" s="68"/>
      <c r="U178" s="68"/>
      <c r="V178" s="68"/>
      <c r="W178" s="68"/>
    </row>
    <row r="179" spans="1:23" x14ac:dyDescent="0.2">
      <c r="A179" s="68"/>
      <c r="B179" s="68"/>
      <c r="C179" s="353"/>
      <c r="D179" s="353"/>
      <c r="E179" s="353"/>
      <c r="F179" s="354"/>
      <c r="G179" s="353"/>
      <c r="H179" s="355"/>
      <c r="I179" s="355"/>
      <c r="J179" s="355"/>
      <c r="K179" s="353"/>
      <c r="L179" s="68"/>
      <c r="M179" s="68"/>
      <c r="N179" s="68"/>
      <c r="O179" s="68"/>
      <c r="P179" s="68"/>
      <c r="Q179" s="68"/>
      <c r="R179" s="68"/>
      <c r="S179" s="68"/>
      <c r="T179" s="68"/>
      <c r="U179" s="68"/>
      <c r="V179" s="68"/>
      <c r="W179" s="68"/>
    </row>
    <row r="180" spans="1:23" x14ac:dyDescent="0.2">
      <c r="A180" s="68"/>
      <c r="B180" s="68"/>
      <c r="C180" s="353"/>
      <c r="D180" s="353"/>
      <c r="E180" s="353"/>
      <c r="F180" s="354"/>
      <c r="G180" s="353"/>
      <c r="H180" s="355"/>
      <c r="I180" s="355"/>
      <c r="J180" s="355"/>
      <c r="K180" s="353"/>
      <c r="L180" s="68"/>
      <c r="M180" s="68"/>
      <c r="N180" s="68"/>
      <c r="O180" s="68"/>
      <c r="P180" s="68"/>
      <c r="Q180" s="68"/>
      <c r="R180" s="68"/>
      <c r="S180" s="68"/>
      <c r="T180" s="68"/>
      <c r="U180" s="68"/>
      <c r="V180" s="68"/>
      <c r="W180" s="68"/>
    </row>
    <row r="181" spans="1:23" x14ac:dyDescent="0.2">
      <c r="A181" s="68"/>
      <c r="B181" s="68"/>
      <c r="C181" s="353"/>
      <c r="D181" s="353"/>
      <c r="E181" s="353"/>
      <c r="F181" s="354"/>
      <c r="G181" s="353"/>
      <c r="H181" s="355"/>
      <c r="I181" s="355"/>
      <c r="J181" s="355"/>
      <c r="K181" s="353"/>
      <c r="L181" s="68"/>
      <c r="M181" s="68"/>
      <c r="N181" s="68"/>
      <c r="O181" s="68"/>
      <c r="P181" s="68"/>
      <c r="Q181" s="68"/>
      <c r="R181" s="68"/>
      <c r="S181" s="68"/>
      <c r="T181" s="68"/>
      <c r="U181" s="68"/>
      <c r="V181" s="68"/>
      <c r="W181" s="68"/>
    </row>
    <row r="182" spans="1:23" x14ac:dyDescent="0.2">
      <c r="A182" s="68"/>
      <c r="B182" s="68"/>
      <c r="C182" s="353"/>
      <c r="D182" s="353"/>
      <c r="E182" s="353"/>
      <c r="F182" s="354"/>
      <c r="G182" s="353"/>
      <c r="H182" s="355"/>
      <c r="I182" s="355"/>
      <c r="J182" s="355"/>
      <c r="K182" s="353"/>
      <c r="L182" s="68"/>
      <c r="M182" s="68"/>
      <c r="N182" s="68"/>
      <c r="O182" s="68"/>
      <c r="P182" s="68"/>
      <c r="Q182" s="68"/>
      <c r="R182" s="68"/>
      <c r="S182" s="68"/>
      <c r="T182" s="68"/>
      <c r="U182" s="68"/>
      <c r="V182" s="68"/>
      <c r="W182" s="68"/>
    </row>
    <row r="183" spans="1:23" x14ac:dyDescent="0.2">
      <c r="A183" s="68"/>
      <c r="B183" s="68"/>
      <c r="C183" s="353"/>
      <c r="D183" s="353"/>
      <c r="E183" s="353"/>
      <c r="F183" s="354"/>
      <c r="G183" s="353"/>
      <c r="H183" s="355"/>
      <c r="I183" s="355"/>
      <c r="J183" s="355"/>
      <c r="K183" s="353"/>
      <c r="L183" s="68"/>
      <c r="M183" s="68"/>
      <c r="N183" s="68"/>
      <c r="O183" s="68"/>
      <c r="P183" s="68"/>
      <c r="Q183" s="68"/>
      <c r="R183" s="68"/>
      <c r="S183" s="68"/>
      <c r="T183" s="68"/>
      <c r="U183" s="68"/>
      <c r="V183" s="68"/>
      <c r="W183" s="68"/>
    </row>
    <row r="184" spans="1:23" x14ac:dyDescent="0.2">
      <c r="A184" s="68"/>
      <c r="B184" s="68"/>
      <c r="C184" s="353"/>
      <c r="D184" s="353"/>
      <c r="E184" s="353"/>
      <c r="F184" s="354"/>
      <c r="G184" s="353"/>
      <c r="H184" s="355"/>
      <c r="I184" s="355"/>
      <c r="J184" s="355"/>
      <c r="K184" s="353"/>
      <c r="L184" s="68"/>
      <c r="M184" s="68"/>
      <c r="N184" s="68"/>
      <c r="O184" s="68"/>
      <c r="P184" s="68"/>
      <c r="Q184" s="68"/>
      <c r="R184" s="68"/>
      <c r="S184" s="68"/>
      <c r="T184" s="68"/>
      <c r="U184" s="68"/>
      <c r="V184" s="68"/>
      <c r="W184" s="68"/>
    </row>
    <row r="185" spans="1:23" x14ac:dyDescent="0.2">
      <c r="A185" s="68"/>
      <c r="B185" s="68"/>
      <c r="C185" s="353"/>
      <c r="D185" s="353"/>
      <c r="E185" s="353"/>
      <c r="F185" s="354"/>
      <c r="G185" s="353"/>
      <c r="H185" s="355"/>
      <c r="I185" s="355"/>
      <c r="J185" s="355"/>
      <c r="K185" s="353"/>
      <c r="L185" s="68"/>
      <c r="M185" s="68"/>
      <c r="N185" s="68"/>
      <c r="O185" s="68"/>
      <c r="P185" s="68"/>
      <c r="Q185" s="68"/>
      <c r="R185" s="68"/>
      <c r="S185" s="68"/>
      <c r="T185" s="68"/>
      <c r="U185" s="68"/>
      <c r="V185" s="68"/>
      <c r="W185" s="68"/>
    </row>
    <row r="186" spans="1:23" x14ac:dyDescent="0.2">
      <c r="A186" s="68"/>
      <c r="B186" s="68"/>
      <c r="C186" s="353"/>
      <c r="D186" s="353"/>
      <c r="E186" s="353"/>
      <c r="F186" s="354"/>
      <c r="G186" s="353"/>
      <c r="H186" s="355"/>
      <c r="I186" s="355"/>
      <c r="J186" s="355"/>
      <c r="K186" s="353"/>
      <c r="L186" s="68"/>
      <c r="M186" s="68"/>
      <c r="N186" s="68"/>
      <c r="O186" s="68"/>
      <c r="P186" s="68"/>
      <c r="Q186" s="68"/>
      <c r="R186" s="68"/>
      <c r="S186" s="68"/>
      <c r="T186" s="68"/>
      <c r="U186" s="68"/>
      <c r="V186" s="68"/>
      <c r="W186" s="68"/>
    </row>
    <row r="187" spans="1:23" x14ac:dyDescent="0.2">
      <c r="A187" s="68"/>
      <c r="B187" s="68"/>
      <c r="C187" s="353"/>
      <c r="D187" s="353"/>
      <c r="E187" s="353"/>
      <c r="F187" s="354"/>
      <c r="G187" s="353"/>
      <c r="H187" s="355"/>
      <c r="I187" s="355"/>
      <c r="J187" s="355"/>
      <c r="K187" s="353"/>
      <c r="L187" s="68"/>
      <c r="M187" s="68"/>
      <c r="N187" s="68"/>
      <c r="O187" s="68"/>
      <c r="P187" s="68"/>
      <c r="Q187" s="68"/>
      <c r="R187" s="68"/>
      <c r="S187" s="68"/>
      <c r="T187" s="68"/>
      <c r="U187" s="68"/>
      <c r="V187" s="68"/>
      <c r="W187" s="68"/>
    </row>
    <row r="188" spans="1:23" x14ac:dyDescent="0.2">
      <c r="A188" s="68"/>
      <c r="B188" s="68"/>
      <c r="C188" s="353"/>
      <c r="D188" s="353"/>
      <c r="E188" s="353"/>
      <c r="F188" s="354"/>
      <c r="G188" s="353"/>
      <c r="H188" s="355"/>
      <c r="I188" s="355"/>
      <c r="J188" s="355"/>
      <c r="K188" s="353"/>
      <c r="L188" s="68"/>
      <c r="M188" s="68"/>
      <c r="N188" s="68"/>
      <c r="O188" s="68"/>
      <c r="P188" s="68"/>
      <c r="Q188" s="68"/>
      <c r="R188" s="68"/>
      <c r="S188" s="68"/>
      <c r="T188" s="68"/>
      <c r="U188" s="68"/>
      <c r="V188" s="68"/>
      <c r="W188" s="68"/>
    </row>
    <row r="189" spans="1:23" x14ac:dyDescent="0.2">
      <c r="A189" s="68"/>
      <c r="B189" s="68"/>
      <c r="C189" s="353"/>
      <c r="D189" s="353"/>
      <c r="E189" s="353"/>
      <c r="F189" s="354"/>
      <c r="G189" s="353"/>
      <c r="H189" s="355"/>
      <c r="I189" s="355"/>
      <c r="J189" s="355"/>
      <c r="K189" s="353"/>
      <c r="L189" s="68"/>
      <c r="M189" s="68"/>
      <c r="N189" s="68"/>
      <c r="O189" s="68"/>
      <c r="P189" s="68"/>
      <c r="Q189" s="68"/>
      <c r="R189" s="68"/>
      <c r="S189" s="68"/>
      <c r="T189" s="68"/>
      <c r="U189" s="68"/>
      <c r="V189" s="68"/>
      <c r="W189" s="68"/>
    </row>
    <row r="190" spans="1:23" x14ac:dyDescent="0.2">
      <c r="A190" s="68"/>
      <c r="B190" s="68"/>
      <c r="C190" s="353"/>
      <c r="D190" s="353"/>
      <c r="E190" s="353"/>
      <c r="F190" s="354"/>
      <c r="G190" s="353"/>
      <c r="H190" s="355"/>
      <c r="I190" s="355"/>
      <c r="J190" s="355"/>
      <c r="K190" s="353"/>
      <c r="L190" s="68"/>
      <c r="M190" s="68"/>
      <c r="N190" s="68"/>
      <c r="O190" s="68"/>
      <c r="P190" s="68"/>
      <c r="Q190" s="68"/>
      <c r="R190" s="68"/>
      <c r="S190" s="68"/>
      <c r="T190" s="68"/>
      <c r="U190" s="68"/>
      <c r="V190" s="68"/>
      <c r="W190" s="68"/>
    </row>
    <row r="191" spans="1:23" x14ac:dyDescent="0.2">
      <c r="A191" s="68"/>
      <c r="B191" s="68"/>
      <c r="C191" s="353"/>
      <c r="D191" s="353"/>
      <c r="E191" s="353"/>
      <c r="F191" s="354"/>
      <c r="G191" s="353"/>
      <c r="H191" s="355"/>
      <c r="I191" s="355"/>
      <c r="J191" s="355"/>
      <c r="K191" s="353"/>
      <c r="L191" s="68"/>
      <c r="M191" s="68"/>
      <c r="N191" s="68"/>
      <c r="O191" s="68"/>
      <c r="P191" s="68"/>
      <c r="Q191" s="68"/>
      <c r="R191" s="68"/>
      <c r="S191" s="68"/>
      <c r="T191" s="68"/>
      <c r="U191" s="68"/>
      <c r="V191" s="68"/>
      <c r="W191" s="68"/>
    </row>
    <row r="192" spans="1:23" x14ac:dyDescent="0.2">
      <c r="A192" s="68"/>
      <c r="B192" s="68"/>
      <c r="C192" s="353"/>
      <c r="D192" s="353"/>
      <c r="E192" s="353"/>
      <c r="F192" s="354"/>
      <c r="G192" s="353"/>
      <c r="H192" s="355"/>
      <c r="I192" s="355"/>
      <c r="J192" s="355"/>
      <c r="K192" s="353"/>
      <c r="L192" s="68"/>
      <c r="M192" s="68"/>
      <c r="N192" s="68"/>
      <c r="O192" s="68"/>
      <c r="P192" s="68"/>
      <c r="Q192" s="68"/>
      <c r="R192" s="68"/>
      <c r="S192" s="68"/>
      <c r="T192" s="68"/>
      <c r="U192" s="68"/>
      <c r="V192" s="68"/>
      <c r="W192" s="68"/>
    </row>
    <row r="193" spans="1:23" x14ac:dyDescent="0.2">
      <c r="A193" s="68"/>
      <c r="B193" s="68"/>
      <c r="C193" s="353"/>
      <c r="D193" s="353"/>
      <c r="E193" s="353"/>
      <c r="F193" s="354"/>
      <c r="G193" s="353"/>
      <c r="H193" s="355"/>
      <c r="I193" s="355"/>
      <c r="J193" s="355"/>
      <c r="K193" s="353"/>
      <c r="L193" s="68"/>
      <c r="M193" s="68"/>
      <c r="N193" s="68"/>
      <c r="O193" s="68"/>
      <c r="P193" s="68"/>
      <c r="Q193" s="68"/>
      <c r="R193" s="68"/>
      <c r="S193" s="68"/>
      <c r="T193" s="68"/>
      <c r="U193" s="68"/>
      <c r="V193" s="68"/>
      <c r="W193" s="68"/>
    </row>
    <row r="194" spans="1:23" x14ac:dyDescent="0.2">
      <c r="A194" s="68"/>
      <c r="B194" s="68"/>
      <c r="C194" s="353"/>
      <c r="D194" s="353"/>
      <c r="E194" s="353"/>
      <c r="F194" s="354"/>
      <c r="G194" s="353"/>
      <c r="H194" s="355"/>
      <c r="I194" s="355"/>
      <c r="J194" s="355"/>
      <c r="K194" s="353"/>
      <c r="L194" s="68"/>
      <c r="M194" s="68"/>
      <c r="N194" s="68"/>
      <c r="O194" s="68"/>
      <c r="P194" s="68"/>
      <c r="Q194" s="68"/>
      <c r="R194" s="68"/>
      <c r="S194" s="68"/>
      <c r="T194" s="68"/>
      <c r="U194" s="68"/>
      <c r="V194" s="68"/>
      <c r="W194" s="68"/>
    </row>
    <row r="195" spans="1:23" x14ac:dyDescent="0.2">
      <c r="A195" s="68"/>
      <c r="B195" s="68"/>
      <c r="C195" s="353"/>
      <c r="D195" s="353"/>
      <c r="E195" s="353"/>
      <c r="F195" s="354"/>
      <c r="G195" s="353"/>
      <c r="H195" s="355"/>
      <c r="I195" s="355"/>
      <c r="J195" s="355"/>
      <c r="K195" s="353"/>
      <c r="L195" s="68"/>
      <c r="M195" s="68"/>
      <c r="N195" s="68"/>
      <c r="O195" s="68"/>
      <c r="P195" s="68"/>
      <c r="Q195" s="68"/>
      <c r="R195" s="68"/>
      <c r="S195" s="68"/>
      <c r="T195" s="68"/>
      <c r="U195" s="68"/>
      <c r="V195" s="68"/>
      <c r="W195" s="68"/>
    </row>
    <row r="196" spans="1:23" x14ac:dyDescent="0.2">
      <c r="A196" s="68"/>
      <c r="B196" s="68"/>
      <c r="C196" s="353"/>
      <c r="D196" s="353"/>
      <c r="E196" s="353"/>
      <c r="F196" s="354"/>
      <c r="G196" s="353"/>
      <c r="H196" s="355"/>
      <c r="I196" s="355"/>
      <c r="J196" s="355"/>
      <c r="K196" s="353"/>
      <c r="L196" s="68"/>
      <c r="M196" s="68"/>
      <c r="N196" s="68"/>
      <c r="O196" s="68"/>
      <c r="P196" s="68"/>
      <c r="Q196" s="68"/>
      <c r="R196" s="68"/>
      <c r="S196" s="68"/>
      <c r="T196" s="68"/>
      <c r="U196" s="68"/>
      <c r="V196" s="68"/>
      <c r="W196" s="68"/>
    </row>
    <row r="197" spans="1:23" x14ac:dyDescent="0.2">
      <c r="A197" s="68"/>
      <c r="B197" s="68"/>
      <c r="C197" s="353"/>
      <c r="D197" s="353"/>
      <c r="E197" s="353"/>
      <c r="F197" s="354"/>
      <c r="G197" s="353"/>
      <c r="H197" s="355"/>
      <c r="I197" s="355"/>
      <c r="J197" s="355"/>
      <c r="K197" s="353"/>
      <c r="L197" s="68"/>
      <c r="M197" s="68"/>
      <c r="N197" s="68"/>
      <c r="O197" s="68"/>
      <c r="P197" s="68"/>
      <c r="Q197" s="68"/>
      <c r="R197" s="68"/>
      <c r="S197" s="68"/>
      <c r="T197" s="68"/>
      <c r="U197" s="68"/>
      <c r="V197" s="68"/>
      <c r="W197" s="68"/>
    </row>
    <row r="198" spans="1:23" x14ac:dyDescent="0.2">
      <c r="A198" s="68"/>
      <c r="B198" s="68"/>
      <c r="C198" s="353"/>
      <c r="D198" s="353"/>
      <c r="E198" s="353"/>
      <c r="F198" s="354"/>
      <c r="G198" s="353"/>
      <c r="H198" s="355"/>
      <c r="I198" s="355"/>
      <c r="J198" s="355"/>
      <c r="K198" s="353"/>
      <c r="L198" s="68"/>
      <c r="M198" s="68"/>
      <c r="N198" s="68"/>
      <c r="O198" s="68"/>
      <c r="P198" s="68"/>
      <c r="Q198" s="68"/>
      <c r="R198" s="68"/>
      <c r="S198" s="68"/>
      <c r="T198" s="68"/>
      <c r="U198" s="68"/>
      <c r="V198" s="68"/>
      <c r="W198" s="68"/>
    </row>
    <row r="199" spans="1:23" x14ac:dyDescent="0.2">
      <c r="A199" s="68"/>
      <c r="B199" s="68"/>
      <c r="C199" s="353"/>
      <c r="D199" s="353"/>
      <c r="E199" s="353"/>
      <c r="F199" s="354"/>
      <c r="G199" s="353"/>
      <c r="H199" s="355"/>
      <c r="I199" s="355"/>
      <c r="J199" s="355"/>
      <c r="K199" s="353"/>
      <c r="L199" s="68"/>
      <c r="M199" s="68"/>
      <c r="N199" s="68"/>
      <c r="O199" s="68"/>
      <c r="P199" s="68"/>
      <c r="Q199" s="68"/>
      <c r="R199" s="68"/>
      <c r="S199" s="68"/>
      <c r="T199" s="68"/>
      <c r="U199" s="68"/>
      <c r="V199" s="68"/>
      <c r="W199" s="68"/>
    </row>
    <row r="200" spans="1:23" x14ac:dyDescent="0.2">
      <c r="A200" s="68"/>
      <c r="B200" s="68"/>
      <c r="C200" s="353"/>
      <c r="D200" s="353"/>
      <c r="E200" s="353"/>
      <c r="F200" s="354"/>
      <c r="G200" s="353"/>
      <c r="H200" s="355"/>
      <c r="I200" s="355"/>
      <c r="J200" s="355"/>
      <c r="K200" s="353"/>
      <c r="L200" s="68"/>
      <c r="M200" s="68"/>
      <c r="N200" s="68"/>
      <c r="O200" s="68"/>
      <c r="P200" s="68"/>
      <c r="Q200" s="68"/>
      <c r="R200" s="68"/>
      <c r="S200" s="68"/>
      <c r="T200" s="68"/>
      <c r="U200" s="68"/>
      <c r="V200" s="68"/>
      <c r="W200" s="68"/>
    </row>
    <row r="201" spans="1:23" x14ac:dyDescent="0.2">
      <c r="A201" s="68"/>
      <c r="B201" s="68"/>
      <c r="C201" s="353"/>
      <c r="D201" s="353"/>
      <c r="E201" s="353"/>
      <c r="F201" s="354"/>
      <c r="G201" s="353"/>
      <c r="H201" s="355"/>
      <c r="I201" s="355"/>
      <c r="J201" s="355"/>
      <c r="K201" s="353"/>
      <c r="L201" s="68"/>
      <c r="M201" s="68"/>
      <c r="N201" s="68"/>
      <c r="O201" s="68"/>
      <c r="P201" s="68"/>
      <c r="Q201" s="68"/>
      <c r="R201" s="68"/>
      <c r="S201" s="68"/>
      <c r="T201" s="68"/>
      <c r="U201" s="68"/>
      <c r="V201" s="68"/>
      <c r="W201" s="68"/>
    </row>
    <row r="202" spans="1:23" x14ac:dyDescent="0.2">
      <c r="A202" s="68"/>
      <c r="B202" s="68"/>
      <c r="C202" s="353"/>
      <c r="D202" s="353"/>
      <c r="E202" s="353"/>
      <c r="F202" s="354"/>
      <c r="G202" s="353"/>
      <c r="H202" s="355"/>
      <c r="I202" s="355"/>
      <c r="J202" s="355"/>
      <c r="K202" s="353"/>
      <c r="L202" s="68"/>
      <c r="M202" s="68"/>
      <c r="N202" s="68"/>
      <c r="O202" s="68"/>
      <c r="P202" s="68"/>
      <c r="Q202" s="68"/>
      <c r="R202" s="68"/>
      <c r="S202" s="68"/>
      <c r="T202" s="68"/>
      <c r="U202" s="68"/>
      <c r="V202" s="68"/>
      <c r="W202" s="68"/>
    </row>
    <row r="203" spans="1:23" x14ac:dyDescent="0.2">
      <c r="A203" s="68"/>
      <c r="B203" s="68"/>
      <c r="C203" s="353"/>
      <c r="D203" s="353"/>
      <c r="E203" s="353"/>
      <c r="F203" s="354"/>
      <c r="G203" s="353"/>
      <c r="H203" s="355"/>
      <c r="I203" s="355"/>
      <c r="J203" s="355"/>
      <c r="K203" s="353"/>
      <c r="L203" s="68"/>
      <c r="M203" s="68"/>
      <c r="N203" s="68"/>
      <c r="O203" s="68"/>
      <c r="P203" s="68"/>
      <c r="Q203" s="68"/>
      <c r="R203" s="68"/>
      <c r="S203" s="68"/>
      <c r="T203" s="68"/>
      <c r="U203" s="68"/>
      <c r="V203" s="68"/>
      <c r="W203" s="68"/>
    </row>
    <row r="204" spans="1:23" x14ac:dyDescent="0.2">
      <c r="A204" s="68"/>
      <c r="B204" s="68"/>
      <c r="C204" s="353"/>
      <c r="D204" s="353"/>
      <c r="E204" s="353"/>
      <c r="F204" s="354"/>
      <c r="G204" s="353"/>
      <c r="H204" s="355"/>
      <c r="I204" s="355"/>
      <c r="J204" s="355"/>
      <c r="K204" s="353"/>
      <c r="L204" s="68"/>
      <c r="M204" s="68"/>
      <c r="N204" s="68"/>
      <c r="O204" s="68"/>
      <c r="P204" s="68"/>
      <c r="Q204" s="68"/>
      <c r="R204" s="68"/>
      <c r="S204" s="68"/>
      <c r="T204" s="68"/>
      <c r="U204" s="68"/>
      <c r="V204" s="68"/>
      <c r="W204" s="68"/>
    </row>
    <row r="205" spans="1:23" x14ac:dyDescent="0.2">
      <c r="A205" s="68"/>
      <c r="B205" s="68"/>
      <c r="C205" s="353"/>
      <c r="D205" s="353"/>
      <c r="E205" s="353"/>
      <c r="F205" s="354"/>
      <c r="G205" s="353"/>
      <c r="H205" s="355"/>
      <c r="I205" s="355"/>
      <c r="J205" s="355"/>
      <c r="K205" s="353"/>
      <c r="L205" s="68"/>
      <c r="M205" s="68"/>
      <c r="N205" s="68"/>
      <c r="O205" s="68"/>
      <c r="P205" s="68"/>
      <c r="Q205" s="68"/>
      <c r="R205" s="68"/>
      <c r="S205" s="68"/>
      <c r="T205" s="68"/>
      <c r="U205" s="68"/>
      <c r="V205" s="68"/>
      <c r="W205" s="68"/>
    </row>
    <row r="206" spans="1:23" x14ac:dyDescent="0.2">
      <c r="A206" s="68"/>
      <c r="B206" s="68"/>
      <c r="C206" s="353"/>
      <c r="D206" s="353"/>
      <c r="E206" s="353"/>
      <c r="F206" s="354"/>
      <c r="G206" s="353"/>
      <c r="H206" s="355"/>
      <c r="I206" s="355"/>
      <c r="J206" s="355"/>
      <c r="K206" s="353"/>
      <c r="L206" s="68"/>
      <c r="M206" s="68"/>
      <c r="N206" s="68"/>
      <c r="O206" s="68"/>
      <c r="P206" s="68"/>
      <c r="Q206" s="68"/>
      <c r="R206" s="68"/>
      <c r="S206" s="68"/>
      <c r="T206" s="68"/>
      <c r="U206" s="68"/>
      <c r="V206" s="68"/>
      <c r="W206" s="68"/>
    </row>
    <row r="207" spans="1:23" x14ac:dyDescent="0.2">
      <c r="A207" s="68"/>
      <c r="B207" s="68"/>
      <c r="C207" s="353"/>
      <c r="D207" s="353"/>
      <c r="E207" s="353"/>
      <c r="F207" s="354"/>
      <c r="G207" s="353"/>
      <c r="H207" s="355"/>
      <c r="I207" s="355"/>
      <c r="J207" s="355"/>
      <c r="K207" s="353"/>
      <c r="L207" s="68"/>
      <c r="M207" s="68"/>
      <c r="N207" s="68"/>
      <c r="O207" s="68"/>
      <c r="P207" s="68"/>
      <c r="Q207" s="68"/>
      <c r="R207" s="68"/>
      <c r="S207" s="68"/>
      <c r="T207" s="68"/>
      <c r="U207" s="68"/>
      <c r="V207" s="68"/>
      <c r="W207" s="68"/>
    </row>
    <row r="208" spans="1:23" x14ac:dyDescent="0.2">
      <c r="A208" s="68"/>
      <c r="B208" s="68"/>
      <c r="C208" s="353"/>
      <c r="D208" s="353"/>
      <c r="E208" s="353"/>
      <c r="F208" s="354"/>
      <c r="G208" s="353"/>
      <c r="H208" s="355"/>
      <c r="I208" s="355"/>
      <c r="J208" s="355"/>
      <c r="K208" s="353"/>
      <c r="L208" s="68"/>
      <c r="M208" s="68"/>
      <c r="N208" s="68"/>
      <c r="O208" s="68"/>
      <c r="P208" s="68"/>
      <c r="Q208" s="68"/>
      <c r="R208" s="68"/>
      <c r="S208" s="68"/>
      <c r="T208" s="68"/>
      <c r="U208" s="68"/>
      <c r="V208" s="68"/>
      <c r="W208" s="68"/>
    </row>
    <row r="209" spans="1:23" x14ac:dyDescent="0.2">
      <c r="A209" s="68"/>
      <c r="B209" s="68"/>
      <c r="C209" s="353"/>
      <c r="D209" s="353"/>
      <c r="E209" s="353"/>
      <c r="F209" s="354"/>
      <c r="G209" s="353"/>
      <c r="H209" s="355"/>
      <c r="I209" s="355"/>
      <c r="J209" s="355"/>
      <c r="K209" s="353"/>
      <c r="L209" s="68"/>
      <c r="M209" s="68"/>
      <c r="N209" s="68"/>
      <c r="O209" s="68"/>
      <c r="P209" s="68"/>
      <c r="Q209" s="68"/>
      <c r="R209" s="68"/>
      <c r="S209" s="68"/>
      <c r="T209" s="68"/>
      <c r="U209" s="68"/>
      <c r="V209" s="68"/>
      <c r="W209" s="68"/>
    </row>
    <row r="210" spans="1:23" x14ac:dyDescent="0.2">
      <c r="A210" s="68"/>
      <c r="B210" s="68"/>
      <c r="C210" s="353"/>
      <c r="D210" s="353"/>
      <c r="E210" s="353"/>
      <c r="F210" s="354"/>
      <c r="G210" s="353"/>
      <c r="H210" s="355"/>
      <c r="I210" s="355"/>
      <c r="J210" s="355"/>
      <c r="K210" s="353"/>
      <c r="L210" s="68"/>
      <c r="M210" s="68"/>
      <c r="N210" s="68"/>
      <c r="O210" s="68"/>
      <c r="P210" s="68"/>
      <c r="Q210" s="68"/>
      <c r="R210" s="68"/>
      <c r="S210" s="68"/>
      <c r="T210" s="68"/>
      <c r="U210" s="68"/>
      <c r="V210" s="68"/>
      <c r="W210" s="68"/>
    </row>
    <row r="211" spans="1:23" x14ac:dyDescent="0.2">
      <c r="A211" s="68"/>
      <c r="B211" s="68"/>
      <c r="C211" s="353"/>
      <c r="D211" s="353"/>
      <c r="E211" s="353"/>
      <c r="F211" s="354"/>
      <c r="G211" s="353"/>
      <c r="H211" s="355"/>
      <c r="I211" s="355"/>
      <c r="J211" s="355"/>
      <c r="K211" s="353"/>
      <c r="L211" s="68"/>
      <c r="M211" s="68"/>
      <c r="N211" s="68"/>
      <c r="O211" s="68"/>
      <c r="P211" s="68"/>
      <c r="Q211" s="68"/>
      <c r="R211" s="68"/>
      <c r="S211" s="68"/>
      <c r="T211" s="68"/>
      <c r="U211" s="68"/>
      <c r="V211" s="68"/>
      <c r="W211" s="68"/>
    </row>
    <row r="212" spans="1:23" x14ac:dyDescent="0.2">
      <c r="A212" s="68"/>
      <c r="B212" s="68"/>
      <c r="C212" s="353"/>
      <c r="D212" s="353"/>
      <c r="E212" s="353"/>
      <c r="F212" s="354"/>
      <c r="G212" s="353"/>
      <c r="H212" s="355"/>
      <c r="I212" s="355"/>
      <c r="J212" s="355"/>
      <c r="K212" s="353"/>
      <c r="L212" s="68"/>
      <c r="M212" s="68"/>
      <c r="N212" s="68"/>
      <c r="O212" s="68"/>
      <c r="P212" s="68"/>
      <c r="Q212" s="68"/>
      <c r="R212" s="68"/>
      <c r="S212" s="68"/>
      <c r="T212" s="68"/>
      <c r="U212" s="68"/>
      <c r="V212" s="68"/>
      <c r="W212" s="68"/>
    </row>
    <row r="213" spans="1:23" x14ac:dyDescent="0.2">
      <c r="A213" s="68"/>
      <c r="B213" s="68"/>
      <c r="C213" s="353"/>
      <c r="D213" s="353"/>
      <c r="E213" s="353"/>
      <c r="F213" s="354"/>
      <c r="G213" s="353"/>
      <c r="H213" s="355"/>
      <c r="I213" s="355"/>
      <c r="J213" s="355"/>
      <c r="K213" s="353"/>
      <c r="L213" s="68"/>
      <c r="M213" s="68"/>
      <c r="N213" s="68"/>
      <c r="O213" s="68"/>
      <c r="P213" s="68"/>
      <c r="Q213" s="68"/>
      <c r="R213" s="68"/>
      <c r="S213" s="68"/>
      <c r="T213" s="68"/>
      <c r="U213" s="68"/>
      <c r="V213" s="68"/>
      <c r="W213" s="68"/>
    </row>
    <row r="214" spans="1:23" x14ac:dyDescent="0.2">
      <c r="A214" s="68"/>
      <c r="B214" s="68"/>
      <c r="C214" s="353"/>
      <c r="D214" s="353"/>
      <c r="E214" s="353"/>
      <c r="F214" s="354"/>
      <c r="G214" s="353"/>
      <c r="H214" s="355"/>
      <c r="I214" s="355"/>
      <c r="J214" s="355"/>
      <c r="K214" s="353"/>
      <c r="L214" s="68"/>
      <c r="M214" s="68"/>
      <c r="N214" s="68"/>
      <c r="O214" s="68"/>
      <c r="P214" s="68"/>
      <c r="Q214" s="68"/>
      <c r="R214" s="68"/>
      <c r="S214" s="68"/>
      <c r="T214" s="68"/>
      <c r="U214" s="68"/>
      <c r="V214" s="68"/>
      <c r="W214" s="68"/>
    </row>
    <row r="215" spans="1:23" x14ac:dyDescent="0.2">
      <c r="A215" s="68"/>
      <c r="B215" s="68"/>
      <c r="C215" s="353"/>
      <c r="D215" s="353"/>
      <c r="E215" s="353"/>
      <c r="F215" s="354"/>
      <c r="G215" s="353"/>
      <c r="H215" s="355"/>
      <c r="I215" s="355"/>
      <c r="J215" s="355"/>
      <c r="K215" s="353"/>
      <c r="L215" s="68"/>
      <c r="M215" s="68"/>
      <c r="N215" s="68"/>
      <c r="O215" s="68"/>
      <c r="P215" s="68"/>
      <c r="Q215" s="68"/>
      <c r="R215" s="68"/>
      <c r="S215" s="68"/>
      <c r="T215" s="68"/>
      <c r="U215" s="68"/>
      <c r="V215" s="68"/>
      <c r="W215" s="68"/>
    </row>
    <row r="216" spans="1:23" x14ac:dyDescent="0.2">
      <c r="A216" s="68"/>
      <c r="B216" s="68"/>
      <c r="C216" s="353"/>
      <c r="D216" s="353"/>
      <c r="E216" s="353"/>
      <c r="F216" s="354"/>
      <c r="G216" s="353"/>
      <c r="H216" s="355"/>
      <c r="I216" s="355"/>
      <c r="J216" s="355"/>
      <c r="K216" s="353"/>
      <c r="L216" s="68"/>
      <c r="M216" s="68"/>
      <c r="N216" s="68"/>
      <c r="O216" s="68"/>
      <c r="P216" s="68"/>
      <c r="Q216" s="68"/>
      <c r="R216" s="68"/>
      <c r="S216" s="68"/>
      <c r="T216" s="68"/>
      <c r="U216" s="68"/>
      <c r="V216" s="68"/>
      <c r="W216" s="68"/>
    </row>
    <row r="217" spans="1:23" x14ac:dyDescent="0.2">
      <c r="A217" s="68"/>
      <c r="B217" s="68"/>
      <c r="C217" s="353"/>
      <c r="D217" s="353"/>
      <c r="E217" s="353"/>
      <c r="F217" s="354"/>
      <c r="G217" s="353"/>
      <c r="H217" s="355"/>
      <c r="I217" s="355"/>
      <c r="J217" s="355"/>
      <c r="K217" s="353"/>
      <c r="L217" s="68"/>
      <c r="M217" s="68"/>
      <c r="N217" s="68"/>
      <c r="O217" s="68"/>
      <c r="P217" s="68"/>
      <c r="Q217" s="68"/>
      <c r="R217" s="68"/>
      <c r="S217" s="68"/>
      <c r="T217" s="68"/>
      <c r="U217" s="68"/>
      <c r="V217" s="68"/>
      <c r="W217" s="68"/>
    </row>
    <row r="218" spans="1:23" x14ac:dyDescent="0.2">
      <c r="A218" s="68"/>
      <c r="B218" s="68"/>
      <c r="C218" s="353"/>
      <c r="D218" s="353"/>
      <c r="E218" s="353"/>
      <c r="F218" s="354"/>
      <c r="G218" s="353"/>
      <c r="H218" s="355"/>
      <c r="I218" s="355"/>
      <c r="J218" s="355"/>
      <c r="K218" s="353"/>
      <c r="L218" s="68"/>
      <c r="M218" s="68"/>
      <c r="N218" s="68"/>
      <c r="O218" s="68"/>
      <c r="P218" s="68"/>
      <c r="Q218" s="68"/>
      <c r="R218" s="68"/>
      <c r="S218" s="68"/>
      <c r="T218" s="68"/>
      <c r="U218" s="68"/>
      <c r="V218" s="68"/>
      <c r="W218" s="68"/>
    </row>
    <row r="219" spans="1:23" x14ac:dyDescent="0.2">
      <c r="A219" s="68"/>
      <c r="B219" s="68"/>
      <c r="C219" s="353"/>
      <c r="D219" s="353"/>
      <c r="E219" s="353"/>
      <c r="F219" s="354"/>
      <c r="G219" s="353"/>
      <c r="H219" s="355"/>
      <c r="I219" s="355"/>
      <c r="J219" s="355"/>
      <c r="K219" s="353"/>
      <c r="L219" s="68"/>
      <c r="M219" s="68"/>
      <c r="N219" s="68"/>
      <c r="O219" s="68"/>
      <c r="P219" s="68"/>
      <c r="Q219" s="68"/>
      <c r="R219" s="68"/>
      <c r="S219" s="68"/>
      <c r="T219" s="68"/>
      <c r="U219" s="68"/>
      <c r="V219" s="68"/>
      <c r="W219" s="68"/>
    </row>
    <row r="220" spans="1:23" x14ac:dyDescent="0.2">
      <c r="A220" s="68"/>
      <c r="B220" s="68"/>
      <c r="C220" s="353"/>
      <c r="D220" s="353"/>
      <c r="E220" s="353"/>
      <c r="F220" s="354"/>
      <c r="G220" s="353"/>
      <c r="H220" s="355"/>
      <c r="I220" s="355"/>
      <c r="J220" s="355"/>
      <c r="K220" s="353"/>
      <c r="L220" s="68"/>
      <c r="M220" s="68"/>
      <c r="N220" s="68"/>
      <c r="O220" s="68"/>
      <c r="P220" s="68"/>
      <c r="Q220" s="68"/>
      <c r="R220" s="68"/>
      <c r="S220" s="68"/>
      <c r="T220" s="68"/>
      <c r="U220" s="68"/>
      <c r="V220" s="68"/>
      <c r="W220" s="68"/>
    </row>
    <row r="221" spans="1:23" x14ac:dyDescent="0.2">
      <c r="A221" s="68"/>
      <c r="B221" s="68"/>
      <c r="C221" s="353"/>
      <c r="D221" s="353"/>
      <c r="E221" s="353"/>
      <c r="F221" s="354"/>
      <c r="G221" s="353"/>
      <c r="H221" s="355"/>
      <c r="I221" s="355"/>
      <c r="J221" s="355"/>
      <c r="K221" s="353"/>
      <c r="L221" s="68"/>
      <c r="M221" s="68"/>
      <c r="N221" s="68"/>
      <c r="O221" s="68"/>
      <c r="P221" s="68"/>
      <c r="Q221" s="68"/>
      <c r="R221" s="68"/>
      <c r="S221" s="68"/>
      <c r="T221" s="68"/>
      <c r="U221" s="68"/>
      <c r="V221" s="68"/>
      <c r="W221" s="68"/>
    </row>
    <row r="222" spans="1:23" x14ac:dyDescent="0.2">
      <c r="A222" s="68"/>
      <c r="B222" s="68"/>
      <c r="C222" s="353"/>
      <c r="D222" s="353"/>
      <c r="E222" s="353"/>
      <c r="F222" s="354"/>
      <c r="G222" s="353"/>
      <c r="H222" s="355"/>
      <c r="I222" s="355"/>
      <c r="J222" s="355"/>
      <c r="K222" s="353"/>
      <c r="L222" s="68"/>
      <c r="M222" s="68"/>
      <c r="N222" s="68"/>
      <c r="O222" s="68"/>
      <c r="P222" s="68"/>
      <c r="Q222" s="68"/>
      <c r="R222" s="68"/>
      <c r="S222" s="68"/>
      <c r="T222" s="68"/>
      <c r="U222" s="68"/>
      <c r="V222" s="68"/>
      <c r="W222" s="68"/>
    </row>
    <row r="223" spans="1:23" x14ac:dyDescent="0.2">
      <c r="A223" s="68"/>
      <c r="B223" s="68"/>
      <c r="C223" s="353"/>
      <c r="D223" s="353"/>
      <c r="E223" s="353"/>
      <c r="F223" s="354"/>
      <c r="G223" s="353"/>
      <c r="H223" s="355"/>
      <c r="I223" s="355"/>
      <c r="J223" s="355"/>
      <c r="K223" s="353"/>
      <c r="L223" s="68"/>
      <c r="M223" s="68"/>
      <c r="N223" s="68"/>
      <c r="O223" s="68"/>
      <c r="P223" s="68"/>
      <c r="Q223" s="68"/>
      <c r="R223" s="68"/>
      <c r="S223" s="68"/>
      <c r="T223" s="68"/>
      <c r="U223" s="68"/>
      <c r="V223" s="68"/>
      <c r="W223" s="68"/>
    </row>
    <row r="224" spans="1:23" x14ac:dyDescent="0.2">
      <c r="A224" s="68"/>
      <c r="B224" s="68"/>
      <c r="C224" s="353"/>
      <c r="D224" s="353"/>
      <c r="E224" s="353"/>
      <c r="F224" s="354"/>
      <c r="G224" s="353"/>
      <c r="H224" s="355"/>
      <c r="I224" s="355"/>
      <c r="J224" s="355"/>
      <c r="K224" s="353"/>
      <c r="L224" s="68"/>
      <c r="M224" s="68"/>
      <c r="N224" s="68"/>
      <c r="O224" s="68"/>
      <c r="P224" s="68"/>
      <c r="Q224" s="68"/>
      <c r="R224" s="68"/>
      <c r="S224" s="68"/>
      <c r="T224" s="68"/>
      <c r="U224" s="68"/>
      <c r="V224" s="68"/>
      <c r="W224" s="68"/>
    </row>
    <row r="225" spans="1:23" x14ac:dyDescent="0.2">
      <c r="A225" s="68"/>
      <c r="B225" s="68"/>
      <c r="C225" s="353"/>
      <c r="D225" s="353"/>
      <c r="E225" s="353"/>
      <c r="F225" s="354"/>
      <c r="G225" s="353"/>
      <c r="H225" s="355"/>
      <c r="I225" s="355"/>
      <c r="J225" s="355"/>
      <c r="K225" s="353"/>
      <c r="L225" s="68"/>
      <c r="M225" s="68"/>
      <c r="N225" s="68"/>
      <c r="O225" s="68"/>
      <c r="P225" s="68"/>
      <c r="Q225" s="68"/>
      <c r="R225" s="68"/>
      <c r="S225" s="68"/>
      <c r="T225" s="68"/>
      <c r="U225" s="68"/>
      <c r="V225" s="68"/>
      <c r="W225" s="68"/>
    </row>
    <row r="226" spans="1:23" x14ac:dyDescent="0.2">
      <c r="A226" s="68"/>
      <c r="B226" s="68"/>
      <c r="C226" s="353"/>
      <c r="D226" s="353"/>
      <c r="E226" s="353"/>
      <c r="F226" s="354"/>
      <c r="G226" s="353"/>
      <c r="H226" s="355"/>
      <c r="I226" s="355"/>
      <c r="J226" s="355"/>
      <c r="K226" s="353"/>
      <c r="L226" s="68"/>
      <c r="M226" s="68"/>
      <c r="N226" s="68"/>
      <c r="O226" s="68"/>
      <c r="P226" s="68"/>
      <c r="Q226" s="68"/>
      <c r="R226" s="68"/>
      <c r="S226" s="68"/>
      <c r="T226" s="68"/>
      <c r="U226" s="68"/>
      <c r="V226" s="68"/>
      <c r="W226" s="68"/>
    </row>
    <row r="227" spans="1:23" x14ac:dyDescent="0.2">
      <c r="A227" s="68"/>
      <c r="B227" s="68"/>
      <c r="C227" s="353"/>
      <c r="D227" s="353"/>
      <c r="E227" s="353"/>
      <c r="F227" s="354"/>
      <c r="G227" s="353"/>
      <c r="H227" s="355"/>
      <c r="I227" s="355"/>
      <c r="J227" s="355"/>
      <c r="K227" s="353"/>
      <c r="L227" s="68"/>
      <c r="M227" s="68"/>
      <c r="N227" s="68"/>
      <c r="O227" s="68"/>
      <c r="P227" s="68"/>
      <c r="Q227" s="68"/>
      <c r="R227" s="68"/>
      <c r="S227" s="68"/>
      <c r="T227" s="68"/>
      <c r="U227" s="68"/>
      <c r="V227" s="68"/>
      <c r="W227" s="68"/>
    </row>
    <row r="228" spans="1:23" x14ac:dyDescent="0.2">
      <c r="A228" s="68"/>
      <c r="B228" s="68"/>
      <c r="C228" s="353"/>
      <c r="D228" s="353"/>
      <c r="E228" s="353"/>
      <c r="F228" s="354"/>
      <c r="G228" s="353"/>
      <c r="H228" s="355"/>
      <c r="I228" s="355"/>
      <c r="J228" s="355"/>
      <c r="K228" s="353"/>
      <c r="L228" s="68"/>
      <c r="M228" s="68"/>
      <c r="N228" s="68"/>
      <c r="O228" s="68"/>
      <c r="P228" s="68"/>
      <c r="Q228" s="68"/>
      <c r="R228" s="68"/>
      <c r="S228" s="68"/>
      <c r="T228" s="68"/>
      <c r="U228" s="68"/>
      <c r="V228" s="68"/>
      <c r="W228" s="68"/>
    </row>
    <row r="229" spans="1:23" x14ac:dyDescent="0.2">
      <c r="A229" s="68"/>
      <c r="B229" s="68"/>
      <c r="C229" s="353"/>
      <c r="D229" s="353"/>
      <c r="E229" s="353"/>
      <c r="F229" s="354"/>
      <c r="G229" s="353"/>
      <c r="H229" s="355"/>
      <c r="I229" s="355"/>
      <c r="J229" s="355"/>
      <c r="K229" s="353"/>
      <c r="L229" s="68"/>
      <c r="M229" s="68"/>
      <c r="N229" s="68"/>
      <c r="O229" s="68"/>
      <c r="P229" s="68"/>
      <c r="Q229" s="68"/>
      <c r="R229" s="68"/>
      <c r="S229" s="68"/>
      <c r="T229" s="68"/>
      <c r="U229" s="68"/>
      <c r="V229" s="68"/>
      <c r="W229" s="68"/>
    </row>
    <row r="230" spans="1:23" x14ac:dyDescent="0.2">
      <c r="A230" s="68"/>
      <c r="B230" s="68"/>
      <c r="C230" s="353"/>
      <c r="D230" s="353"/>
      <c r="E230" s="353"/>
      <c r="F230" s="354"/>
      <c r="G230" s="353"/>
      <c r="H230" s="355"/>
      <c r="I230" s="355"/>
      <c r="J230" s="355"/>
      <c r="K230" s="353"/>
      <c r="L230" s="68"/>
      <c r="M230" s="68"/>
      <c r="N230" s="68"/>
      <c r="O230" s="68"/>
      <c r="P230" s="68"/>
      <c r="Q230" s="68"/>
      <c r="R230" s="68"/>
      <c r="S230" s="68"/>
      <c r="T230" s="68"/>
      <c r="U230" s="68"/>
      <c r="V230" s="68"/>
      <c r="W230" s="68"/>
    </row>
    <row r="231" spans="1:23" x14ac:dyDescent="0.2">
      <c r="A231" s="68"/>
      <c r="B231" s="68"/>
      <c r="C231" s="353"/>
      <c r="D231" s="353"/>
      <c r="E231" s="353"/>
      <c r="F231" s="354"/>
      <c r="G231" s="353"/>
      <c r="H231" s="355"/>
      <c r="I231" s="355"/>
      <c r="J231" s="355"/>
      <c r="K231" s="353"/>
      <c r="L231" s="68"/>
      <c r="M231" s="68"/>
      <c r="N231" s="68"/>
      <c r="O231" s="68"/>
      <c r="P231" s="68"/>
      <c r="Q231" s="68"/>
      <c r="R231" s="68"/>
      <c r="S231" s="68"/>
      <c r="T231" s="68"/>
      <c r="U231" s="68"/>
      <c r="V231" s="68"/>
      <c r="W231" s="68"/>
    </row>
    <row r="232" spans="1:23" x14ac:dyDescent="0.2">
      <c r="A232" s="68"/>
      <c r="B232" s="68"/>
      <c r="C232" s="353"/>
      <c r="D232" s="353"/>
      <c r="E232" s="353"/>
      <c r="F232" s="354"/>
      <c r="G232" s="353"/>
      <c r="H232" s="355"/>
      <c r="I232" s="355"/>
      <c r="J232" s="355"/>
      <c r="K232" s="353"/>
      <c r="L232" s="68"/>
      <c r="M232" s="68"/>
      <c r="N232" s="68"/>
      <c r="O232" s="68"/>
      <c r="P232" s="68"/>
      <c r="Q232" s="68"/>
      <c r="R232" s="68"/>
      <c r="S232" s="68"/>
      <c r="T232" s="68"/>
      <c r="U232" s="68"/>
      <c r="V232" s="68"/>
      <c r="W232" s="68"/>
    </row>
    <row r="233" spans="1:23" x14ac:dyDescent="0.2">
      <c r="A233" s="68"/>
      <c r="B233" s="68"/>
      <c r="C233" s="353"/>
      <c r="D233" s="353"/>
      <c r="E233" s="353"/>
      <c r="F233" s="354"/>
      <c r="G233" s="353"/>
      <c r="H233" s="355"/>
      <c r="I233" s="355"/>
      <c r="J233" s="355"/>
      <c r="K233" s="353"/>
      <c r="L233" s="68"/>
      <c r="M233" s="68"/>
      <c r="N233" s="68"/>
      <c r="O233" s="68"/>
      <c r="P233" s="68"/>
      <c r="Q233" s="68"/>
      <c r="R233" s="68"/>
      <c r="S233" s="68"/>
      <c r="T233" s="68"/>
      <c r="U233" s="68"/>
      <c r="V233" s="68"/>
      <c r="W233" s="68"/>
    </row>
    <row r="234" spans="1:23" x14ac:dyDescent="0.2">
      <c r="A234" s="68"/>
      <c r="B234" s="68"/>
      <c r="C234" s="353"/>
      <c r="D234" s="353"/>
      <c r="E234" s="353"/>
      <c r="F234" s="354"/>
      <c r="G234" s="353"/>
      <c r="H234" s="355"/>
      <c r="I234" s="355"/>
      <c r="J234" s="355"/>
      <c r="K234" s="353"/>
      <c r="L234" s="68"/>
      <c r="M234" s="68"/>
      <c r="N234" s="68"/>
      <c r="O234" s="68"/>
      <c r="P234" s="68"/>
      <c r="Q234" s="68"/>
      <c r="R234" s="68"/>
      <c r="S234" s="68"/>
      <c r="T234" s="68"/>
      <c r="U234" s="68"/>
      <c r="V234" s="68"/>
      <c r="W234" s="68"/>
    </row>
    <row r="235" spans="1:23" x14ac:dyDescent="0.2">
      <c r="A235" s="68"/>
      <c r="B235" s="68"/>
      <c r="C235" s="353"/>
      <c r="D235" s="353"/>
      <c r="E235" s="353"/>
      <c r="F235" s="354"/>
      <c r="G235" s="353"/>
      <c r="H235" s="355"/>
      <c r="I235" s="355"/>
      <c r="J235" s="355"/>
      <c r="K235" s="353"/>
      <c r="L235" s="68"/>
      <c r="M235" s="68"/>
      <c r="N235" s="68"/>
      <c r="O235" s="68"/>
      <c r="P235" s="68"/>
      <c r="Q235" s="68"/>
      <c r="R235" s="68"/>
      <c r="S235" s="68"/>
      <c r="T235" s="68"/>
      <c r="U235" s="68"/>
      <c r="V235" s="68"/>
      <c r="W235" s="68"/>
    </row>
    <row r="236" spans="1:23" x14ac:dyDescent="0.2">
      <c r="A236" s="68"/>
      <c r="B236" s="68"/>
      <c r="C236" s="353"/>
      <c r="D236" s="353"/>
      <c r="E236" s="353"/>
      <c r="F236" s="354"/>
      <c r="G236" s="353"/>
      <c r="H236" s="355"/>
      <c r="I236" s="355"/>
      <c r="J236" s="355"/>
      <c r="K236" s="353"/>
      <c r="L236" s="68"/>
      <c r="M236" s="68"/>
      <c r="N236" s="68"/>
      <c r="O236" s="68"/>
      <c r="P236" s="68"/>
      <c r="Q236" s="68"/>
      <c r="R236" s="68"/>
      <c r="S236" s="68"/>
      <c r="T236" s="68"/>
      <c r="U236" s="68"/>
      <c r="V236" s="68"/>
      <c r="W236" s="68"/>
    </row>
    <row r="237" spans="1:23" x14ac:dyDescent="0.2">
      <c r="A237" s="68"/>
      <c r="B237" s="68"/>
      <c r="C237" s="353"/>
      <c r="D237" s="353"/>
      <c r="E237" s="353"/>
      <c r="F237" s="354"/>
      <c r="G237" s="353"/>
      <c r="H237" s="355"/>
      <c r="I237" s="355"/>
      <c r="J237" s="355"/>
      <c r="K237" s="353"/>
      <c r="L237" s="68"/>
      <c r="M237" s="68"/>
      <c r="N237" s="68"/>
      <c r="O237" s="68"/>
      <c r="P237" s="68"/>
      <c r="Q237" s="68"/>
      <c r="R237" s="68"/>
      <c r="S237" s="68"/>
      <c r="T237" s="68"/>
      <c r="U237" s="68"/>
      <c r="V237" s="68"/>
      <c r="W237" s="68"/>
    </row>
    <row r="238" spans="1:23" x14ac:dyDescent="0.2">
      <c r="A238" s="68"/>
      <c r="B238" s="68"/>
      <c r="C238" s="353"/>
      <c r="D238" s="353"/>
      <c r="E238" s="353"/>
      <c r="F238" s="354"/>
      <c r="G238" s="353"/>
      <c r="H238" s="355"/>
      <c r="I238" s="355"/>
      <c r="J238" s="355"/>
      <c r="K238" s="353"/>
      <c r="L238" s="68"/>
      <c r="M238" s="68"/>
      <c r="N238" s="68"/>
      <c r="O238" s="68"/>
      <c r="P238" s="68"/>
      <c r="Q238" s="68"/>
      <c r="R238" s="68"/>
      <c r="S238" s="68"/>
      <c r="T238" s="68"/>
      <c r="U238" s="68"/>
      <c r="V238" s="68"/>
      <c r="W238" s="68"/>
    </row>
    <row r="239" spans="1:23" x14ac:dyDescent="0.2">
      <c r="A239" s="68"/>
      <c r="B239" s="68"/>
      <c r="C239" s="353"/>
      <c r="D239" s="353"/>
      <c r="E239" s="353"/>
      <c r="F239" s="354"/>
      <c r="G239" s="353"/>
      <c r="H239" s="355"/>
      <c r="I239" s="355"/>
      <c r="J239" s="355"/>
      <c r="K239" s="353"/>
      <c r="L239" s="68"/>
      <c r="M239" s="68"/>
      <c r="N239" s="68"/>
      <c r="O239" s="68"/>
      <c r="P239" s="68"/>
      <c r="Q239" s="68"/>
      <c r="R239" s="68"/>
      <c r="S239" s="68"/>
      <c r="T239" s="68"/>
      <c r="U239" s="68"/>
      <c r="V239" s="68"/>
      <c r="W239" s="68"/>
    </row>
    <row r="240" spans="1:23" x14ac:dyDescent="0.2">
      <c r="A240" s="68"/>
      <c r="B240" s="68"/>
      <c r="C240" s="353"/>
      <c r="D240" s="353"/>
      <c r="E240" s="353"/>
      <c r="F240" s="354"/>
      <c r="G240" s="353"/>
      <c r="H240" s="355"/>
      <c r="I240" s="355"/>
      <c r="J240" s="355"/>
      <c r="K240" s="353"/>
      <c r="L240" s="68"/>
      <c r="M240" s="68"/>
      <c r="N240" s="68"/>
      <c r="O240" s="68"/>
      <c r="P240" s="68"/>
      <c r="Q240" s="68"/>
      <c r="R240" s="68"/>
      <c r="S240" s="68"/>
      <c r="T240" s="68"/>
      <c r="U240" s="68"/>
      <c r="V240" s="68"/>
      <c r="W240" s="68"/>
    </row>
    <row r="241" spans="1:23" x14ac:dyDescent="0.2">
      <c r="A241" s="68"/>
      <c r="B241" s="68"/>
      <c r="C241" s="353"/>
      <c r="D241" s="353"/>
      <c r="E241" s="353"/>
      <c r="F241" s="354"/>
      <c r="G241" s="353"/>
      <c r="H241" s="355"/>
      <c r="I241" s="355"/>
      <c r="J241" s="355"/>
      <c r="K241" s="353"/>
      <c r="L241" s="68"/>
      <c r="M241" s="68"/>
      <c r="N241" s="68"/>
      <c r="O241" s="68"/>
      <c r="P241" s="68"/>
      <c r="Q241" s="68"/>
      <c r="R241" s="68"/>
      <c r="S241" s="68"/>
      <c r="T241" s="68"/>
      <c r="U241" s="68"/>
      <c r="V241" s="68"/>
      <c r="W241" s="68"/>
    </row>
    <row r="242" spans="1:23" x14ac:dyDescent="0.2">
      <c r="A242" s="68"/>
      <c r="B242" s="68"/>
      <c r="C242" s="353"/>
      <c r="D242" s="353"/>
      <c r="E242" s="353"/>
      <c r="F242" s="354"/>
      <c r="G242" s="353"/>
      <c r="H242" s="355"/>
      <c r="I242" s="355"/>
      <c r="J242" s="355"/>
      <c r="K242" s="353"/>
      <c r="L242" s="68"/>
      <c r="M242" s="68"/>
      <c r="N242" s="68"/>
      <c r="O242" s="68"/>
      <c r="P242" s="68"/>
      <c r="Q242" s="68"/>
      <c r="R242" s="68"/>
      <c r="S242" s="68"/>
      <c r="T242" s="68"/>
      <c r="U242" s="68"/>
      <c r="V242" s="68"/>
      <c r="W242" s="68"/>
    </row>
    <row r="243" spans="1:23" x14ac:dyDescent="0.2">
      <c r="A243" s="68"/>
      <c r="B243" s="68"/>
      <c r="C243" s="353"/>
      <c r="D243" s="353"/>
      <c r="E243" s="353"/>
      <c r="F243" s="354"/>
      <c r="G243" s="353"/>
      <c r="H243" s="355"/>
      <c r="I243" s="355"/>
      <c r="J243" s="355"/>
      <c r="K243" s="353"/>
      <c r="L243" s="68"/>
      <c r="M243" s="68"/>
      <c r="N243" s="68"/>
      <c r="O243" s="68"/>
      <c r="P243" s="68"/>
      <c r="Q243" s="68"/>
      <c r="R243" s="68"/>
      <c r="S243" s="68"/>
      <c r="T243" s="68"/>
      <c r="U243" s="68"/>
      <c r="V243" s="68"/>
      <c r="W243" s="68"/>
    </row>
    <row r="244" spans="1:23" x14ac:dyDescent="0.2">
      <c r="A244" s="68"/>
      <c r="B244" s="68"/>
      <c r="C244" s="353"/>
      <c r="D244" s="353"/>
      <c r="E244" s="353"/>
      <c r="F244" s="354"/>
      <c r="G244" s="353"/>
      <c r="H244" s="355"/>
      <c r="I244" s="355"/>
      <c r="J244" s="355"/>
      <c r="K244" s="353"/>
      <c r="L244" s="68"/>
      <c r="M244" s="68"/>
      <c r="N244" s="68"/>
      <c r="O244" s="68"/>
      <c r="P244" s="68"/>
      <c r="Q244" s="68"/>
      <c r="R244" s="68"/>
      <c r="S244" s="68"/>
      <c r="T244" s="68"/>
      <c r="U244" s="68"/>
      <c r="V244" s="68"/>
      <c r="W244" s="68"/>
    </row>
    <row r="245" spans="1:23" x14ac:dyDescent="0.2">
      <c r="A245" s="68"/>
      <c r="B245" s="68"/>
      <c r="C245" s="353"/>
      <c r="D245" s="353"/>
      <c r="E245" s="353"/>
      <c r="F245" s="354"/>
      <c r="G245" s="353"/>
      <c r="H245" s="355"/>
      <c r="I245" s="355"/>
      <c r="J245" s="355"/>
      <c r="K245" s="353"/>
      <c r="L245" s="68"/>
      <c r="M245" s="68"/>
      <c r="N245" s="68"/>
      <c r="O245" s="68"/>
      <c r="P245" s="68"/>
      <c r="Q245" s="68"/>
      <c r="R245" s="68"/>
      <c r="S245" s="68"/>
      <c r="T245" s="68"/>
      <c r="U245" s="68"/>
      <c r="V245" s="68"/>
      <c r="W245" s="68"/>
    </row>
    <row r="246" spans="1:23" x14ac:dyDescent="0.2">
      <c r="A246" s="68"/>
      <c r="B246" s="68"/>
      <c r="C246" s="353"/>
      <c r="D246" s="353"/>
      <c r="E246" s="353"/>
      <c r="F246" s="354"/>
      <c r="G246" s="353"/>
      <c r="H246" s="355"/>
      <c r="I246" s="355"/>
      <c r="J246" s="355"/>
      <c r="K246" s="353"/>
      <c r="L246" s="68"/>
      <c r="M246" s="68"/>
      <c r="N246" s="68"/>
      <c r="O246" s="68"/>
      <c r="P246" s="68"/>
      <c r="Q246" s="68"/>
      <c r="R246" s="68"/>
      <c r="S246" s="68"/>
      <c r="T246" s="68"/>
      <c r="U246" s="68"/>
      <c r="V246" s="68"/>
      <c r="W246" s="68"/>
    </row>
    <row r="247" spans="1:23" x14ac:dyDescent="0.2">
      <c r="A247" s="68"/>
      <c r="B247" s="68"/>
      <c r="C247" s="353"/>
      <c r="D247" s="353"/>
      <c r="E247" s="353"/>
      <c r="F247" s="354"/>
      <c r="G247" s="353"/>
      <c r="H247" s="355"/>
      <c r="I247" s="355"/>
      <c r="J247" s="355"/>
      <c r="K247" s="353"/>
      <c r="L247" s="68"/>
      <c r="M247" s="68"/>
      <c r="N247" s="68"/>
      <c r="O247" s="68"/>
      <c r="P247" s="68"/>
      <c r="Q247" s="68"/>
      <c r="R247" s="68"/>
      <c r="S247" s="68"/>
      <c r="T247" s="68"/>
      <c r="U247" s="68"/>
      <c r="V247" s="68"/>
      <c r="W247" s="68"/>
    </row>
    <row r="248" spans="1:23" x14ac:dyDescent="0.2">
      <c r="A248" s="68"/>
      <c r="B248" s="68"/>
      <c r="C248" s="353"/>
      <c r="D248" s="353"/>
      <c r="E248" s="353"/>
      <c r="F248" s="354"/>
      <c r="G248" s="353"/>
      <c r="H248" s="355"/>
      <c r="I248" s="355"/>
      <c r="J248" s="355"/>
      <c r="K248" s="353"/>
      <c r="L248" s="68"/>
      <c r="M248" s="68"/>
      <c r="N248" s="68"/>
      <c r="O248" s="68"/>
      <c r="P248" s="68"/>
      <c r="Q248" s="68"/>
      <c r="R248" s="68"/>
      <c r="S248" s="68"/>
      <c r="T248" s="68"/>
      <c r="U248" s="68"/>
      <c r="V248" s="68"/>
      <c r="W248" s="68"/>
    </row>
    <row r="249" spans="1:23" x14ac:dyDescent="0.2">
      <c r="A249" s="68"/>
      <c r="B249" s="68"/>
      <c r="C249" s="353"/>
      <c r="D249" s="353"/>
      <c r="E249" s="353"/>
      <c r="F249" s="354"/>
      <c r="G249" s="353"/>
      <c r="H249" s="355"/>
      <c r="I249" s="355"/>
      <c r="J249" s="355"/>
      <c r="K249" s="353"/>
      <c r="L249" s="68"/>
      <c r="M249" s="68"/>
      <c r="N249" s="68"/>
      <c r="O249" s="68"/>
      <c r="P249" s="68"/>
      <c r="Q249" s="68"/>
      <c r="R249" s="68"/>
      <c r="S249" s="68"/>
      <c r="T249" s="68"/>
      <c r="U249" s="68"/>
      <c r="V249" s="68"/>
      <c r="W249" s="68"/>
    </row>
    <row r="250" spans="1:23" x14ac:dyDescent="0.2">
      <c r="A250" s="68"/>
      <c r="B250" s="68"/>
      <c r="C250" s="353"/>
      <c r="D250" s="353"/>
      <c r="E250" s="353"/>
      <c r="F250" s="354"/>
      <c r="G250" s="353"/>
      <c r="H250" s="355"/>
      <c r="I250" s="355"/>
      <c r="J250" s="355"/>
      <c r="K250" s="353"/>
      <c r="L250" s="68"/>
      <c r="M250" s="68"/>
      <c r="N250" s="68"/>
      <c r="O250" s="68"/>
      <c r="P250" s="68"/>
      <c r="Q250" s="68"/>
      <c r="R250" s="68"/>
      <c r="S250" s="68"/>
      <c r="T250" s="68"/>
      <c r="U250" s="68"/>
      <c r="V250" s="68"/>
      <c r="W250" s="68"/>
    </row>
    <row r="251" spans="1:23" x14ac:dyDescent="0.2">
      <c r="A251" s="68"/>
      <c r="B251" s="68"/>
      <c r="C251" s="353"/>
      <c r="D251" s="353"/>
      <c r="E251" s="353"/>
      <c r="F251" s="354"/>
      <c r="G251" s="353"/>
      <c r="H251" s="355"/>
      <c r="I251" s="355"/>
      <c r="J251" s="355"/>
      <c r="K251" s="353"/>
      <c r="L251" s="68"/>
      <c r="M251" s="68"/>
      <c r="N251" s="68"/>
      <c r="O251" s="68"/>
      <c r="P251" s="68"/>
      <c r="Q251" s="68"/>
      <c r="R251" s="68"/>
      <c r="S251" s="68"/>
      <c r="T251" s="68"/>
      <c r="U251" s="68"/>
      <c r="V251" s="68"/>
      <c r="W251" s="68"/>
    </row>
    <row r="252" spans="1:23" x14ac:dyDescent="0.2">
      <c r="A252" s="68"/>
      <c r="B252" s="68"/>
      <c r="C252" s="353"/>
      <c r="D252" s="353"/>
      <c r="E252" s="353"/>
      <c r="F252" s="354"/>
      <c r="G252" s="353"/>
      <c r="H252" s="355"/>
      <c r="I252" s="355"/>
      <c r="J252" s="355"/>
      <c r="K252" s="353"/>
      <c r="L252" s="68"/>
      <c r="M252" s="68"/>
      <c r="N252" s="68"/>
      <c r="O252" s="68"/>
      <c r="P252" s="68"/>
      <c r="Q252" s="68"/>
      <c r="R252" s="68"/>
      <c r="S252" s="68"/>
      <c r="T252" s="68"/>
      <c r="U252" s="68"/>
      <c r="V252" s="68"/>
      <c r="W252" s="68"/>
    </row>
    <row r="253" spans="1:23" x14ac:dyDescent="0.2">
      <c r="A253" s="68"/>
      <c r="B253" s="68"/>
      <c r="C253" s="353"/>
      <c r="D253" s="353"/>
      <c r="E253" s="353"/>
      <c r="F253" s="354"/>
      <c r="G253" s="353"/>
      <c r="H253" s="355"/>
      <c r="I253" s="355"/>
      <c r="J253" s="355"/>
      <c r="K253" s="353"/>
      <c r="L253" s="68"/>
      <c r="M253" s="68"/>
      <c r="N253" s="68"/>
      <c r="O253" s="68"/>
      <c r="P253" s="68"/>
      <c r="Q253" s="68"/>
      <c r="R253" s="68"/>
      <c r="S253" s="68"/>
      <c r="T253" s="68"/>
      <c r="U253" s="68"/>
      <c r="V253" s="68"/>
      <c r="W253" s="68"/>
    </row>
    <row r="254" spans="1:23" x14ac:dyDescent="0.2">
      <c r="A254" s="68"/>
      <c r="B254" s="68"/>
      <c r="C254" s="353"/>
      <c r="D254" s="353"/>
      <c r="E254" s="353"/>
      <c r="F254" s="354"/>
      <c r="G254" s="353"/>
      <c r="H254" s="355"/>
      <c r="I254" s="355"/>
      <c r="J254" s="355"/>
      <c r="K254" s="353"/>
      <c r="L254" s="68"/>
      <c r="M254" s="68"/>
      <c r="N254" s="68"/>
      <c r="O254" s="68"/>
      <c r="P254" s="68"/>
      <c r="Q254" s="68"/>
      <c r="R254" s="68"/>
      <c r="S254" s="68"/>
      <c r="T254" s="68"/>
      <c r="U254" s="68"/>
      <c r="V254" s="68"/>
      <c r="W254" s="68"/>
    </row>
    <row r="255" spans="1:23" x14ac:dyDescent="0.2">
      <c r="A255" s="68"/>
      <c r="B255" s="68"/>
      <c r="C255" s="353"/>
      <c r="D255" s="353"/>
      <c r="E255" s="353"/>
      <c r="F255" s="354"/>
      <c r="G255" s="353"/>
      <c r="H255" s="355"/>
      <c r="I255" s="355"/>
      <c r="J255" s="355"/>
      <c r="K255" s="353"/>
      <c r="L255" s="68"/>
      <c r="M255" s="68"/>
      <c r="N255" s="68"/>
      <c r="O255" s="68"/>
      <c r="P255" s="68"/>
      <c r="Q255" s="68"/>
      <c r="R255" s="68"/>
      <c r="S255" s="68"/>
      <c r="T255" s="68"/>
      <c r="U255" s="68"/>
      <c r="V255" s="68"/>
      <c r="W255" s="68"/>
    </row>
    <row r="256" spans="1:23" x14ac:dyDescent="0.2">
      <c r="A256" s="68"/>
      <c r="B256" s="68"/>
      <c r="C256" s="353"/>
      <c r="D256" s="353"/>
      <c r="E256" s="353"/>
      <c r="F256" s="354"/>
      <c r="G256" s="353"/>
      <c r="H256" s="355"/>
      <c r="I256" s="355"/>
      <c r="J256" s="355"/>
      <c r="K256" s="353"/>
      <c r="L256" s="68"/>
      <c r="M256" s="68"/>
      <c r="N256" s="68"/>
      <c r="O256" s="68"/>
      <c r="P256" s="68"/>
      <c r="Q256" s="68"/>
      <c r="R256" s="68"/>
      <c r="S256" s="68"/>
      <c r="T256" s="68"/>
      <c r="U256" s="68"/>
      <c r="V256" s="68"/>
      <c r="W256" s="68"/>
    </row>
    <row r="257" spans="1:23" x14ac:dyDescent="0.2">
      <c r="A257" s="68"/>
      <c r="B257" s="68"/>
      <c r="C257" s="353"/>
      <c r="D257" s="353"/>
      <c r="E257" s="353"/>
      <c r="F257" s="354"/>
      <c r="G257" s="353"/>
      <c r="H257" s="355"/>
      <c r="I257" s="355"/>
      <c r="J257" s="355"/>
      <c r="K257" s="353"/>
      <c r="L257" s="68"/>
      <c r="M257" s="68"/>
      <c r="N257" s="68"/>
      <c r="O257" s="68"/>
      <c r="P257" s="68"/>
      <c r="Q257" s="68"/>
      <c r="R257" s="68"/>
      <c r="S257" s="68"/>
      <c r="T257" s="68"/>
      <c r="U257" s="68"/>
      <c r="V257" s="68"/>
      <c r="W257" s="68"/>
    </row>
    <row r="258" spans="1:23" x14ac:dyDescent="0.2">
      <c r="A258" s="68"/>
      <c r="B258" s="68"/>
      <c r="C258" s="353"/>
      <c r="D258" s="353"/>
      <c r="E258" s="353"/>
      <c r="F258" s="354"/>
      <c r="G258" s="353"/>
      <c r="H258" s="355"/>
      <c r="I258" s="355"/>
      <c r="J258" s="355"/>
      <c r="K258" s="353"/>
      <c r="L258" s="68"/>
      <c r="M258" s="68"/>
      <c r="N258" s="68"/>
      <c r="O258" s="68"/>
      <c r="P258" s="68"/>
      <c r="Q258" s="68"/>
      <c r="R258" s="68"/>
      <c r="S258" s="68"/>
      <c r="T258" s="68"/>
      <c r="U258" s="68"/>
      <c r="V258" s="68"/>
      <c r="W258" s="68"/>
    </row>
    <row r="259" spans="1:23" x14ac:dyDescent="0.2">
      <c r="A259" s="68"/>
      <c r="B259" s="68"/>
      <c r="C259" s="353"/>
      <c r="D259" s="353"/>
      <c r="E259" s="353"/>
      <c r="F259" s="354"/>
      <c r="G259" s="353"/>
      <c r="H259" s="355"/>
      <c r="I259" s="355"/>
      <c r="J259" s="355"/>
      <c r="K259" s="353"/>
      <c r="L259" s="68"/>
      <c r="M259" s="68"/>
      <c r="N259" s="68"/>
      <c r="O259" s="68"/>
      <c r="P259" s="68"/>
      <c r="Q259" s="68"/>
      <c r="R259" s="68"/>
      <c r="S259" s="68"/>
      <c r="T259" s="68"/>
      <c r="U259" s="68"/>
      <c r="V259" s="68"/>
      <c r="W259" s="68"/>
    </row>
    <row r="260" spans="1:23" x14ac:dyDescent="0.2">
      <c r="A260" s="68"/>
      <c r="B260" s="68"/>
      <c r="C260" s="353"/>
      <c r="D260" s="353"/>
      <c r="E260" s="353"/>
      <c r="F260" s="354"/>
      <c r="G260" s="353"/>
      <c r="H260" s="355"/>
      <c r="I260" s="355"/>
      <c r="J260" s="355"/>
      <c r="K260" s="353"/>
      <c r="L260" s="68"/>
      <c r="M260" s="68"/>
      <c r="N260" s="68"/>
      <c r="O260" s="68"/>
      <c r="P260" s="68"/>
      <c r="Q260" s="68"/>
      <c r="R260" s="68"/>
      <c r="S260" s="68"/>
      <c r="T260" s="68"/>
      <c r="U260" s="68"/>
      <c r="V260" s="68"/>
      <c r="W260" s="68"/>
    </row>
    <row r="261" spans="1:23" x14ac:dyDescent="0.2">
      <c r="A261" s="68"/>
      <c r="B261" s="68"/>
      <c r="C261" s="353"/>
      <c r="D261" s="353"/>
      <c r="E261" s="353"/>
      <c r="F261" s="354"/>
      <c r="G261" s="353"/>
      <c r="H261" s="355"/>
      <c r="I261" s="355"/>
      <c r="J261" s="355"/>
      <c r="K261" s="353"/>
      <c r="L261" s="68"/>
      <c r="M261" s="68"/>
      <c r="N261" s="68"/>
      <c r="O261" s="68"/>
      <c r="P261" s="68"/>
      <c r="Q261" s="68"/>
      <c r="R261" s="68"/>
      <c r="S261" s="68"/>
      <c r="T261" s="68"/>
      <c r="U261" s="68"/>
      <c r="V261" s="68"/>
      <c r="W261" s="68"/>
    </row>
    <row r="262" spans="1:23" x14ac:dyDescent="0.2">
      <c r="A262" s="68"/>
      <c r="B262" s="68"/>
      <c r="C262" s="353"/>
      <c r="D262" s="353"/>
      <c r="E262" s="353"/>
      <c r="F262" s="354"/>
      <c r="G262" s="353"/>
      <c r="H262" s="355"/>
      <c r="I262" s="355"/>
      <c r="J262" s="355"/>
      <c r="K262" s="353"/>
      <c r="L262" s="68"/>
      <c r="M262" s="68"/>
      <c r="N262" s="68"/>
      <c r="O262" s="68"/>
      <c r="P262" s="68"/>
      <c r="Q262" s="68"/>
      <c r="R262" s="68"/>
      <c r="S262" s="68"/>
      <c r="T262" s="68"/>
      <c r="U262" s="68"/>
      <c r="V262" s="68"/>
      <c r="W262" s="68"/>
    </row>
    <row r="263" spans="1:23" x14ac:dyDescent="0.2">
      <c r="A263" s="68"/>
      <c r="B263" s="68"/>
      <c r="C263" s="353"/>
      <c r="D263" s="353"/>
      <c r="E263" s="353"/>
      <c r="F263" s="354"/>
      <c r="G263" s="353"/>
      <c r="H263" s="355"/>
      <c r="I263" s="355"/>
      <c r="J263" s="355"/>
      <c r="K263" s="353"/>
      <c r="L263" s="68"/>
      <c r="M263" s="68"/>
      <c r="N263" s="68"/>
      <c r="O263" s="68"/>
      <c r="P263" s="68"/>
      <c r="Q263" s="68"/>
      <c r="R263" s="68"/>
      <c r="S263" s="68"/>
      <c r="T263" s="68"/>
      <c r="U263" s="68"/>
      <c r="V263" s="68"/>
      <c r="W263" s="68"/>
    </row>
    <row r="264" spans="1:23" x14ac:dyDescent="0.2">
      <c r="A264" s="68"/>
      <c r="B264" s="68"/>
      <c r="C264" s="353"/>
      <c r="D264" s="353"/>
      <c r="E264" s="353"/>
      <c r="F264" s="354"/>
      <c r="G264" s="353"/>
      <c r="H264" s="355"/>
      <c r="I264" s="355"/>
      <c r="J264" s="355"/>
      <c r="K264" s="353"/>
      <c r="L264" s="68"/>
      <c r="M264" s="68"/>
      <c r="N264" s="68"/>
      <c r="O264" s="68"/>
      <c r="P264" s="68"/>
      <c r="Q264" s="68"/>
      <c r="R264" s="68"/>
      <c r="S264" s="68"/>
      <c r="T264" s="68"/>
      <c r="U264" s="68"/>
      <c r="V264" s="68"/>
      <c r="W264" s="68"/>
    </row>
    <row r="265" spans="1:23" x14ac:dyDescent="0.2">
      <c r="A265" s="68"/>
      <c r="B265" s="68"/>
      <c r="C265" s="353"/>
      <c r="D265" s="353"/>
      <c r="E265" s="353"/>
      <c r="F265" s="354"/>
      <c r="G265" s="353"/>
      <c r="H265" s="355"/>
      <c r="I265" s="355"/>
      <c r="J265" s="355"/>
      <c r="K265" s="353"/>
      <c r="L265" s="68"/>
      <c r="M265" s="68"/>
      <c r="N265" s="68"/>
      <c r="O265" s="68"/>
      <c r="P265" s="68"/>
      <c r="Q265" s="68"/>
      <c r="R265" s="68"/>
      <c r="S265" s="68"/>
      <c r="T265" s="68"/>
      <c r="U265" s="68"/>
      <c r="V265" s="68"/>
      <c r="W265" s="68"/>
    </row>
    <row r="266" spans="1:23" x14ac:dyDescent="0.2">
      <c r="A266" s="68"/>
      <c r="B266" s="68"/>
      <c r="C266" s="353"/>
      <c r="D266" s="353"/>
      <c r="E266" s="353"/>
      <c r="F266" s="354"/>
      <c r="G266" s="353"/>
      <c r="H266" s="355"/>
      <c r="I266" s="355"/>
      <c r="J266" s="355"/>
      <c r="K266" s="353"/>
      <c r="L266" s="68"/>
      <c r="M266" s="68"/>
      <c r="N266" s="68"/>
      <c r="O266" s="68"/>
      <c r="P266" s="68"/>
      <c r="Q266" s="68"/>
      <c r="R266" s="68"/>
      <c r="S266" s="68"/>
      <c r="T266" s="68"/>
      <c r="U266" s="68"/>
      <c r="V266" s="68"/>
      <c r="W266" s="68"/>
    </row>
    <row r="267" spans="1:23" x14ac:dyDescent="0.2">
      <c r="A267" s="68"/>
      <c r="B267" s="68"/>
      <c r="C267" s="353"/>
      <c r="D267" s="353"/>
      <c r="E267" s="353"/>
      <c r="F267" s="354"/>
      <c r="G267" s="353"/>
      <c r="H267" s="355"/>
      <c r="I267" s="355"/>
      <c r="J267" s="355"/>
      <c r="K267" s="353"/>
      <c r="L267" s="68"/>
      <c r="M267" s="68"/>
      <c r="N267" s="68"/>
      <c r="O267" s="68"/>
      <c r="P267" s="68"/>
      <c r="Q267" s="68"/>
      <c r="R267" s="68"/>
      <c r="S267" s="68"/>
      <c r="T267" s="68"/>
      <c r="U267" s="68"/>
      <c r="V267" s="68"/>
      <c r="W267" s="68"/>
    </row>
    <row r="268" spans="1:23" x14ac:dyDescent="0.2">
      <c r="A268" s="68"/>
      <c r="B268" s="68"/>
      <c r="C268" s="353"/>
      <c r="D268" s="353"/>
      <c r="E268" s="353"/>
      <c r="F268" s="354"/>
      <c r="G268" s="353"/>
      <c r="H268" s="355"/>
      <c r="I268" s="355"/>
      <c r="J268" s="355"/>
      <c r="K268" s="353"/>
      <c r="L268" s="68"/>
      <c r="M268" s="68"/>
      <c r="N268" s="68"/>
      <c r="O268" s="68"/>
      <c r="P268" s="68"/>
      <c r="Q268" s="68"/>
      <c r="R268" s="68"/>
      <c r="S268" s="68"/>
      <c r="T268" s="68"/>
      <c r="U268" s="68"/>
      <c r="V268" s="68"/>
      <c r="W268" s="68"/>
    </row>
    <row r="269" spans="1:23" x14ac:dyDescent="0.2">
      <c r="A269" s="68"/>
      <c r="B269" s="68"/>
      <c r="C269" s="353"/>
      <c r="D269" s="353"/>
      <c r="E269" s="353"/>
      <c r="F269" s="354"/>
      <c r="G269" s="353"/>
      <c r="H269" s="355"/>
      <c r="I269" s="355"/>
      <c r="J269" s="355"/>
      <c r="K269" s="353"/>
      <c r="L269" s="68"/>
      <c r="M269" s="68"/>
      <c r="N269" s="68"/>
      <c r="O269" s="68"/>
      <c r="P269" s="68"/>
      <c r="Q269" s="68"/>
      <c r="R269" s="68"/>
      <c r="S269" s="68"/>
      <c r="T269" s="68"/>
      <c r="U269" s="68"/>
      <c r="V269" s="68"/>
      <c r="W269" s="68"/>
    </row>
    <row r="270" spans="1:23" x14ac:dyDescent="0.2">
      <c r="A270" s="68"/>
      <c r="B270" s="68"/>
      <c r="C270" s="353"/>
      <c r="D270" s="353"/>
      <c r="E270" s="353"/>
      <c r="F270" s="354"/>
      <c r="G270" s="353"/>
      <c r="H270" s="355"/>
      <c r="I270" s="355"/>
      <c r="J270" s="355"/>
      <c r="K270" s="353"/>
      <c r="L270" s="68"/>
      <c r="M270" s="68"/>
      <c r="N270" s="68"/>
      <c r="O270" s="68"/>
      <c r="P270" s="68"/>
      <c r="Q270" s="68"/>
      <c r="R270" s="68"/>
      <c r="S270" s="68"/>
      <c r="T270" s="68"/>
      <c r="U270" s="68"/>
      <c r="V270" s="68"/>
      <c r="W270" s="68"/>
    </row>
    <row r="271" spans="1:23" x14ac:dyDescent="0.2">
      <c r="A271" s="68"/>
      <c r="B271" s="68"/>
      <c r="C271" s="353"/>
      <c r="D271" s="353"/>
      <c r="E271" s="353"/>
      <c r="F271" s="354"/>
      <c r="G271" s="353"/>
      <c r="H271" s="355"/>
      <c r="I271" s="355"/>
      <c r="J271" s="355"/>
      <c r="K271" s="353"/>
      <c r="L271" s="68"/>
      <c r="M271" s="68"/>
      <c r="N271" s="68"/>
      <c r="O271" s="68"/>
      <c r="P271" s="68"/>
      <c r="Q271" s="68"/>
      <c r="R271" s="68"/>
      <c r="S271" s="68"/>
      <c r="T271" s="68"/>
      <c r="U271" s="68"/>
      <c r="V271" s="68"/>
      <c r="W271" s="68"/>
    </row>
    <row r="272" spans="1:23" x14ac:dyDescent="0.2">
      <c r="A272" s="68"/>
      <c r="B272" s="68"/>
      <c r="C272" s="353"/>
      <c r="D272" s="353"/>
      <c r="E272" s="353"/>
      <c r="F272" s="354"/>
      <c r="G272" s="353"/>
      <c r="H272" s="355"/>
      <c r="I272" s="355"/>
      <c r="J272" s="355"/>
      <c r="K272" s="353"/>
      <c r="L272" s="68"/>
      <c r="M272" s="68"/>
      <c r="N272" s="68"/>
      <c r="O272" s="68"/>
      <c r="P272" s="68"/>
      <c r="Q272" s="68"/>
      <c r="R272" s="68"/>
      <c r="S272" s="68"/>
      <c r="T272" s="68"/>
      <c r="U272" s="68"/>
      <c r="V272" s="68"/>
      <c r="W272" s="68"/>
    </row>
    <row r="273" spans="1:23" x14ac:dyDescent="0.2">
      <c r="A273" s="68"/>
      <c r="B273" s="68"/>
      <c r="C273" s="353"/>
      <c r="D273" s="353"/>
      <c r="E273" s="353"/>
      <c r="F273" s="354"/>
      <c r="G273" s="353"/>
      <c r="H273" s="355"/>
      <c r="I273" s="355"/>
      <c r="J273" s="355"/>
      <c r="K273" s="353"/>
      <c r="L273" s="68"/>
      <c r="M273" s="68"/>
      <c r="N273" s="68"/>
      <c r="O273" s="68"/>
      <c r="P273" s="68"/>
      <c r="Q273" s="68"/>
      <c r="R273" s="68"/>
      <c r="S273" s="68"/>
      <c r="T273" s="68"/>
      <c r="U273" s="68"/>
      <c r="V273" s="68"/>
      <c r="W273" s="68"/>
    </row>
    <row r="274" spans="1:23" x14ac:dyDescent="0.2">
      <c r="A274" s="68"/>
      <c r="B274" s="68"/>
      <c r="C274" s="353"/>
      <c r="D274" s="353"/>
      <c r="E274" s="353"/>
      <c r="F274" s="354"/>
      <c r="G274" s="353"/>
      <c r="H274" s="355"/>
      <c r="I274" s="355"/>
      <c r="J274" s="355"/>
      <c r="K274" s="353"/>
      <c r="L274" s="68"/>
      <c r="M274" s="68"/>
      <c r="N274" s="68"/>
      <c r="O274" s="68"/>
      <c r="P274" s="68"/>
      <c r="Q274" s="68"/>
      <c r="R274" s="68"/>
      <c r="S274" s="68"/>
      <c r="T274" s="68"/>
      <c r="U274" s="68"/>
      <c r="V274" s="68"/>
      <c r="W274" s="68"/>
    </row>
    <row r="275" spans="1:23" x14ac:dyDescent="0.2">
      <c r="A275" s="68"/>
      <c r="B275" s="68"/>
      <c r="C275" s="353"/>
      <c r="D275" s="353"/>
      <c r="E275" s="353"/>
      <c r="F275" s="354"/>
      <c r="G275" s="353"/>
      <c r="H275" s="355"/>
      <c r="I275" s="355"/>
      <c r="J275" s="355"/>
      <c r="K275" s="353"/>
      <c r="L275" s="68"/>
      <c r="M275" s="68"/>
      <c r="N275" s="68"/>
      <c r="O275" s="68"/>
      <c r="P275" s="68"/>
      <c r="Q275" s="68"/>
      <c r="R275" s="68"/>
      <c r="S275" s="68"/>
      <c r="T275" s="68"/>
      <c r="U275" s="68"/>
      <c r="V275" s="68"/>
      <c r="W275" s="68"/>
    </row>
    <row r="276" spans="1:23" x14ac:dyDescent="0.2">
      <c r="A276" s="68"/>
      <c r="B276" s="68"/>
      <c r="C276" s="353"/>
      <c r="D276" s="353"/>
      <c r="E276" s="353"/>
      <c r="F276" s="354"/>
      <c r="G276" s="353"/>
      <c r="H276" s="355"/>
      <c r="I276" s="355"/>
      <c r="J276" s="355"/>
      <c r="K276" s="353"/>
      <c r="L276" s="68"/>
      <c r="M276" s="68"/>
      <c r="N276" s="68"/>
      <c r="O276" s="68"/>
      <c r="P276" s="68"/>
      <c r="Q276" s="68"/>
      <c r="R276" s="68"/>
      <c r="S276" s="68"/>
      <c r="T276" s="68"/>
      <c r="U276" s="68"/>
      <c r="V276" s="68"/>
      <c r="W276" s="68"/>
    </row>
    <row r="277" spans="1:23" x14ac:dyDescent="0.2">
      <c r="A277" s="68"/>
      <c r="B277" s="68"/>
      <c r="C277" s="353"/>
      <c r="D277" s="353"/>
      <c r="E277" s="353"/>
      <c r="F277" s="354"/>
      <c r="G277" s="353"/>
      <c r="H277" s="355"/>
      <c r="I277" s="355"/>
      <c r="J277" s="355"/>
      <c r="K277" s="353"/>
      <c r="L277" s="68"/>
      <c r="M277" s="68"/>
      <c r="N277" s="68"/>
      <c r="O277" s="68"/>
      <c r="P277" s="68"/>
      <c r="Q277" s="68"/>
      <c r="R277" s="68"/>
      <c r="S277" s="68"/>
      <c r="T277" s="68"/>
      <c r="U277" s="68"/>
      <c r="V277" s="68"/>
      <c r="W277" s="68"/>
    </row>
    <row r="278" spans="1:23" x14ac:dyDescent="0.2">
      <c r="A278" s="68"/>
      <c r="B278" s="68"/>
      <c r="C278" s="353"/>
      <c r="D278" s="353"/>
      <c r="E278" s="353"/>
      <c r="F278" s="354"/>
      <c r="G278" s="353"/>
      <c r="H278" s="355"/>
      <c r="I278" s="355"/>
      <c r="J278" s="355"/>
      <c r="K278" s="353"/>
      <c r="L278" s="68"/>
      <c r="M278" s="68"/>
      <c r="N278" s="68"/>
      <c r="O278" s="68"/>
      <c r="P278" s="68"/>
      <c r="Q278" s="68"/>
      <c r="R278" s="68"/>
      <c r="S278" s="68"/>
      <c r="T278" s="68"/>
      <c r="U278" s="68"/>
      <c r="V278" s="68"/>
      <c r="W278" s="68"/>
    </row>
    <row r="279" spans="1:23" x14ac:dyDescent="0.2">
      <c r="A279" s="68"/>
      <c r="B279" s="68"/>
      <c r="C279" s="353"/>
      <c r="D279" s="353"/>
      <c r="E279" s="353"/>
      <c r="F279" s="354"/>
      <c r="G279" s="353"/>
      <c r="H279" s="355"/>
      <c r="I279" s="355"/>
      <c r="J279" s="355"/>
      <c r="K279" s="353"/>
      <c r="L279" s="68"/>
      <c r="M279" s="68"/>
      <c r="N279" s="68"/>
      <c r="O279" s="68"/>
      <c r="P279" s="68"/>
      <c r="Q279" s="68"/>
      <c r="R279" s="68"/>
      <c r="S279" s="68"/>
      <c r="T279" s="68"/>
      <c r="U279" s="68"/>
      <c r="V279" s="68"/>
      <c r="W279" s="68"/>
    </row>
    <row r="280" spans="1:23" x14ac:dyDescent="0.2">
      <c r="A280" s="68"/>
      <c r="B280" s="68"/>
      <c r="C280" s="353"/>
      <c r="D280" s="353"/>
      <c r="E280" s="353"/>
      <c r="F280" s="354"/>
      <c r="G280" s="353"/>
      <c r="H280" s="355"/>
      <c r="I280" s="355"/>
      <c r="J280" s="355"/>
      <c r="K280" s="353"/>
      <c r="L280" s="68"/>
      <c r="M280" s="68"/>
      <c r="N280" s="68"/>
      <c r="O280" s="68"/>
      <c r="P280" s="68"/>
      <c r="Q280" s="68"/>
      <c r="R280" s="68"/>
      <c r="S280" s="68"/>
      <c r="T280" s="68"/>
      <c r="U280" s="68"/>
      <c r="V280" s="68"/>
      <c r="W280" s="68"/>
    </row>
    <row r="281" spans="1:23" x14ac:dyDescent="0.2">
      <c r="A281" s="68"/>
      <c r="B281" s="68"/>
      <c r="C281" s="353"/>
      <c r="D281" s="353"/>
      <c r="E281" s="353"/>
      <c r="F281" s="354"/>
      <c r="G281" s="353"/>
      <c r="H281" s="355"/>
      <c r="I281" s="355"/>
      <c r="J281" s="355"/>
      <c r="K281" s="353"/>
      <c r="L281" s="68"/>
      <c r="M281" s="68"/>
      <c r="N281" s="68"/>
      <c r="O281" s="68"/>
      <c r="P281" s="68"/>
      <c r="Q281" s="68"/>
      <c r="R281" s="68"/>
      <c r="S281" s="68"/>
      <c r="T281" s="68"/>
      <c r="U281" s="68"/>
      <c r="V281" s="68"/>
      <c r="W281" s="68"/>
    </row>
    <row r="282" spans="1:23" x14ac:dyDescent="0.2">
      <c r="A282" s="68"/>
      <c r="B282" s="68"/>
      <c r="C282" s="353"/>
      <c r="D282" s="353"/>
      <c r="E282" s="353"/>
      <c r="F282" s="354"/>
      <c r="G282" s="353"/>
      <c r="H282" s="355"/>
      <c r="I282" s="355"/>
      <c r="J282" s="355"/>
      <c r="K282" s="353"/>
      <c r="L282" s="68"/>
      <c r="M282" s="68"/>
      <c r="N282" s="68"/>
      <c r="O282" s="68"/>
      <c r="P282" s="68"/>
      <c r="Q282" s="68"/>
      <c r="R282" s="68"/>
      <c r="S282" s="68"/>
      <c r="T282" s="68"/>
      <c r="U282" s="68"/>
      <c r="V282" s="68"/>
      <c r="W282" s="68"/>
    </row>
    <row r="283" spans="1:23" x14ac:dyDescent="0.2">
      <c r="A283" s="68"/>
      <c r="B283" s="68"/>
      <c r="C283" s="353"/>
      <c r="D283" s="353"/>
      <c r="E283" s="353"/>
      <c r="F283" s="354"/>
      <c r="G283" s="353"/>
      <c r="H283" s="355"/>
      <c r="I283" s="355"/>
      <c r="J283" s="355"/>
      <c r="K283" s="353"/>
      <c r="L283" s="68"/>
      <c r="M283" s="68"/>
      <c r="N283" s="68"/>
      <c r="O283" s="68"/>
      <c r="P283" s="68"/>
      <c r="Q283" s="68"/>
      <c r="R283" s="68"/>
      <c r="S283" s="68"/>
      <c r="T283" s="68"/>
      <c r="U283" s="68"/>
      <c r="V283" s="68"/>
      <c r="W283" s="68"/>
    </row>
    <row r="284" spans="1:23" x14ac:dyDescent="0.2">
      <c r="A284" s="68"/>
      <c r="B284" s="68"/>
      <c r="C284" s="353"/>
      <c r="D284" s="353"/>
      <c r="E284" s="353"/>
      <c r="F284" s="354"/>
      <c r="G284" s="353"/>
      <c r="H284" s="355"/>
      <c r="I284" s="355"/>
      <c r="J284" s="355"/>
      <c r="K284" s="353"/>
      <c r="L284" s="68"/>
      <c r="M284" s="68"/>
      <c r="N284" s="68"/>
      <c r="O284" s="68"/>
      <c r="P284" s="68"/>
      <c r="Q284" s="68"/>
      <c r="R284" s="68"/>
      <c r="S284" s="68"/>
      <c r="T284" s="68"/>
      <c r="U284" s="68"/>
      <c r="V284" s="68"/>
      <c r="W284" s="68"/>
    </row>
    <row r="285" spans="1:23" x14ac:dyDescent="0.2">
      <c r="A285" s="68"/>
      <c r="B285" s="68"/>
      <c r="C285" s="353"/>
      <c r="D285" s="353"/>
      <c r="E285" s="353"/>
      <c r="F285" s="354"/>
      <c r="G285" s="353"/>
      <c r="H285" s="355"/>
      <c r="I285" s="355"/>
      <c r="J285" s="355"/>
      <c r="K285" s="353"/>
      <c r="L285" s="68"/>
      <c r="M285" s="68"/>
      <c r="N285" s="68"/>
      <c r="O285" s="68"/>
      <c r="P285" s="68"/>
      <c r="Q285" s="68"/>
      <c r="R285" s="68"/>
      <c r="S285" s="68"/>
      <c r="T285" s="68"/>
      <c r="U285" s="68"/>
      <c r="V285" s="68"/>
      <c r="W285" s="68"/>
    </row>
    <row r="286" spans="1:23" x14ac:dyDescent="0.2">
      <c r="A286" s="68"/>
      <c r="B286" s="68"/>
      <c r="C286" s="353"/>
      <c r="D286" s="353"/>
      <c r="E286" s="353"/>
      <c r="F286" s="354"/>
      <c r="G286" s="353"/>
      <c r="H286" s="355"/>
      <c r="I286" s="355"/>
      <c r="J286" s="355"/>
      <c r="K286" s="353"/>
      <c r="L286" s="68"/>
      <c r="M286" s="68"/>
      <c r="N286" s="68"/>
      <c r="O286" s="68"/>
      <c r="P286" s="68"/>
      <c r="Q286" s="68"/>
      <c r="R286" s="68"/>
      <c r="S286" s="68"/>
      <c r="T286" s="68"/>
      <c r="U286" s="68"/>
      <c r="V286" s="68"/>
      <c r="W286" s="68"/>
    </row>
    <row r="287" spans="1:23" x14ac:dyDescent="0.2">
      <c r="A287" s="68"/>
      <c r="B287" s="68"/>
      <c r="C287" s="353"/>
      <c r="D287" s="353"/>
      <c r="E287" s="353"/>
      <c r="F287" s="354"/>
      <c r="G287" s="353"/>
      <c r="H287" s="355"/>
      <c r="I287" s="355"/>
      <c r="J287" s="355"/>
      <c r="K287" s="353"/>
      <c r="L287" s="68"/>
      <c r="M287" s="68"/>
      <c r="N287" s="68"/>
      <c r="O287" s="68"/>
      <c r="P287" s="68"/>
      <c r="Q287" s="68"/>
      <c r="R287" s="68"/>
      <c r="S287" s="68"/>
      <c r="T287" s="68"/>
      <c r="U287" s="68"/>
      <c r="V287" s="68"/>
      <c r="W287" s="68"/>
    </row>
    <row r="288" spans="1:23" x14ac:dyDescent="0.2">
      <c r="A288" s="68"/>
      <c r="B288" s="68"/>
      <c r="C288" s="353"/>
      <c r="D288" s="353"/>
      <c r="E288" s="353"/>
      <c r="F288" s="354"/>
      <c r="G288" s="353"/>
      <c r="H288" s="355"/>
      <c r="I288" s="355"/>
      <c r="J288" s="355"/>
      <c r="K288" s="353"/>
      <c r="L288" s="68"/>
      <c r="M288" s="68"/>
      <c r="N288" s="68"/>
      <c r="O288" s="68"/>
      <c r="P288" s="68"/>
      <c r="Q288" s="68"/>
      <c r="R288" s="68"/>
      <c r="S288" s="68"/>
      <c r="T288" s="68"/>
      <c r="U288" s="68"/>
      <c r="V288" s="68"/>
      <c r="W288" s="68"/>
    </row>
    <row r="289" spans="1:23" x14ac:dyDescent="0.2">
      <c r="A289" s="68"/>
      <c r="B289" s="68"/>
      <c r="C289" s="353"/>
      <c r="D289" s="353"/>
      <c r="E289" s="353"/>
      <c r="F289" s="354"/>
      <c r="G289" s="353"/>
      <c r="H289" s="355"/>
      <c r="I289" s="355"/>
      <c r="J289" s="355"/>
      <c r="K289" s="353"/>
      <c r="L289" s="68"/>
      <c r="M289" s="68"/>
      <c r="N289" s="68"/>
      <c r="O289" s="68"/>
      <c r="P289" s="68"/>
      <c r="Q289" s="68"/>
      <c r="R289" s="68"/>
      <c r="S289" s="68"/>
      <c r="T289" s="68"/>
      <c r="U289" s="68"/>
      <c r="V289" s="68"/>
      <c r="W289" s="68"/>
    </row>
    <row r="290" spans="1:23" x14ac:dyDescent="0.2">
      <c r="A290" s="68"/>
      <c r="B290" s="68"/>
      <c r="C290" s="353"/>
      <c r="D290" s="353"/>
      <c r="E290" s="353"/>
      <c r="F290" s="354"/>
      <c r="G290" s="353"/>
      <c r="H290" s="355"/>
      <c r="I290" s="355"/>
      <c r="J290" s="355"/>
      <c r="K290" s="353"/>
      <c r="L290" s="68"/>
      <c r="M290" s="68"/>
      <c r="N290" s="68"/>
      <c r="O290" s="68"/>
      <c r="P290" s="68"/>
      <c r="Q290" s="68"/>
      <c r="R290" s="68"/>
      <c r="S290" s="68"/>
      <c r="T290" s="68"/>
      <c r="U290" s="68"/>
      <c r="V290" s="68"/>
      <c r="W290" s="68"/>
    </row>
    <row r="291" spans="1:23" x14ac:dyDescent="0.2">
      <c r="A291" s="68"/>
      <c r="B291" s="68"/>
      <c r="C291" s="353"/>
      <c r="D291" s="353"/>
      <c r="E291" s="353"/>
      <c r="F291" s="354"/>
      <c r="G291" s="353"/>
      <c r="H291" s="355"/>
      <c r="I291" s="355"/>
      <c r="J291" s="355"/>
      <c r="K291" s="353"/>
      <c r="L291" s="68"/>
      <c r="M291" s="68"/>
      <c r="N291" s="68"/>
      <c r="O291" s="68"/>
      <c r="P291" s="68"/>
      <c r="Q291" s="68"/>
      <c r="R291" s="68"/>
      <c r="S291" s="68"/>
      <c r="T291" s="68"/>
      <c r="U291" s="68"/>
      <c r="V291" s="68"/>
      <c r="W291" s="68"/>
    </row>
    <row r="292" spans="1:23" x14ac:dyDescent="0.2">
      <c r="A292" s="68"/>
      <c r="B292" s="68"/>
      <c r="C292" s="353"/>
      <c r="D292" s="353"/>
      <c r="E292" s="353"/>
      <c r="F292" s="354"/>
      <c r="G292" s="353"/>
      <c r="H292" s="355"/>
      <c r="I292" s="355"/>
      <c r="J292" s="355"/>
      <c r="K292" s="353"/>
      <c r="L292" s="68"/>
      <c r="M292" s="68"/>
      <c r="N292" s="68"/>
      <c r="O292" s="68"/>
      <c r="P292" s="68"/>
      <c r="Q292" s="68"/>
      <c r="R292" s="68"/>
      <c r="S292" s="68"/>
      <c r="T292" s="68"/>
      <c r="U292" s="68"/>
      <c r="V292" s="68"/>
      <c r="W292" s="68"/>
    </row>
    <row r="293" spans="1:23" x14ac:dyDescent="0.2">
      <c r="A293" s="68"/>
      <c r="B293" s="68"/>
      <c r="C293" s="353"/>
      <c r="D293" s="353"/>
      <c r="E293" s="353"/>
      <c r="F293" s="354"/>
      <c r="G293" s="353"/>
      <c r="H293" s="355"/>
      <c r="I293" s="355"/>
      <c r="J293" s="355"/>
      <c r="K293" s="353"/>
      <c r="L293" s="68"/>
      <c r="M293" s="68"/>
      <c r="N293" s="68"/>
      <c r="O293" s="68"/>
      <c r="P293" s="68"/>
      <c r="Q293" s="68"/>
      <c r="R293" s="68"/>
      <c r="S293" s="68"/>
      <c r="T293" s="68"/>
      <c r="U293" s="68"/>
      <c r="V293" s="68"/>
      <c r="W293" s="68"/>
    </row>
    <row r="294" spans="1:23" x14ac:dyDescent="0.2">
      <c r="A294" s="68"/>
      <c r="B294" s="68"/>
      <c r="C294" s="353"/>
      <c r="D294" s="353"/>
      <c r="E294" s="353"/>
      <c r="F294" s="354"/>
      <c r="G294" s="353"/>
      <c r="H294" s="355"/>
      <c r="I294" s="355"/>
      <c r="J294" s="355"/>
      <c r="K294" s="353"/>
      <c r="L294" s="68"/>
      <c r="M294" s="68"/>
      <c r="N294" s="68"/>
      <c r="O294" s="68"/>
      <c r="P294" s="68"/>
      <c r="Q294" s="68"/>
      <c r="R294" s="68"/>
      <c r="S294" s="68"/>
      <c r="T294" s="68"/>
      <c r="U294" s="68"/>
      <c r="V294" s="68"/>
      <c r="W294" s="68"/>
    </row>
    <row r="295" spans="1:23" x14ac:dyDescent="0.2">
      <c r="A295" s="68"/>
      <c r="B295" s="68"/>
      <c r="C295" s="353"/>
      <c r="D295" s="353"/>
      <c r="E295" s="353"/>
      <c r="F295" s="354"/>
      <c r="G295" s="353"/>
      <c r="H295" s="355"/>
      <c r="I295" s="355"/>
      <c r="J295" s="355"/>
      <c r="K295" s="353"/>
      <c r="L295" s="68"/>
      <c r="M295" s="68"/>
      <c r="N295" s="68"/>
      <c r="O295" s="68"/>
      <c r="P295" s="68"/>
      <c r="Q295" s="68"/>
      <c r="R295" s="68"/>
      <c r="S295" s="68"/>
      <c r="T295" s="68"/>
      <c r="U295" s="68"/>
      <c r="V295" s="68"/>
      <c r="W295" s="68"/>
    </row>
    <row r="296" spans="1:23" x14ac:dyDescent="0.2">
      <c r="A296" s="68"/>
      <c r="B296" s="68"/>
      <c r="C296" s="353"/>
      <c r="D296" s="353"/>
      <c r="E296" s="353"/>
      <c r="F296" s="354"/>
      <c r="G296" s="353"/>
      <c r="H296" s="355"/>
      <c r="I296" s="355"/>
      <c r="J296" s="355"/>
      <c r="K296" s="353"/>
      <c r="L296" s="68"/>
      <c r="M296" s="68"/>
      <c r="N296" s="68"/>
      <c r="O296" s="68"/>
      <c r="P296" s="68"/>
      <c r="Q296" s="68"/>
      <c r="R296" s="68"/>
      <c r="S296" s="68"/>
      <c r="T296" s="68"/>
      <c r="U296" s="68"/>
      <c r="V296" s="68"/>
      <c r="W296" s="68"/>
    </row>
    <row r="297" spans="1:23" x14ac:dyDescent="0.2">
      <c r="A297" s="68"/>
      <c r="B297" s="68"/>
      <c r="C297" s="353"/>
      <c r="D297" s="353"/>
      <c r="E297" s="353"/>
      <c r="F297" s="354"/>
      <c r="G297" s="353"/>
      <c r="H297" s="355"/>
      <c r="I297" s="355"/>
      <c r="J297" s="355"/>
      <c r="K297" s="353"/>
      <c r="L297" s="68"/>
      <c r="M297" s="68"/>
      <c r="N297" s="68"/>
      <c r="O297" s="68"/>
      <c r="P297" s="68"/>
      <c r="Q297" s="68"/>
      <c r="R297" s="68"/>
      <c r="S297" s="68"/>
      <c r="T297" s="68"/>
      <c r="U297" s="68"/>
      <c r="V297" s="68"/>
      <c r="W297" s="68"/>
    </row>
    <row r="298" spans="1:23" x14ac:dyDescent="0.2">
      <c r="A298" s="68"/>
      <c r="B298" s="68"/>
      <c r="C298" s="353"/>
      <c r="D298" s="353"/>
      <c r="E298" s="353"/>
      <c r="F298" s="354"/>
      <c r="G298" s="353"/>
      <c r="H298" s="355"/>
      <c r="I298" s="355"/>
      <c r="J298" s="355"/>
      <c r="K298" s="353"/>
      <c r="L298" s="68"/>
      <c r="M298" s="68"/>
      <c r="N298" s="68"/>
      <c r="O298" s="68"/>
      <c r="P298" s="68"/>
      <c r="Q298" s="68"/>
      <c r="R298" s="68"/>
      <c r="S298" s="68"/>
      <c r="T298" s="68"/>
      <c r="U298" s="68"/>
      <c r="V298" s="68"/>
      <c r="W298" s="68"/>
    </row>
    <row r="299" spans="1:23" x14ac:dyDescent="0.2">
      <c r="A299" s="68"/>
      <c r="B299" s="68"/>
      <c r="C299" s="353"/>
      <c r="D299" s="353"/>
      <c r="E299" s="353"/>
      <c r="F299" s="354"/>
      <c r="G299" s="353"/>
      <c r="H299" s="355"/>
      <c r="I299" s="355"/>
      <c r="J299" s="355"/>
      <c r="K299" s="353"/>
      <c r="L299" s="68"/>
      <c r="M299" s="68"/>
      <c r="N299" s="68"/>
      <c r="O299" s="68"/>
      <c r="P299" s="68"/>
      <c r="Q299" s="68"/>
      <c r="R299" s="68"/>
      <c r="S299" s="68"/>
      <c r="T299" s="68"/>
      <c r="U299" s="68"/>
      <c r="V299" s="68"/>
      <c r="W299" s="68"/>
    </row>
    <row r="300" spans="1:23" x14ac:dyDescent="0.2">
      <c r="A300" s="68"/>
      <c r="B300" s="68"/>
      <c r="C300" s="353"/>
      <c r="D300" s="353"/>
      <c r="E300" s="353"/>
      <c r="F300" s="354"/>
      <c r="G300" s="353"/>
      <c r="H300" s="355"/>
      <c r="I300" s="355"/>
      <c r="J300" s="355"/>
      <c r="K300" s="353"/>
      <c r="L300" s="68"/>
      <c r="M300" s="68"/>
      <c r="N300" s="68"/>
      <c r="O300" s="68"/>
      <c r="P300" s="68"/>
      <c r="Q300" s="68"/>
      <c r="R300" s="68"/>
      <c r="S300" s="68"/>
      <c r="T300" s="68"/>
      <c r="U300" s="68"/>
      <c r="V300" s="68"/>
      <c r="W300" s="68"/>
    </row>
    <row r="301" spans="1:23" x14ac:dyDescent="0.2">
      <c r="A301" s="68"/>
      <c r="B301" s="68"/>
      <c r="C301" s="353"/>
      <c r="D301" s="353"/>
      <c r="E301" s="353"/>
      <c r="F301" s="354"/>
      <c r="G301" s="353"/>
      <c r="H301" s="355"/>
      <c r="I301" s="355"/>
      <c r="J301" s="355"/>
      <c r="K301" s="353"/>
      <c r="L301" s="68"/>
      <c r="M301" s="68"/>
      <c r="N301" s="68"/>
      <c r="O301" s="68"/>
      <c r="P301" s="68"/>
      <c r="Q301" s="68"/>
      <c r="R301" s="68"/>
      <c r="S301" s="68"/>
      <c r="T301" s="68"/>
      <c r="U301" s="68"/>
      <c r="V301" s="68"/>
      <c r="W301" s="68"/>
    </row>
    <row r="302" spans="1:23" x14ac:dyDescent="0.2">
      <c r="A302" s="68"/>
      <c r="B302" s="68"/>
      <c r="C302" s="353"/>
      <c r="D302" s="353"/>
      <c r="E302" s="353"/>
      <c r="F302" s="354"/>
      <c r="G302" s="353"/>
      <c r="H302" s="355"/>
      <c r="I302" s="355"/>
      <c r="J302" s="355"/>
      <c r="K302" s="353"/>
      <c r="L302" s="68"/>
      <c r="M302" s="68"/>
      <c r="N302" s="68"/>
      <c r="O302" s="68"/>
      <c r="P302" s="68"/>
      <c r="Q302" s="68"/>
      <c r="R302" s="68"/>
      <c r="S302" s="68"/>
      <c r="T302" s="68"/>
      <c r="U302" s="68"/>
      <c r="V302" s="68"/>
      <c r="W302" s="68"/>
    </row>
    <row r="303" spans="1:23" x14ac:dyDescent="0.2">
      <c r="A303" s="68"/>
      <c r="B303" s="68"/>
      <c r="C303" s="353"/>
      <c r="D303" s="353"/>
      <c r="E303" s="353"/>
      <c r="F303" s="354"/>
      <c r="G303" s="353"/>
      <c r="H303" s="355"/>
      <c r="I303" s="355"/>
      <c r="J303" s="355"/>
      <c r="K303" s="353"/>
      <c r="L303" s="68"/>
      <c r="M303" s="68"/>
      <c r="N303" s="68"/>
      <c r="O303" s="68"/>
      <c r="P303" s="68"/>
      <c r="Q303" s="68"/>
      <c r="R303" s="68"/>
      <c r="S303" s="68"/>
      <c r="T303" s="68"/>
      <c r="U303" s="68"/>
      <c r="V303" s="68"/>
      <c r="W303" s="68"/>
    </row>
    <row r="304" spans="1:23" x14ac:dyDescent="0.2">
      <c r="A304" s="68"/>
      <c r="B304" s="68"/>
      <c r="C304" s="353"/>
      <c r="D304" s="353"/>
      <c r="E304" s="353"/>
      <c r="F304" s="354"/>
      <c r="G304" s="353"/>
      <c r="H304" s="355"/>
      <c r="I304" s="355"/>
      <c r="J304" s="355"/>
      <c r="K304" s="353"/>
      <c r="L304" s="68"/>
      <c r="M304" s="68"/>
      <c r="N304" s="68"/>
      <c r="O304" s="68"/>
      <c r="P304" s="68"/>
      <c r="Q304" s="68"/>
      <c r="R304" s="68"/>
      <c r="S304" s="68"/>
      <c r="T304" s="68"/>
      <c r="U304" s="68"/>
      <c r="V304" s="68"/>
      <c r="W304" s="68"/>
    </row>
    <row r="305" spans="1:23" x14ac:dyDescent="0.2">
      <c r="A305" s="68"/>
      <c r="B305" s="68"/>
      <c r="C305" s="353"/>
      <c r="D305" s="353"/>
      <c r="E305" s="353"/>
      <c r="F305" s="354"/>
      <c r="G305" s="353"/>
      <c r="H305" s="355"/>
      <c r="I305" s="355"/>
      <c r="J305" s="355"/>
      <c r="K305" s="353"/>
      <c r="L305" s="68"/>
      <c r="M305" s="68"/>
      <c r="N305" s="68"/>
      <c r="O305" s="68"/>
      <c r="P305" s="68"/>
      <c r="Q305" s="68"/>
      <c r="R305" s="68"/>
      <c r="S305" s="68"/>
      <c r="T305" s="68"/>
      <c r="U305" s="68"/>
      <c r="V305" s="68"/>
      <c r="W305" s="68"/>
    </row>
    <row r="306" spans="1:23" x14ac:dyDescent="0.2">
      <c r="A306" s="68"/>
      <c r="B306" s="68"/>
      <c r="C306" s="353"/>
      <c r="D306" s="353"/>
      <c r="E306" s="353"/>
      <c r="F306" s="354"/>
      <c r="G306" s="353"/>
      <c r="H306" s="355"/>
      <c r="I306" s="355"/>
      <c r="J306" s="355"/>
      <c r="K306" s="353"/>
      <c r="L306" s="68"/>
      <c r="M306" s="68"/>
      <c r="N306" s="68"/>
      <c r="O306" s="68"/>
      <c r="P306" s="68"/>
      <c r="Q306" s="68"/>
      <c r="R306" s="68"/>
      <c r="S306" s="68"/>
      <c r="T306" s="68"/>
      <c r="U306" s="68"/>
      <c r="V306" s="68"/>
      <c r="W306" s="68"/>
    </row>
    <row r="307" spans="1:23" x14ac:dyDescent="0.2">
      <c r="A307" s="68"/>
      <c r="B307" s="68"/>
      <c r="C307" s="353"/>
      <c r="D307" s="353"/>
      <c r="E307" s="353"/>
      <c r="F307" s="354"/>
      <c r="G307" s="353"/>
      <c r="H307" s="355"/>
      <c r="I307" s="355"/>
      <c r="J307" s="355"/>
      <c r="K307" s="353"/>
      <c r="L307" s="68"/>
      <c r="M307" s="68"/>
      <c r="N307" s="68"/>
      <c r="O307" s="68"/>
      <c r="P307" s="68"/>
      <c r="Q307" s="68"/>
      <c r="R307" s="68"/>
      <c r="S307" s="68"/>
      <c r="T307" s="68"/>
      <c r="U307" s="68"/>
      <c r="V307" s="68"/>
      <c r="W307" s="68"/>
    </row>
    <row r="308" spans="1:23" x14ac:dyDescent="0.2">
      <c r="A308" s="68"/>
      <c r="B308" s="68"/>
      <c r="C308" s="353"/>
      <c r="D308" s="353"/>
      <c r="E308" s="353"/>
      <c r="F308" s="354"/>
      <c r="G308" s="353"/>
      <c r="H308" s="355"/>
      <c r="I308" s="355"/>
      <c r="J308" s="355"/>
      <c r="K308" s="353"/>
      <c r="L308" s="68"/>
      <c r="M308" s="68"/>
      <c r="N308" s="68"/>
      <c r="O308" s="68"/>
      <c r="P308" s="68"/>
      <c r="Q308" s="68"/>
      <c r="R308" s="68"/>
      <c r="S308" s="68"/>
      <c r="T308" s="68"/>
      <c r="U308" s="68"/>
      <c r="V308" s="68"/>
      <c r="W308" s="68"/>
    </row>
    <row r="309" spans="1:23" x14ac:dyDescent="0.2">
      <c r="A309" s="68"/>
      <c r="B309" s="68"/>
      <c r="C309" s="353"/>
      <c r="D309" s="353"/>
      <c r="E309" s="353"/>
      <c r="F309" s="354"/>
      <c r="G309" s="353"/>
      <c r="H309" s="355"/>
      <c r="I309" s="355"/>
      <c r="J309" s="355"/>
      <c r="K309" s="353"/>
      <c r="L309" s="68"/>
      <c r="M309" s="68"/>
      <c r="N309" s="68"/>
      <c r="O309" s="68"/>
      <c r="P309" s="68"/>
      <c r="Q309" s="68"/>
      <c r="R309" s="68"/>
      <c r="S309" s="68"/>
      <c r="T309" s="68"/>
      <c r="U309" s="68"/>
      <c r="V309" s="68"/>
      <c r="W309" s="68"/>
    </row>
    <row r="310" spans="1:23" x14ac:dyDescent="0.2">
      <c r="A310" s="68"/>
      <c r="B310" s="68"/>
      <c r="C310" s="353"/>
      <c r="D310" s="353"/>
      <c r="E310" s="353"/>
      <c r="F310" s="354"/>
      <c r="G310" s="353"/>
      <c r="H310" s="355"/>
      <c r="I310" s="355"/>
      <c r="J310" s="355"/>
      <c r="K310" s="353"/>
      <c r="L310" s="68"/>
      <c r="M310" s="68"/>
      <c r="N310" s="68"/>
      <c r="O310" s="68"/>
      <c r="P310" s="68"/>
      <c r="Q310" s="68"/>
      <c r="R310" s="68"/>
      <c r="S310" s="68"/>
      <c r="T310" s="68"/>
      <c r="U310" s="68"/>
      <c r="V310" s="68"/>
      <c r="W310" s="68"/>
    </row>
    <row r="311" spans="1:23" x14ac:dyDescent="0.2">
      <c r="A311" s="68"/>
      <c r="B311" s="68"/>
      <c r="C311" s="353"/>
      <c r="D311" s="353"/>
      <c r="E311" s="353"/>
      <c r="F311" s="354"/>
      <c r="G311" s="353"/>
      <c r="H311" s="355"/>
      <c r="I311" s="355"/>
      <c r="J311" s="355"/>
      <c r="K311" s="353"/>
      <c r="L311" s="68"/>
      <c r="M311" s="68"/>
      <c r="N311" s="68"/>
      <c r="O311" s="68"/>
      <c r="P311" s="68"/>
      <c r="Q311" s="68"/>
      <c r="R311" s="68"/>
      <c r="S311" s="68"/>
      <c r="T311" s="68"/>
      <c r="U311" s="68"/>
      <c r="V311" s="68"/>
      <c r="W311" s="68"/>
    </row>
    <row r="312" spans="1:23" x14ac:dyDescent="0.2">
      <c r="A312" s="68"/>
      <c r="B312" s="68"/>
      <c r="C312" s="353"/>
      <c r="D312" s="353"/>
      <c r="E312" s="353"/>
      <c r="F312" s="354"/>
      <c r="G312" s="353"/>
      <c r="H312" s="355"/>
      <c r="I312" s="355"/>
      <c r="J312" s="355"/>
      <c r="K312" s="353"/>
      <c r="L312" s="68"/>
      <c r="M312" s="68"/>
      <c r="N312" s="68"/>
      <c r="O312" s="68"/>
      <c r="P312" s="68"/>
      <c r="Q312" s="68"/>
      <c r="R312" s="68"/>
      <c r="S312" s="68"/>
      <c r="T312" s="68"/>
      <c r="U312" s="68"/>
      <c r="V312" s="68"/>
      <c r="W312" s="68"/>
    </row>
  </sheetData>
  <sheetProtection algorithmName="SHA-512" hashValue="Hs61eD1/2zQBV9s1Y6pB24oy7Qr/ktEOhF9Ghge0C9oH9KpBbDfDNe0Z9jn5oUxkAFNu+hfh1+3OvKLmYdk2kw==" saltValue="CwnTlysglYT0YJixji6ZTg==" spinCount="100000" sheet="1" objects="1" scenarios="1" selectLockedCells="1"/>
  <mergeCells count="41">
    <mergeCell ref="C3:K3"/>
    <mergeCell ref="C5:K5"/>
    <mergeCell ref="C6:E6"/>
    <mergeCell ref="G6:H6"/>
    <mergeCell ref="C14:E14"/>
    <mergeCell ref="I6:K6"/>
    <mergeCell ref="C11:K13"/>
    <mergeCell ref="C8:E8"/>
    <mergeCell ref="G8:H8"/>
    <mergeCell ref="J8:K8"/>
    <mergeCell ref="G9:H9"/>
    <mergeCell ref="C4:K4"/>
    <mergeCell ref="C52:K52"/>
    <mergeCell ref="C53:K53"/>
    <mergeCell ref="C17:E17"/>
    <mergeCell ref="C26:E26"/>
    <mergeCell ref="C51:K51"/>
    <mergeCell ref="C32:K32"/>
    <mergeCell ref="C39:E39"/>
    <mergeCell ref="C20:K20"/>
    <mergeCell ref="C21:K21"/>
    <mergeCell ref="C22:E22"/>
    <mergeCell ref="I22:K23"/>
    <mergeCell ref="C23:E23"/>
    <mergeCell ref="C45:K45"/>
    <mergeCell ref="C19:K19"/>
    <mergeCell ref="C38:K38"/>
    <mergeCell ref="E49:F49"/>
    <mergeCell ref="E43:F43"/>
    <mergeCell ref="C46:K46"/>
    <mergeCell ref="C15:E15"/>
    <mergeCell ref="C16:E16"/>
    <mergeCell ref="C24:K24"/>
    <mergeCell ref="C25:K25"/>
    <mergeCell ref="C37:K37"/>
    <mergeCell ref="E30:F30"/>
    <mergeCell ref="C33:K33"/>
    <mergeCell ref="C34:K34"/>
    <mergeCell ref="C35:E35"/>
    <mergeCell ref="I35:K36"/>
    <mergeCell ref="C36:E36"/>
  </mergeCells>
  <phoneticPr fontId="15" type="noConversion"/>
  <conditionalFormatting sqref="K28 K30">
    <cfRule type="cellIs" dxfId="45" priority="4" stopIfTrue="1" operator="equal">
      <formula>"Columna inválida: L&lt;30cm"</formula>
    </cfRule>
  </conditionalFormatting>
  <pageMargins left="0.74803149606299213" right="0.74803149606299213" top="0.98425196850393704" bottom="0.98425196850393704" header="0" footer="0"/>
  <pageSetup scale="88" orientation="portrait" r:id="rId1"/>
  <headerFooter alignWithMargins="0">
    <oddHeader>&amp;LPREDIM 2018v5,0&amp;CMag.Ing. Gustavo A. Vargas H.&amp;RArq. Ing. Diego F. Gómez E.</oddHeader>
  </headerFooter>
  <colBreaks count="1" manualBreakCount="1">
    <brk id="12" min="1" max="53"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2"/>
  <sheetViews>
    <sheetView zoomScale="80" zoomScaleNormal="80" workbookViewId="0"/>
  </sheetViews>
  <sheetFormatPr baseColWidth="10" defaultRowHeight="12.75" x14ac:dyDescent="0.2"/>
  <cols>
    <col min="1" max="1" width="2.7109375" style="17" customWidth="1"/>
    <col min="2" max="2" width="11.42578125" style="17"/>
    <col min="3" max="10" width="11.42578125" style="19"/>
    <col min="11" max="37" width="11.42578125" style="17"/>
    <col min="38" max="16384" width="11.42578125" style="19"/>
  </cols>
  <sheetData>
    <row r="1" spans="2:11" ht="13.5" thickBot="1" x14ac:dyDescent="0.25">
      <c r="C1" s="17"/>
      <c r="D1" s="17"/>
      <c r="E1" s="17"/>
      <c r="F1" s="17"/>
      <c r="G1" s="17"/>
      <c r="H1" s="17"/>
      <c r="I1" s="17"/>
      <c r="J1" s="17"/>
    </row>
    <row r="2" spans="2:11" ht="13.5" thickBot="1" x14ac:dyDescent="0.25">
      <c r="B2" s="872"/>
      <c r="C2" s="168"/>
      <c r="D2" s="168"/>
      <c r="E2" s="168"/>
      <c r="F2" s="168"/>
      <c r="G2" s="168"/>
      <c r="H2" s="168"/>
      <c r="I2" s="168"/>
      <c r="J2" s="168"/>
      <c r="K2" s="76"/>
    </row>
    <row r="3" spans="2:11" ht="12.75" customHeight="1" x14ac:dyDescent="0.2">
      <c r="B3" s="873"/>
      <c r="C3" s="956" t="s">
        <v>397</v>
      </c>
      <c r="D3" s="957"/>
      <c r="E3" s="957"/>
      <c r="F3" s="957"/>
      <c r="G3" s="957"/>
      <c r="H3" s="957"/>
      <c r="I3" s="957"/>
      <c r="J3" s="958"/>
      <c r="K3" s="170"/>
    </row>
    <row r="4" spans="2:11" ht="13.5" customHeight="1" thickBot="1" x14ac:dyDescent="0.25">
      <c r="B4" s="873"/>
      <c r="C4" s="959"/>
      <c r="D4" s="960"/>
      <c r="E4" s="960"/>
      <c r="F4" s="960"/>
      <c r="G4" s="960"/>
      <c r="H4" s="960"/>
      <c r="I4" s="960"/>
      <c r="J4" s="961"/>
      <c r="K4" s="170"/>
    </row>
    <row r="5" spans="2:11" x14ac:dyDescent="0.2">
      <c r="B5" s="873"/>
      <c r="C5" s="138"/>
      <c r="D5" s="138"/>
      <c r="E5" s="138"/>
      <c r="F5" s="962" t="s">
        <v>32</v>
      </c>
      <c r="G5" s="962"/>
      <c r="H5" s="138"/>
      <c r="I5" s="138"/>
      <c r="J5" s="138"/>
      <c r="K5" s="170"/>
    </row>
    <row r="6" spans="2:11" ht="13.5" thickBot="1" x14ac:dyDescent="0.25">
      <c r="B6" s="873"/>
      <c r="C6" s="138"/>
      <c r="D6" s="138"/>
      <c r="E6" s="138"/>
      <c r="F6" s="963"/>
      <c r="G6" s="963"/>
      <c r="H6" s="138"/>
      <c r="I6" s="138"/>
      <c r="J6" s="138"/>
      <c r="K6" s="170"/>
    </row>
    <row r="7" spans="2:11" x14ac:dyDescent="0.2">
      <c r="B7" s="873"/>
      <c r="C7" s="138"/>
      <c r="D7" s="1240" t="s">
        <v>198</v>
      </c>
      <c r="E7" s="1241"/>
      <c r="F7" s="1241"/>
      <c r="G7" s="1241"/>
      <c r="H7" s="1241"/>
      <c r="I7" s="1242"/>
      <c r="J7" s="138"/>
      <c r="K7" s="170"/>
    </row>
    <row r="8" spans="2:11" ht="13.5" thickBot="1" x14ac:dyDescent="0.25">
      <c r="B8" s="873"/>
      <c r="C8" s="138"/>
      <c r="D8" s="1243"/>
      <c r="E8" s="1244"/>
      <c r="F8" s="1244"/>
      <c r="G8" s="1244"/>
      <c r="H8" s="1244"/>
      <c r="I8" s="1245"/>
      <c r="J8" s="138"/>
      <c r="K8" s="170"/>
    </row>
    <row r="9" spans="2:11" ht="18" x14ac:dyDescent="0.25">
      <c r="B9" s="873"/>
      <c r="C9" s="138"/>
      <c r="D9" s="874"/>
      <c r="E9" s="946"/>
      <c r="F9" s="946"/>
      <c r="G9" s="946"/>
      <c r="H9" s="946"/>
      <c r="I9" s="33"/>
      <c r="J9" s="138"/>
      <c r="K9" s="170"/>
    </row>
    <row r="10" spans="2:11" ht="18" x14ac:dyDescent="0.25">
      <c r="B10" s="873"/>
      <c r="C10" s="138"/>
      <c r="D10" s="874"/>
      <c r="E10" s="875"/>
      <c r="F10" s="32"/>
      <c r="G10" s="32"/>
      <c r="H10" s="32"/>
      <c r="I10" s="33"/>
      <c r="J10" s="138"/>
      <c r="K10" s="170"/>
    </row>
    <row r="11" spans="2:11" ht="18" x14ac:dyDescent="0.25">
      <c r="B11" s="873"/>
      <c r="C11" s="138"/>
      <c r="D11" s="874"/>
      <c r="E11" s="946"/>
      <c r="F11" s="946"/>
      <c r="G11" s="946"/>
      <c r="H11" s="946"/>
      <c r="I11" s="33"/>
      <c r="J11" s="138"/>
      <c r="K11" s="170"/>
    </row>
    <row r="12" spans="2:11" ht="18" x14ac:dyDescent="0.25">
      <c r="B12" s="873"/>
      <c r="C12" s="138"/>
      <c r="D12" s="874"/>
      <c r="E12" s="875"/>
      <c r="F12" s="32"/>
      <c r="G12" s="32"/>
      <c r="H12" s="32"/>
      <c r="I12" s="33"/>
      <c r="J12" s="138"/>
      <c r="K12" s="170"/>
    </row>
    <row r="13" spans="2:11" ht="18" x14ac:dyDescent="0.25">
      <c r="B13" s="873"/>
      <c r="C13" s="138"/>
      <c r="D13" s="874"/>
      <c r="E13" s="946"/>
      <c r="F13" s="946"/>
      <c r="G13" s="946"/>
      <c r="H13" s="946"/>
      <c r="I13" s="33"/>
      <c r="J13" s="138"/>
      <c r="K13" s="170"/>
    </row>
    <row r="14" spans="2:11" ht="18" x14ac:dyDescent="0.25">
      <c r="B14" s="873"/>
      <c r="C14" s="138"/>
      <c r="D14" s="874"/>
      <c r="E14" s="875"/>
      <c r="F14" s="32"/>
      <c r="G14" s="32"/>
      <c r="H14" s="32"/>
      <c r="I14" s="33"/>
      <c r="J14" s="138"/>
      <c r="K14" s="170"/>
    </row>
    <row r="15" spans="2:11" ht="18" x14ac:dyDescent="0.25">
      <c r="B15" s="873"/>
      <c r="C15" s="138"/>
      <c r="D15" s="874"/>
      <c r="E15" s="946"/>
      <c r="F15" s="946"/>
      <c r="G15" s="946"/>
      <c r="H15" s="946"/>
      <c r="I15" s="33"/>
      <c r="J15" s="138"/>
      <c r="K15" s="170"/>
    </row>
    <row r="16" spans="2:11" ht="18" x14ac:dyDescent="0.25">
      <c r="B16" s="873"/>
      <c r="C16" s="138"/>
      <c r="D16" s="874"/>
      <c r="E16" s="875"/>
      <c r="F16" s="32"/>
      <c r="G16" s="32"/>
      <c r="H16" s="32"/>
      <c r="I16" s="33"/>
      <c r="J16" s="138"/>
      <c r="K16" s="170"/>
    </row>
    <row r="17" spans="2:11" ht="18" x14ac:dyDescent="0.25">
      <c r="B17" s="873"/>
      <c r="C17" s="138"/>
      <c r="D17" s="874"/>
      <c r="E17" s="946"/>
      <c r="F17" s="946"/>
      <c r="G17" s="946"/>
      <c r="H17" s="946"/>
      <c r="I17" s="33"/>
      <c r="J17" s="138"/>
      <c r="K17" s="170"/>
    </row>
    <row r="18" spans="2:11" x14ac:dyDescent="0.2">
      <c r="B18" s="873"/>
      <c r="C18" s="138"/>
      <c r="D18" s="874"/>
      <c r="E18" s="32"/>
      <c r="F18" s="32"/>
      <c r="G18" s="32"/>
      <c r="H18" s="32"/>
      <c r="I18" s="33"/>
      <c r="J18" s="138"/>
      <c r="K18" s="170"/>
    </row>
    <row r="19" spans="2:11" ht="13.5" thickBot="1" x14ac:dyDescent="0.25">
      <c r="B19" s="873"/>
      <c r="C19" s="138"/>
      <c r="D19" s="316"/>
      <c r="E19" s="317"/>
      <c r="F19" s="317"/>
      <c r="G19" s="317"/>
      <c r="H19" s="317"/>
      <c r="I19" s="876"/>
      <c r="J19" s="138"/>
      <c r="K19" s="170"/>
    </row>
    <row r="20" spans="2:11" ht="9" customHeight="1" x14ac:dyDescent="0.2">
      <c r="B20" s="873"/>
      <c r="C20" s="138"/>
      <c r="D20" s="138"/>
      <c r="E20" s="138"/>
      <c r="F20" s="138"/>
      <c r="G20" s="138"/>
      <c r="H20" s="138"/>
      <c r="I20" s="138"/>
      <c r="J20" s="138"/>
      <c r="K20" s="170"/>
    </row>
    <row r="21" spans="2:11" ht="34.5" customHeight="1" thickBot="1" x14ac:dyDescent="0.25">
      <c r="B21" s="873"/>
      <c r="C21" s="138"/>
      <c r="D21" s="947" t="s">
        <v>31</v>
      </c>
      <c r="E21" s="947"/>
      <c r="F21" s="947"/>
      <c r="G21" s="947"/>
      <c r="H21" s="947"/>
      <c r="I21" s="947"/>
      <c r="J21" s="138"/>
      <c r="K21" s="170"/>
    </row>
    <row r="22" spans="2:11" ht="12.75" customHeight="1" x14ac:dyDescent="0.2">
      <c r="B22" s="873"/>
      <c r="C22" s="138"/>
      <c r="D22" s="948" t="s">
        <v>85</v>
      </c>
      <c r="E22" s="949"/>
      <c r="F22" s="949"/>
      <c r="G22" s="949"/>
      <c r="H22" s="949"/>
      <c r="I22" s="950"/>
      <c r="J22" s="138"/>
      <c r="K22" s="170"/>
    </row>
    <row r="23" spans="2:11" ht="18" customHeight="1" x14ac:dyDescent="0.2">
      <c r="B23" s="873"/>
      <c r="C23" s="138"/>
      <c r="D23" s="951" t="s">
        <v>86</v>
      </c>
      <c r="E23" s="952"/>
      <c r="F23" s="952"/>
      <c r="G23" s="952"/>
      <c r="H23" s="952"/>
      <c r="I23" s="953"/>
      <c r="J23" s="138"/>
      <c r="K23" s="170"/>
    </row>
    <row r="24" spans="2:11" ht="12.75" customHeight="1" x14ac:dyDescent="0.2">
      <c r="B24" s="873"/>
      <c r="C24" s="138"/>
      <c r="D24" s="954" t="s">
        <v>349</v>
      </c>
      <c r="E24" s="939"/>
      <c r="F24" s="939"/>
      <c r="G24" s="939"/>
      <c r="H24" s="939"/>
      <c r="I24" s="955"/>
      <c r="J24" s="138"/>
      <c r="K24" s="170"/>
    </row>
    <row r="25" spans="2:11" x14ac:dyDescent="0.2">
      <c r="B25" s="873"/>
      <c r="C25" s="138"/>
      <c r="D25" s="954" t="s">
        <v>360</v>
      </c>
      <c r="E25" s="939"/>
      <c r="F25" s="939"/>
      <c r="G25" s="939"/>
      <c r="H25" s="939"/>
      <c r="I25" s="955"/>
      <c r="J25" s="138"/>
      <c r="K25" s="170"/>
    </row>
    <row r="26" spans="2:11" ht="12.75" customHeight="1" x14ac:dyDescent="0.2">
      <c r="B26" s="873"/>
      <c r="C26" s="138"/>
      <c r="D26" s="877"/>
      <c r="E26" s="878"/>
      <c r="F26" s="939" t="s">
        <v>399</v>
      </c>
      <c r="G26" s="939"/>
      <c r="H26" s="878"/>
      <c r="I26" s="879"/>
      <c r="J26" s="138"/>
      <c r="K26" s="170"/>
    </row>
    <row r="27" spans="2:11" x14ac:dyDescent="0.2">
      <c r="B27" s="873"/>
      <c r="C27" s="138"/>
      <c r="D27" s="940" t="s">
        <v>26</v>
      </c>
      <c r="E27" s="941"/>
      <c r="F27" s="941"/>
      <c r="G27" s="941"/>
      <c r="H27" s="941"/>
      <c r="I27" s="942"/>
      <c r="J27" s="138"/>
      <c r="K27" s="170"/>
    </row>
    <row r="28" spans="2:11" x14ac:dyDescent="0.2">
      <c r="B28" s="873"/>
      <c r="C28" s="138"/>
      <c r="D28" s="877"/>
      <c r="E28" s="878"/>
      <c r="F28" s="941" t="s">
        <v>27</v>
      </c>
      <c r="G28" s="941"/>
      <c r="H28" s="878"/>
      <c r="I28" s="879"/>
      <c r="J28" s="138"/>
      <c r="K28" s="170"/>
    </row>
    <row r="29" spans="2:11" ht="18" customHeight="1" thickBot="1" x14ac:dyDescent="0.25">
      <c r="B29" s="873"/>
      <c r="C29" s="138"/>
      <c r="D29" s="943" t="s">
        <v>398</v>
      </c>
      <c r="E29" s="944"/>
      <c r="F29" s="944"/>
      <c r="G29" s="944"/>
      <c r="H29" s="944"/>
      <c r="I29" s="945"/>
      <c r="J29" s="138"/>
      <c r="K29" s="170"/>
    </row>
    <row r="30" spans="2:11" ht="13.5" thickBot="1" x14ac:dyDescent="0.25">
      <c r="B30" s="880"/>
      <c r="C30" s="100"/>
      <c r="D30" s="100"/>
      <c r="E30" s="100"/>
      <c r="F30" s="100"/>
      <c r="G30" s="100"/>
      <c r="H30" s="100"/>
      <c r="I30" s="100"/>
      <c r="J30" s="100"/>
      <c r="K30" s="92"/>
    </row>
    <row r="31" spans="2:11" x14ac:dyDescent="0.2">
      <c r="C31" s="17"/>
      <c r="D31" s="17"/>
      <c r="E31" s="17"/>
      <c r="F31" s="17"/>
      <c r="G31" s="17"/>
      <c r="H31" s="17"/>
      <c r="I31" s="17"/>
      <c r="J31" s="17"/>
    </row>
    <row r="32" spans="2:11" x14ac:dyDescent="0.2">
      <c r="C32" s="17"/>
      <c r="D32" s="17"/>
      <c r="E32" s="17"/>
      <c r="F32" s="17"/>
      <c r="G32" s="17"/>
      <c r="H32" s="17"/>
      <c r="I32" s="17"/>
      <c r="J32" s="17"/>
    </row>
    <row r="33" spans="3:10" x14ac:dyDescent="0.2">
      <c r="C33" s="17"/>
      <c r="D33" s="17"/>
      <c r="E33" s="17"/>
      <c r="F33" s="17"/>
      <c r="G33" s="17"/>
      <c r="H33" s="17"/>
      <c r="I33" s="17"/>
      <c r="J33" s="17"/>
    </row>
    <row r="34" spans="3:10" x14ac:dyDescent="0.2">
      <c r="C34" s="17"/>
      <c r="D34" s="17"/>
      <c r="E34" s="17"/>
      <c r="F34" s="17"/>
      <c r="G34" s="17"/>
      <c r="H34" s="17"/>
      <c r="I34" s="17"/>
      <c r="J34" s="17"/>
    </row>
    <row r="35" spans="3:10" x14ac:dyDescent="0.2">
      <c r="C35" s="17"/>
      <c r="D35" s="17"/>
      <c r="E35" s="17"/>
      <c r="F35" s="17"/>
      <c r="G35" s="17"/>
      <c r="H35" s="17"/>
      <c r="I35" s="17"/>
      <c r="J35" s="17"/>
    </row>
    <row r="36" spans="3:10" x14ac:dyDescent="0.2">
      <c r="C36" s="17"/>
      <c r="D36" s="17"/>
      <c r="E36" s="17"/>
      <c r="F36" s="17"/>
      <c r="G36" s="17"/>
      <c r="H36" s="17"/>
      <c r="I36" s="17"/>
      <c r="J36" s="17"/>
    </row>
    <row r="37" spans="3:10" x14ac:dyDescent="0.2">
      <c r="C37" s="17"/>
      <c r="D37" s="17"/>
      <c r="E37" s="17"/>
      <c r="F37" s="17"/>
      <c r="G37" s="17"/>
      <c r="H37" s="17"/>
      <c r="I37" s="17"/>
      <c r="J37" s="17"/>
    </row>
    <row r="38" spans="3:10" x14ac:dyDescent="0.2">
      <c r="C38" s="17"/>
      <c r="D38" s="17"/>
      <c r="E38" s="17"/>
      <c r="F38" s="17"/>
      <c r="G38" s="17"/>
      <c r="H38" s="17"/>
      <c r="I38" s="17"/>
      <c r="J38" s="17"/>
    </row>
    <row r="39" spans="3:10" x14ac:dyDescent="0.2">
      <c r="C39" s="17"/>
      <c r="D39" s="17"/>
      <c r="E39" s="17"/>
      <c r="F39" s="17"/>
      <c r="G39" s="17"/>
      <c r="H39" s="17"/>
      <c r="I39" s="17"/>
      <c r="J39" s="17"/>
    </row>
    <row r="40" spans="3:10" x14ac:dyDescent="0.2">
      <c r="C40" s="17"/>
      <c r="D40" s="17"/>
      <c r="E40" s="17"/>
      <c r="F40" s="17"/>
      <c r="G40" s="17"/>
      <c r="H40" s="17"/>
      <c r="I40" s="17"/>
      <c r="J40" s="17"/>
    </row>
    <row r="41" spans="3:10" x14ac:dyDescent="0.2">
      <c r="C41" s="17"/>
      <c r="D41" s="17"/>
      <c r="E41" s="17"/>
      <c r="F41" s="17"/>
      <c r="G41" s="17"/>
      <c r="H41" s="17"/>
      <c r="I41" s="17"/>
      <c r="J41" s="17"/>
    </row>
    <row r="42" spans="3:10" x14ac:dyDescent="0.2">
      <c r="C42" s="17"/>
      <c r="D42" s="17"/>
      <c r="E42" s="17"/>
      <c r="F42" s="17"/>
      <c r="G42" s="17"/>
      <c r="H42" s="17"/>
      <c r="I42" s="17"/>
      <c r="J42" s="17"/>
    </row>
    <row r="43" spans="3:10" x14ac:dyDescent="0.2">
      <c r="C43" s="17"/>
      <c r="D43" s="17"/>
      <c r="E43" s="17"/>
      <c r="F43" s="17"/>
      <c r="G43" s="17"/>
      <c r="H43" s="17"/>
      <c r="I43" s="17"/>
      <c r="J43" s="17"/>
    </row>
    <row r="44" spans="3:10" x14ac:dyDescent="0.2">
      <c r="C44" s="17"/>
      <c r="D44" s="17"/>
      <c r="E44" s="17"/>
      <c r="F44" s="17"/>
      <c r="G44" s="17"/>
      <c r="H44" s="17"/>
      <c r="I44" s="17"/>
      <c r="J44" s="17"/>
    </row>
    <row r="45" spans="3:10" x14ac:dyDescent="0.2">
      <c r="C45" s="17"/>
      <c r="D45" s="17"/>
      <c r="E45" s="17"/>
      <c r="F45" s="17"/>
      <c r="G45" s="17"/>
      <c r="H45" s="17"/>
      <c r="I45" s="17"/>
      <c r="J45" s="17"/>
    </row>
    <row r="46" spans="3:10" x14ac:dyDescent="0.2">
      <c r="C46" s="17"/>
      <c r="D46" s="17"/>
      <c r="E46" s="17"/>
      <c r="F46" s="17"/>
      <c r="G46" s="17"/>
      <c r="H46" s="17"/>
      <c r="I46" s="17"/>
      <c r="J46" s="17"/>
    </row>
    <row r="47" spans="3:10" s="17" customFormat="1" x14ac:dyDescent="0.2"/>
    <row r="48" spans="3:10"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row r="56" s="17" customFormat="1" x14ac:dyDescent="0.2"/>
    <row r="57" s="17" customFormat="1" x14ac:dyDescent="0.2"/>
    <row r="58" s="17" customFormat="1" x14ac:dyDescent="0.2"/>
    <row r="59" s="17" customFormat="1" x14ac:dyDescent="0.2"/>
    <row r="60" s="17" customFormat="1" x14ac:dyDescent="0.2"/>
    <row r="61" s="17" customFormat="1" x14ac:dyDescent="0.2"/>
    <row r="62" s="17" customFormat="1" x14ac:dyDescent="0.2"/>
    <row r="63" s="17" customFormat="1" x14ac:dyDescent="0.2"/>
    <row r="64" s="17" customFormat="1" x14ac:dyDescent="0.2"/>
    <row r="65" s="17" customFormat="1" x14ac:dyDescent="0.2"/>
    <row r="66" s="17" customFormat="1" x14ac:dyDescent="0.2"/>
    <row r="67" s="17" customFormat="1" x14ac:dyDescent="0.2"/>
    <row r="68" s="17" customFormat="1" x14ac:dyDescent="0.2"/>
    <row r="69" s="17" customFormat="1" x14ac:dyDescent="0.2"/>
    <row r="70" s="17" customFormat="1" x14ac:dyDescent="0.2"/>
    <row r="71" s="17" customFormat="1" x14ac:dyDescent="0.2"/>
    <row r="72" s="17" customFormat="1" x14ac:dyDescent="0.2"/>
    <row r="73" s="17" customFormat="1" x14ac:dyDescent="0.2"/>
    <row r="74" s="17" customFormat="1" x14ac:dyDescent="0.2"/>
    <row r="75" s="17" customFormat="1" x14ac:dyDescent="0.2"/>
    <row r="76" s="17" customFormat="1" x14ac:dyDescent="0.2"/>
    <row r="77" s="17" customFormat="1" x14ac:dyDescent="0.2"/>
    <row r="78" s="17" customFormat="1" x14ac:dyDescent="0.2"/>
    <row r="79" s="17" customFormat="1" x14ac:dyDescent="0.2"/>
    <row r="80" s="17" customFormat="1" x14ac:dyDescent="0.2"/>
    <row r="81" s="17" customFormat="1" x14ac:dyDescent="0.2"/>
    <row r="82" s="17" customFormat="1" x14ac:dyDescent="0.2"/>
    <row r="83" s="17" customFormat="1" x14ac:dyDescent="0.2"/>
    <row r="84" s="17" customFormat="1" x14ac:dyDescent="0.2"/>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row r="94" s="17" customFormat="1" x14ac:dyDescent="0.2"/>
    <row r="95" s="17" customFormat="1" x14ac:dyDescent="0.2"/>
    <row r="96" s="17" customFormat="1" x14ac:dyDescent="0.2"/>
    <row r="97" s="17" customFormat="1" x14ac:dyDescent="0.2"/>
    <row r="98" s="17" customFormat="1" x14ac:dyDescent="0.2"/>
    <row r="99" s="17" customFormat="1" x14ac:dyDescent="0.2"/>
    <row r="100" s="17" customFormat="1" x14ac:dyDescent="0.2"/>
    <row r="101" s="17" customFormat="1" x14ac:dyDescent="0.2"/>
    <row r="102" s="17" customFormat="1" x14ac:dyDescent="0.2"/>
    <row r="103" s="17" customFormat="1" x14ac:dyDescent="0.2"/>
    <row r="104" s="17" customFormat="1" x14ac:dyDescent="0.2"/>
    <row r="105" s="17" customFormat="1" x14ac:dyDescent="0.2"/>
    <row r="106" s="17" customFormat="1" x14ac:dyDescent="0.2"/>
    <row r="107" s="17" customFormat="1" x14ac:dyDescent="0.2"/>
    <row r="108" s="17" customFormat="1" x14ac:dyDescent="0.2"/>
    <row r="109" s="17" customFormat="1" x14ac:dyDescent="0.2"/>
    <row r="110" s="17" customFormat="1" x14ac:dyDescent="0.2"/>
    <row r="111" s="17" customFormat="1" x14ac:dyDescent="0.2"/>
    <row r="112" s="17" customFormat="1" x14ac:dyDescent="0.2"/>
    <row r="113" s="17" customFormat="1" x14ac:dyDescent="0.2"/>
    <row r="114" s="17" customFormat="1" x14ac:dyDescent="0.2"/>
    <row r="115" s="17" customFormat="1" x14ac:dyDescent="0.2"/>
    <row r="116" s="17" customFormat="1" x14ac:dyDescent="0.2"/>
    <row r="117" s="17" customFormat="1" x14ac:dyDescent="0.2"/>
    <row r="118" s="17" customFormat="1" x14ac:dyDescent="0.2"/>
    <row r="119" s="17" customFormat="1" x14ac:dyDescent="0.2"/>
    <row r="120" s="17" customFormat="1" x14ac:dyDescent="0.2"/>
    <row r="121" s="17" customFormat="1" x14ac:dyDescent="0.2"/>
    <row r="122" s="17" customFormat="1" x14ac:dyDescent="0.2"/>
    <row r="123" s="17" customFormat="1" x14ac:dyDescent="0.2"/>
    <row r="124" s="17" customFormat="1" x14ac:dyDescent="0.2"/>
    <row r="125" s="17" customFormat="1" x14ac:dyDescent="0.2"/>
    <row r="126" s="17" customFormat="1" x14ac:dyDescent="0.2"/>
    <row r="127" s="17" customFormat="1" x14ac:dyDescent="0.2"/>
    <row r="128" s="17" customFormat="1" x14ac:dyDescent="0.2"/>
    <row r="129" s="17" customFormat="1" x14ac:dyDescent="0.2"/>
    <row r="130" s="17" customFormat="1" x14ac:dyDescent="0.2"/>
    <row r="131" s="17" customFormat="1" x14ac:dyDescent="0.2"/>
    <row r="132" s="17" customFormat="1" x14ac:dyDescent="0.2"/>
    <row r="133" s="17" customFormat="1" x14ac:dyDescent="0.2"/>
    <row r="134" s="17" customFormat="1" x14ac:dyDescent="0.2"/>
    <row r="135" s="17" customFormat="1" x14ac:dyDescent="0.2"/>
    <row r="136" s="17" customFormat="1" x14ac:dyDescent="0.2"/>
    <row r="137" s="17" customFormat="1" x14ac:dyDescent="0.2"/>
    <row r="138" s="17" customFormat="1" x14ac:dyDescent="0.2"/>
    <row r="139" s="17" customFormat="1" x14ac:dyDescent="0.2"/>
    <row r="140" s="17" customFormat="1" x14ac:dyDescent="0.2"/>
    <row r="141" s="17" customFormat="1" x14ac:dyDescent="0.2"/>
    <row r="142" s="17" customFormat="1" x14ac:dyDescent="0.2"/>
    <row r="143" s="17" customFormat="1" x14ac:dyDescent="0.2"/>
    <row r="144" s="17" customFormat="1" x14ac:dyDescent="0.2"/>
    <row r="145" s="17" customFormat="1" x14ac:dyDescent="0.2"/>
    <row r="146" s="17" customFormat="1" x14ac:dyDescent="0.2"/>
    <row r="147" s="17" customFormat="1" x14ac:dyDescent="0.2"/>
    <row r="148" s="17" customFormat="1" x14ac:dyDescent="0.2"/>
    <row r="149" s="17" customFormat="1" x14ac:dyDescent="0.2"/>
    <row r="150" s="17" customFormat="1" x14ac:dyDescent="0.2"/>
    <row r="151" s="17" customFormat="1" x14ac:dyDescent="0.2"/>
    <row r="152" s="17" customFormat="1" x14ac:dyDescent="0.2"/>
    <row r="153" s="17" customFormat="1" x14ac:dyDescent="0.2"/>
    <row r="154" s="17" customFormat="1" x14ac:dyDescent="0.2"/>
    <row r="155" s="17" customFormat="1" x14ac:dyDescent="0.2"/>
    <row r="156" s="17" customFormat="1" x14ac:dyDescent="0.2"/>
    <row r="157" s="17" customFormat="1" x14ac:dyDescent="0.2"/>
    <row r="158" s="17" customFormat="1" x14ac:dyDescent="0.2"/>
    <row r="159" s="17" customFormat="1" x14ac:dyDescent="0.2"/>
    <row r="160" s="17" customFormat="1" x14ac:dyDescent="0.2"/>
    <row r="161" s="17" customFormat="1" x14ac:dyDescent="0.2"/>
    <row r="162" s="17" customFormat="1" x14ac:dyDescent="0.2"/>
    <row r="163" s="17" customFormat="1" x14ac:dyDescent="0.2"/>
    <row r="164" s="17" customFormat="1" x14ac:dyDescent="0.2"/>
    <row r="165" s="17" customFormat="1" x14ac:dyDescent="0.2"/>
    <row r="166" s="17" customFormat="1" x14ac:dyDescent="0.2"/>
    <row r="167" s="17" customFormat="1" x14ac:dyDescent="0.2"/>
    <row r="168" s="17" customFormat="1" x14ac:dyDescent="0.2"/>
    <row r="169" s="17" customFormat="1" x14ac:dyDescent="0.2"/>
    <row r="170" s="17" customFormat="1" x14ac:dyDescent="0.2"/>
    <row r="171" s="17" customFormat="1" x14ac:dyDescent="0.2"/>
    <row r="172" s="17" customFormat="1" x14ac:dyDescent="0.2"/>
    <row r="173" s="17" customFormat="1" x14ac:dyDescent="0.2"/>
    <row r="174" s="17" customFormat="1" x14ac:dyDescent="0.2"/>
    <row r="175" s="17" customFormat="1" x14ac:dyDescent="0.2"/>
    <row r="176" s="17" customFormat="1" x14ac:dyDescent="0.2"/>
    <row r="177" s="17" customFormat="1" x14ac:dyDescent="0.2"/>
    <row r="178" s="17" customFormat="1" x14ac:dyDescent="0.2"/>
    <row r="179" s="17" customFormat="1" x14ac:dyDescent="0.2"/>
    <row r="180" s="17" customFormat="1" x14ac:dyDescent="0.2"/>
    <row r="181" s="17" customFormat="1" x14ac:dyDescent="0.2"/>
    <row r="182" s="17" customFormat="1" x14ac:dyDescent="0.2"/>
    <row r="183" s="17" customFormat="1" x14ac:dyDescent="0.2"/>
    <row r="184" s="17" customFormat="1" x14ac:dyDescent="0.2"/>
    <row r="185" s="17" customFormat="1" x14ac:dyDescent="0.2"/>
    <row r="186" s="17" customFormat="1" x14ac:dyDescent="0.2"/>
    <row r="187" s="17" customFormat="1" x14ac:dyDescent="0.2"/>
    <row r="188" s="17" customFormat="1" x14ac:dyDescent="0.2"/>
    <row r="189" s="17" customFormat="1" x14ac:dyDescent="0.2"/>
    <row r="190" s="17" customFormat="1" x14ac:dyDescent="0.2"/>
    <row r="191" s="17" customFormat="1" x14ac:dyDescent="0.2"/>
    <row r="192" s="17" customFormat="1" x14ac:dyDescent="0.2"/>
    <row r="193" s="17" customFormat="1" x14ac:dyDescent="0.2"/>
    <row r="194" s="17" customFormat="1" x14ac:dyDescent="0.2"/>
    <row r="195" s="17" customFormat="1" x14ac:dyDescent="0.2"/>
    <row r="196" s="17" customFormat="1" x14ac:dyDescent="0.2"/>
    <row r="197" s="17" customFormat="1" x14ac:dyDescent="0.2"/>
    <row r="198" s="17" customFormat="1" x14ac:dyDescent="0.2"/>
    <row r="199" s="17" customFormat="1" x14ac:dyDescent="0.2"/>
    <row r="200" s="17" customFormat="1" x14ac:dyDescent="0.2"/>
    <row r="201" s="17" customFormat="1" x14ac:dyDescent="0.2"/>
    <row r="202" s="17" customFormat="1" x14ac:dyDescent="0.2"/>
    <row r="203" s="17" customFormat="1" x14ac:dyDescent="0.2"/>
    <row r="204" s="17" customFormat="1" x14ac:dyDescent="0.2"/>
    <row r="205" s="17" customFormat="1" x14ac:dyDescent="0.2"/>
    <row r="206" s="17" customFormat="1" x14ac:dyDescent="0.2"/>
    <row r="207" s="17" customFormat="1" x14ac:dyDescent="0.2"/>
    <row r="208" s="17" customFormat="1" x14ac:dyDescent="0.2"/>
    <row r="209" s="17" customFormat="1" x14ac:dyDescent="0.2"/>
    <row r="210" s="17" customFormat="1" x14ac:dyDescent="0.2"/>
    <row r="211" s="17" customFormat="1" x14ac:dyDescent="0.2"/>
    <row r="212" s="17" customFormat="1" x14ac:dyDescent="0.2"/>
    <row r="213" s="17" customFormat="1" x14ac:dyDescent="0.2"/>
    <row r="214" s="17" customFormat="1" x14ac:dyDescent="0.2"/>
    <row r="215" s="17" customFormat="1" x14ac:dyDescent="0.2"/>
    <row r="216" s="17" customFormat="1" x14ac:dyDescent="0.2"/>
    <row r="217" s="17" customFormat="1" x14ac:dyDescent="0.2"/>
    <row r="218" s="17" customFormat="1" x14ac:dyDescent="0.2"/>
    <row r="219" s="17" customFormat="1" x14ac:dyDescent="0.2"/>
    <row r="220" s="17" customFormat="1" x14ac:dyDescent="0.2"/>
    <row r="221" s="17" customFormat="1" x14ac:dyDescent="0.2"/>
    <row r="222" s="17" customFormat="1" x14ac:dyDescent="0.2"/>
    <row r="223" s="17" customFormat="1" x14ac:dyDescent="0.2"/>
    <row r="224" s="17" customFormat="1" x14ac:dyDescent="0.2"/>
    <row r="225" s="17" customFormat="1" x14ac:dyDescent="0.2"/>
    <row r="226" s="17" customFormat="1" x14ac:dyDescent="0.2"/>
    <row r="227" s="17" customFormat="1" x14ac:dyDescent="0.2"/>
    <row r="228" s="17" customFormat="1" x14ac:dyDescent="0.2"/>
    <row r="229" s="17" customFormat="1" x14ac:dyDescent="0.2"/>
    <row r="230" s="17" customFormat="1" x14ac:dyDescent="0.2"/>
    <row r="231" s="17" customFormat="1" x14ac:dyDescent="0.2"/>
    <row r="232" s="17" customFormat="1" x14ac:dyDescent="0.2"/>
    <row r="233" s="17" customFormat="1" x14ac:dyDescent="0.2"/>
    <row r="234" s="17" customFormat="1" x14ac:dyDescent="0.2"/>
    <row r="235" s="17" customFormat="1" x14ac:dyDescent="0.2"/>
    <row r="236" s="17" customFormat="1" x14ac:dyDescent="0.2"/>
    <row r="237" s="17" customFormat="1" x14ac:dyDescent="0.2"/>
    <row r="238" s="17" customFormat="1" x14ac:dyDescent="0.2"/>
    <row r="239" s="17" customFormat="1" x14ac:dyDescent="0.2"/>
    <row r="240" s="17" customFormat="1" x14ac:dyDescent="0.2"/>
    <row r="241" s="17" customFormat="1" x14ac:dyDescent="0.2"/>
    <row r="242" s="17" customFormat="1" x14ac:dyDescent="0.2"/>
    <row r="243" s="17" customFormat="1" x14ac:dyDescent="0.2"/>
    <row r="244" s="17" customFormat="1" x14ac:dyDescent="0.2"/>
    <row r="245" s="17" customFormat="1" x14ac:dyDescent="0.2"/>
    <row r="246" s="17" customFormat="1" x14ac:dyDescent="0.2"/>
    <row r="247" s="17" customFormat="1" x14ac:dyDescent="0.2"/>
    <row r="248" s="17" customFormat="1" x14ac:dyDescent="0.2"/>
    <row r="249" s="17" customFormat="1" x14ac:dyDescent="0.2"/>
    <row r="250" s="17" customFormat="1" x14ac:dyDescent="0.2"/>
    <row r="251" s="17" customFormat="1" x14ac:dyDescent="0.2"/>
    <row r="252" s="17" customFormat="1" x14ac:dyDescent="0.2"/>
    <row r="253" s="17" customFormat="1" x14ac:dyDescent="0.2"/>
    <row r="254" s="17" customFormat="1" x14ac:dyDescent="0.2"/>
    <row r="255" s="17" customFormat="1" x14ac:dyDescent="0.2"/>
    <row r="256" s="17" customFormat="1" x14ac:dyDescent="0.2"/>
    <row r="257" spans="4:9" s="17" customFormat="1" x14ac:dyDescent="0.2"/>
    <row r="258" spans="4:9" s="17" customFormat="1" x14ac:dyDescent="0.2"/>
    <row r="259" spans="4:9" s="17" customFormat="1" x14ac:dyDescent="0.2"/>
    <row r="260" spans="4:9" s="17" customFormat="1" x14ac:dyDescent="0.2"/>
    <row r="261" spans="4:9" s="17" customFormat="1" x14ac:dyDescent="0.2"/>
    <row r="262" spans="4:9" s="17" customFormat="1" x14ac:dyDescent="0.2"/>
    <row r="263" spans="4:9" s="17" customFormat="1" x14ac:dyDescent="0.2"/>
    <row r="264" spans="4:9" s="17" customFormat="1" x14ac:dyDescent="0.2"/>
    <row r="265" spans="4:9" s="17" customFormat="1" x14ac:dyDescent="0.2"/>
    <row r="266" spans="4:9" s="17" customFormat="1" x14ac:dyDescent="0.2"/>
    <row r="267" spans="4:9" s="17" customFormat="1" x14ac:dyDescent="0.2"/>
    <row r="268" spans="4:9" s="17" customFormat="1" x14ac:dyDescent="0.2"/>
    <row r="269" spans="4:9" s="17" customFormat="1" x14ac:dyDescent="0.2"/>
    <row r="270" spans="4:9" s="17" customFormat="1" x14ac:dyDescent="0.2"/>
    <row r="271" spans="4:9" s="17" customFormat="1" x14ac:dyDescent="0.2"/>
    <row r="272" spans="4:9" x14ac:dyDescent="0.2">
      <c r="D272" s="17"/>
      <c r="E272" s="17"/>
      <c r="F272" s="17"/>
      <c r="G272" s="17"/>
      <c r="H272" s="17"/>
      <c r="I272" s="17"/>
    </row>
  </sheetData>
  <sheetProtection algorithmName="SHA-512" hashValue="U04O2CdywmC9tcII4tRD5L7ogNus2FS0ncWpkD8rPgp8LJekjrtqQZdJzBclDyx8HhslhHYXqtgS1sSiTkOxmg==" saltValue="r9EQRQJEXaU84vJ5Gf5jaQ==" spinCount="100000" sheet="1" objects="1" scenarios="1" selectLockedCells="1" selectUnlockedCells="1"/>
  <mergeCells count="17">
    <mergeCell ref="E15:H15"/>
    <mergeCell ref="C3:J4"/>
    <mergeCell ref="F5:G6"/>
    <mergeCell ref="E9:H9"/>
    <mergeCell ref="E11:H11"/>
    <mergeCell ref="E13:H13"/>
    <mergeCell ref="D7:I8"/>
    <mergeCell ref="F26:G26"/>
    <mergeCell ref="D27:I27"/>
    <mergeCell ref="F28:G28"/>
    <mergeCell ref="D29:I29"/>
    <mergeCell ref="E17:H17"/>
    <mergeCell ref="D21:I21"/>
    <mergeCell ref="D22:I22"/>
    <mergeCell ref="D23:I23"/>
    <mergeCell ref="D24:I24"/>
    <mergeCell ref="D25:I25"/>
  </mergeCells>
  <hyperlinks>
    <hyperlink ref="D29" r:id="rId1" display="dfgomez@usb.edu.co "/>
  </hyperlinks>
  <pageMargins left="0.74803149606299213" right="0.74803149606299213" top="0.98425196850393704" bottom="0.98425196850393704" header="0" footer="0"/>
  <pageSetup orientation="portrait" r:id="rId2"/>
  <headerFooter alignWithMargins="0">
    <oddHeader>&amp;LPREDIM 2016&amp;CMag.Ing. Gustavo A. Vargas H.&amp;RArq. Ing. Diego F. Gómez E.</oddHead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zoomScale="70" zoomScaleNormal="70" workbookViewId="0"/>
  </sheetViews>
  <sheetFormatPr baseColWidth="10" defaultRowHeight="12.75" x14ac:dyDescent="0.2"/>
  <cols>
    <col min="1" max="1" width="2.28515625" style="19" customWidth="1"/>
    <col min="2" max="6" width="11.28515625" style="19" customWidth="1"/>
    <col min="7" max="7" width="21.28515625" style="19" customWidth="1"/>
    <col min="8" max="8" width="2" style="18" customWidth="1"/>
    <col min="9" max="13" width="11.28515625" style="19" customWidth="1"/>
    <col min="14" max="14" width="16.85546875" style="19" customWidth="1"/>
    <col min="15" max="15" width="11.28515625" style="17" customWidth="1"/>
    <col min="16" max="18" width="11.42578125" style="17"/>
    <col min="19" max="16384" width="11.42578125" style="19"/>
  </cols>
  <sheetData>
    <row r="1" spans="1:14" ht="6.75" customHeight="1" thickBot="1" x14ac:dyDescent="0.25">
      <c r="A1" s="17"/>
      <c r="B1" s="17"/>
      <c r="C1" s="17"/>
      <c r="D1" s="17"/>
      <c r="E1" s="17"/>
      <c r="F1" s="17"/>
      <c r="G1" s="17"/>
      <c r="I1" s="17"/>
      <c r="J1" s="17"/>
      <c r="K1" s="17"/>
      <c r="L1" s="17"/>
      <c r="M1" s="17"/>
      <c r="N1" s="17"/>
    </row>
    <row r="2" spans="1:14" ht="12.75" customHeight="1" x14ac:dyDescent="0.2">
      <c r="A2" s="17"/>
      <c r="B2" s="967" t="s">
        <v>403</v>
      </c>
      <c r="C2" s="968"/>
      <c r="D2" s="968"/>
      <c r="E2" s="968"/>
      <c r="F2" s="968"/>
      <c r="G2" s="968"/>
      <c r="H2" s="968"/>
      <c r="I2" s="968"/>
      <c r="J2" s="968"/>
      <c r="K2" s="968"/>
      <c r="L2" s="968"/>
      <c r="M2" s="968"/>
      <c r="N2" s="969"/>
    </row>
    <row r="3" spans="1:14" ht="6" customHeight="1" thickBot="1" x14ac:dyDescent="0.25">
      <c r="A3" s="17"/>
      <c r="B3" s="970"/>
      <c r="C3" s="971"/>
      <c r="D3" s="971"/>
      <c r="E3" s="971"/>
      <c r="F3" s="971"/>
      <c r="G3" s="971"/>
      <c r="H3" s="971"/>
      <c r="I3" s="971"/>
      <c r="J3" s="971"/>
      <c r="K3" s="971"/>
      <c r="L3" s="971"/>
      <c r="M3" s="971"/>
      <c r="N3" s="972"/>
    </row>
    <row r="4" spans="1:14" ht="6.75" customHeight="1" thickBot="1" x14ac:dyDescent="0.25">
      <c r="A4" s="17"/>
      <c r="B4" s="20"/>
      <c r="C4" s="20"/>
      <c r="D4" s="20"/>
      <c r="E4" s="20"/>
      <c r="F4" s="20"/>
      <c r="G4" s="20"/>
      <c r="H4" s="21"/>
      <c r="I4" s="17"/>
      <c r="J4" s="17"/>
      <c r="K4" s="17"/>
      <c r="L4" s="17"/>
      <c r="M4" s="17"/>
      <c r="N4" s="17"/>
    </row>
    <row r="5" spans="1:14" ht="17.25" customHeight="1" x14ac:dyDescent="0.25">
      <c r="A5" s="17"/>
      <c r="B5" s="44"/>
      <c r="C5" s="22"/>
      <c r="D5" s="23"/>
      <c r="E5" s="23"/>
      <c r="F5" s="23"/>
      <c r="G5" s="24"/>
      <c r="H5" s="25"/>
      <c r="I5" s="973"/>
      <c r="J5" s="974"/>
      <c r="K5" s="974"/>
      <c r="L5" s="26"/>
      <c r="M5" s="26"/>
      <c r="N5" s="27"/>
    </row>
    <row r="6" spans="1:14" ht="12" customHeight="1" x14ac:dyDescent="0.2">
      <c r="A6" s="17"/>
      <c r="B6" s="975" t="s">
        <v>23</v>
      </c>
      <c r="C6" s="986"/>
      <c r="D6" s="986"/>
      <c r="E6" s="986"/>
      <c r="F6" s="986"/>
      <c r="G6" s="987"/>
      <c r="H6" s="28"/>
      <c r="I6" s="824"/>
      <c r="J6" s="813"/>
      <c r="K6" s="813"/>
      <c r="L6" s="813"/>
      <c r="M6" s="813"/>
      <c r="N6" s="814"/>
    </row>
    <row r="7" spans="1:14" x14ac:dyDescent="0.2">
      <c r="A7" s="17"/>
      <c r="B7" s="1032"/>
      <c r="C7" s="986"/>
      <c r="D7" s="986"/>
      <c r="E7" s="986"/>
      <c r="F7" s="986"/>
      <c r="G7" s="987"/>
      <c r="H7" s="28"/>
      <c r="I7" s="815"/>
      <c r="J7" s="813"/>
      <c r="K7" s="813"/>
      <c r="L7" s="813"/>
      <c r="M7" s="813"/>
      <c r="N7" s="814"/>
    </row>
    <row r="8" spans="1:14" x14ac:dyDescent="0.2">
      <c r="A8" s="17"/>
      <c r="B8" s="1032"/>
      <c r="C8" s="986"/>
      <c r="D8" s="986"/>
      <c r="E8" s="986"/>
      <c r="F8" s="986"/>
      <c r="G8" s="987"/>
      <c r="H8" s="28"/>
      <c r="I8" s="975" t="s">
        <v>426</v>
      </c>
      <c r="J8" s="976"/>
      <c r="K8" s="976"/>
      <c r="L8" s="976"/>
      <c r="M8" s="976"/>
      <c r="N8" s="977"/>
    </row>
    <row r="9" spans="1:14" x14ac:dyDescent="0.2">
      <c r="A9" s="17"/>
      <c r="B9" s="1032"/>
      <c r="C9" s="986"/>
      <c r="D9" s="986"/>
      <c r="E9" s="986"/>
      <c r="F9" s="986"/>
      <c r="G9" s="987"/>
      <c r="H9" s="28"/>
      <c r="I9" s="1386"/>
      <c r="J9" s="1387"/>
      <c r="K9" s="1387"/>
      <c r="L9" s="1387"/>
      <c r="M9" s="1387"/>
      <c r="N9" s="1388"/>
    </row>
    <row r="10" spans="1:14" x14ac:dyDescent="0.2">
      <c r="A10" s="17"/>
      <c r="B10" s="1032"/>
      <c r="C10" s="986"/>
      <c r="D10" s="986"/>
      <c r="E10" s="986"/>
      <c r="F10" s="986"/>
      <c r="G10" s="987"/>
      <c r="H10" s="28"/>
      <c r="I10" s="1386"/>
      <c r="J10" s="1387"/>
      <c r="K10" s="1387"/>
      <c r="L10" s="1387"/>
      <c r="M10" s="1387"/>
      <c r="N10" s="1388"/>
    </row>
    <row r="11" spans="1:14" x14ac:dyDescent="0.2">
      <c r="A11" s="17"/>
      <c r="B11" s="1032"/>
      <c r="C11" s="986"/>
      <c r="D11" s="986"/>
      <c r="E11" s="986"/>
      <c r="F11" s="986"/>
      <c r="G11" s="987"/>
      <c r="H11" s="28"/>
      <c r="I11" s="1386"/>
      <c r="J11" s="1387"/>
      <c r="K11" s="1387"/>
      <c r="L11" s="1387"/>
      <c r="M11" s="1387"/>
      <c r="N11" s="1388"/>
    </row>
    <row r="12" spans="1:14" ht="14.25" customHeight="1" x14ac:dyDescent="0.2">
      <c r="A12" s="17"/>
      <c r="B12" s="1032"/>
      <c r="C12" s="986"/>
      <c r="D12" s="986"/>
      <c r="E12" s="986"/>
      <c r="F12" s="986"/>
      <c r="G12" s="987"/>
      <c r="H12" s="28"/>
      <c r="I12" s="1386"/>
      <c r="J12" s="1387"/>
      <c r="K12" s="1387"/>
      <c r="L12" s="1387"/>
      <c r="M12" s="1387"/>
      <c r="N12" s="1388"/>
    </row>
    <row r="13" spans="1:14" ht="3.75" customHeight="1" x14ac:dyDescent="0.2">
      <c r="A13" s="17"/>
      <c r="B13" s="1032"/>
      <c r="C13" s="986"/>
      <c r="D13" s="986"/>
      <c r="E13" s="986"/>
      <c r="F13" s="986"/>
      <c r="G13" s="987"/>
      <c r="H13" s="28"/>
      <c r="I13" s="1386"/>
      <c r="J13" s="1387"/>
      <c r="K13" s="1387"/>
      <c r="L13" s="1387"/>
      <c r="M13" s="1387"/>
      <c r="N13" s="1388"/>
    </row>
    <row r="14" spans="1:14" x14ac:dyDescent="0.2">
      <c r="A14" s="17"/>
      <c r="B14" s="1032"/>
      <c r="C14" s="986"/>
      <c r="D14" s="986"/>
      <c r="E14" s="986"/>
      <c r="F14" s="986"/>
      <c r="G14" s="987"/>
      <c r="H14" s="28"/>
      <c r="I14" s="1386"/>
      <c r="J14" s="1387"/>
      <c r="K14" s="1387"/>
      <c r="L14" s="1387"/>
      <c r="M14" s="1387"/>
      <c r="N14" s="1388"/>
    </row>
    <row r="15" spans="1:14" ht="36" customHeight="1" x14ac:dyDescent="0.2">
      <c r="A15" s="17"/>
      <c r="B15" s="1032"/>
      <c r="C15" s="986"/>
      <c r="D15" s="986"/>
      <c r="E15" s="986"/>
      <c r="F15" s="986"/>
      <c r="G15" s="987"/>
      <c r="H15" s="28"/>
      <c r="I15" s="975" t="s">
        <v>427</v>
      </c>
      <c r="J15" s="986"/>
      <c r="K15" s="986"/>
      <c r="L15" s="976"/>
      <c r="M15" s="976"/>
      <c r="N15" s="977"/>
    </row>
    <row r="16" spans="1:14" ht="41.25" customHeight="1" x14ac:dyDescent="0.2">
      <c r="A16" s="17"/>
      <c r="B16" s="1036"/>
      <c r="C16" s="1034"/>
      <c r="D16" s="1034"/>
      <c r="E16" s="1034"/>
      <c r="F16" s="1034"/>
      <c r="G16" s="1035"/>
      <c r="H16" s="28"/>
      <c r="I16" s="978"/>
      <c r="J16" s="976"/>
      <c r="K16" s="976"/>
      <c r="L16" s="976"/>
      <c r="M16" s="976"/>
      <c r="N16" s="977"/>
    </row>
    <row r="17" spans="1:14" ht="81.75" customHeight="1" x14ac:dyDescent="0.2">
      <c r="A17" s="17"/>
      <c r="B17" s="979" t="s">
        <v>445</v>
      </c>
      <c r="C17" s="984"/>
      <c r="D17" s="984"/>
      <c r="E17" s="984"/>
      <c r="F17" s="984"/>
      <c r="G17" s="985"/>
      <c r="H17" s="28"/>
      <c r="I17" s="979" t="s">
        <v>428</v>
      </c>
      <c r="J17" s="1246"/>
      <c r="K17" s="1246"/>
      <c r="L17" s="1246"/>
      <c r="M17" s="1246"/>
      <c r="N17" s="1247"/>
    </row>
    <row r="18" spans="1:14" ht="19.5" customHeight="1" x14ac:dyDescent="0.2">
      <c r="A18" s="17"/>
      <c r="B18" s="1039"/>
      <c r="C18" s="984"/>
      <c r="D18" s="984"/>
      <c r="E18" s="984"/>
      <c r="F18" s="984"/>
      <c r="G18" s="985"/>
      <c r="H18" s="34"/>
      <c r="I18" s="815"/>
      <c r="J18" s="813"/>
      <c r="K18" s="813"/>
      <c r="L18" s="813"/>
      <c r="M18" s="813"/>
      <c r="N18" s="814"/>
    </row>
    <row r="19" spans="1:14" x14ac:dyDescent="0.2">
      <c r="A19" s="17"/>
      <c r="B19" s="45"/>
      <c r="C19" s="35"/>
      <c r="D19" s="35"/>
      <c r="E19" s="35"/>
      <c r="F19" s="35"/>
      <c r="G19" s="36"/>
      <c r="H19" s="25"/>
      <c r="I19" s="815"/>
      <c r="J19" s="813"/>
      <c r="K19" s="813"/>
      <c r="L19" s="813"/>
      <c r="M19" s="813"/>
      <c r="N19" s="814"/>
    </row>
    <row r="20" spans="1:14" ht="6" customHeight="1" x14ac:dyDescent="0.2">
      <c r="A20" s="17"/>
      <c r="B20" s="975" t="s">
        <v>354</v>
      </c>
      <c r="C20" s="986"/>
      <c r="D20" s="986"/>
      <c r="E20" s="986"/>
      <c r="F20" s="986"/>
      <c r="G20" s="987"/>
      <c r="H20" s="34"/>
      <c r="I20" s="815"/>
      <c r="J20" s="813"/>
      <c r="K20" s="813"/>
      <c r="L20" s="813"/>
      <c r="M20" s="813"/>
      <c r="N20" s="814"/>
    </row>
    <row r="21" spans="1:14" x14ac:dyDescent="0.2">
      <c r="A21" s="17"/>
      <c r="B21" s="1032"/>
      <c r="C21" s="986"/>
      <c r="D21" s="986"/>
      <c r="E21" s="986"/>
      <c r="F21" s="986"/>
      <c r="G21" s="987"/>
      <c r="H21" s="34"/>
      <c r="I21" s="815"/>
      <c r="J21" s="813"/>
      <c r="K21" s="813"/>
      <c r="L21" s="813"/>
      <c r="M21" s="813"/>
      <c r="N21" s="814"/>
    </row>
    <row r="22" spans="1:14" ht="13.5" thickBot="1" x14ac:dyDescent="0.25">
      <c r="A22" s="17"/>
      <c r="B22" s="1032"/>
      <c r="C22" s="986"/>
      <c r="D22" s="986"/>
      <c r="E22" s="986"/>
      <c r="F22" s="986"/>
      <c r="G22" s="987"/>
      <c r="H22" s="34"/>
      <c r="I22" s="816"/>
      <c r="J22" s="817"/>
      <c r="K22" s="817"/>
      <c r="L22" s="817"/>
      <c r="M22" s="817"/>
      <c r="N22" s="818"/>
    </row>
    <row r="23" spans="1:14" ht="33.75" customHeight="1" thickBot="1" x14ac:dyDescent="0.25">
      <c r="A23" s="17"/>
      <c r="B23" s="1032"/>
      <c r="C23" s="986"/>
      <c r="D23" s="986"/>
      <c r="E23" s="986"/>
      <c r="F23" s="986"/>
      <c r="G23" s="987"/>
      <c r="H23" s="34"/>
      <c r="I23" s="17"/>
      <c r="J23" s="17"/>
      <c r="K23" s="17"/>
      <c r="L23" s="17"/>
      <c r="M23" s="17"/>
      <c r="N23" s="17"/>
    </row>
    <row r="24" spans="1:14" ht="15.75" x14ac:dyDescent="0.25">
      <c r="A24" s="17"/>
      <c r="B24" s="1037"/>
      <c r="C24" s="1038"/>
      <c r="D24" s="1038"/>
      <c r="E24" s="37"/>
      <c r="F24" s="37"/>
      <c r="G24" s="38"/>
      <c r="H24" s="28"/>
      <c r="I24" s="44" t="s">
        <v>20</v>
      </c>
      <c r="J24" s="39"/>
      <c r="K24" s="39"/>
      <c r="L24" s="39"/>
      <c r="M24" s="39"/>
      <c r="N24" s="40"/>
    </row>
    <row r="25" spans="1:14" ht="12.75" customHeight="1" x14ac:dyDescent="0.2">
      <c r="A25" s="17"/>
      <c r="B25" s="812"/>
      <c r="C25" s="813"/>
      <c r="D25" s="813"/>
      <c r="E25" s="813"/>
      <c r="F25" s="813"/>
      <c r="G25" s="814"/>
      <c r="H25" s="34"/>
      <c r="I25" s="994" t="s">
        <v>432</v>
      </c>
      <c r="J25" s="995"/>
      <c r="K25" s="995"/>
      <c r="L25" s="995"/>
      <c r="M25" s="995"/>
      <c r="N25" s="996"/>
    </row>
    <row r="26" spans="1:14" ht="12.75" customHeight="1" x14ac:dyDescent="0.2">
      <c r="A26" s="17"/>
      <c r="B26" s="815"/>
      <c r="C26" s="813"/>
      <c r="D26" s="813"/>
      <c r="E26" s="813"/>
      <c r="F26" s="813"/>
      <c r="G26" s="814"/>
      <c r="H26" s="34"/>
      <c r="I26" s="1031"/>
      <c r="J26" s="995"/>
      <c r="K26" s="995"/>
      <c r="L26" s="995"/>
      <c r="M26" s="995"/>
      <c r="N26" s="996"/>
    </row>
    <row r="27" spans="1:14" ht="12.75" customHeight="1" x14ac:dyDescent="0.2">
      <c r="A27" s="17"/>
      <c r="B27" s="815"/>
      <c r="C27" s="813"/>
      <c r="D27" s="813"/>
      <c r="E27" s="813"/>
      <c r="F27" s="813"/>
      <c r="G27" s="814"/>
      <c r="H27" s="34"/>
      <c r="I27" s="1031"/>
      <c r="J27" s="995"/>
      <c r="K27" s="995"/>
      <c r="L27" s="995"/>
      <c r="M27" s="995"/>
      <c r="N27" s="996"/>
    </row>
    <row r="28" spans="1:14" ht="12.75" customHeight="1" x14ac:dyDescent="0.2">
      <c r="A28" s="17"/>
      <c r="B28" s="815"/>
      <c r="C28" s="813"/>
      <c r="D28" s="813"/>
      <c r="E28" s="813"/>
      <c r="F28" s="813"/>
      <c r="G28" s="814"/>
      <c r="H28" s="34"/>
      <c r="I28" s="1031"/>
      <c r="J28" s="995"/>
      <c r="K28" s="995"/>
      <c r="L28" s="995"/>
      <c r="M28" s="995"/>
      <c r="N28" s="996"/>
    </row>
    <row r="29" spans="1:14" ht="12.75" customHeight="1" x14ac:dyDescent="0.2">
      <c r="A29" s="17"/>
      <c r="B29" s="815"/>
      <c r="C29" s="813"/>
      <c r="D29" s="813"/>
      <c r="E29" s="813"/>
      <c r="F29" s="813"/>
      <c r="G29" s="814"/>
      <c r="H29" s="34"/>
      <c r="I29" s="1031"/>
      <c r="J29" s="995"/>
      <c r="K29" s="995"/>
      <c r="L29" s="995"/>
      <c r="M29" s="995"/>
      <c r="N29" s="996"/>
    </row>
    <row r="30" spans="1:14" ht="12.75" customHeight="1" x14ac:dyDescent="0.2">
      <c r="A30" s="17"/>
      <c r="B30" s="815"/>
      <c r="C30" s="813"/>
      <c r="D30" s="813"/>
      <c r="E30" s="813"/>
      <c r="F30" s="813"/>
      <c r="G30" s="814"/>
      <c r="H30" s="34"/>
      <c r="I30" s="1031"/>
      <c r="J30" s="995"/>
      <c r="K30" s="995"/>
      <c r="L30" s="995"/>
      <c r="M30" s="995"/>
      <c r="N30" s="996"/>
    </row>
    <row r="31" spans="1:14" ht="12.75" customHeight="1" x14ac:dyDescent="0.2">
      <c r="A31" s="17"/>
      <c r="B31" s="815"/>
      <c r="C31" s="813"/>
      <c r="D31" s="813"/>
      <c r="E31" s="813"/>
      <c r="F31" s="813"/>
      <c r="G31" s="814"/>
      <c r="H31" s="34"/>
      <c r="I31" s="1031"/>
      <c r="J31" s="995"/>
      <c r="K31" s="995"/>
      <c r="L31" s="995"/>
      <c r="M31" s="995"/>
      <c r="N31" s="996"/>
    </row>
    <row r="32" spans="1:14" ht="12.75" customHeight="1" x14ac:dyDescent="0.2">
      <c r="A32" s="17"/>
      <c r="B32" s="815"/>
      <c r="C32" s="813"/>
      <c r="D32" s="813"/>
      <c r="E32" s="813"/>
      <c r="F32" s="813"/>
      <c r="G32" s="814"/>
      <c r="H32" s="34"/>
      <c r="I32" s="1031"/>
      <c r="J32" s="995"/>
      <c r="K32" s="995"/>
      <c r="L32" s="995"/>
      <c r="M32" s="995"/>
      <c r="N32" s="996"/>
    </row>
    <row r="33" spans="1:14" ht="12.75" customHeight="1" x14ac:dyDescent="0.2">
      <c r="A33" s="17"/>
      <c r="B33" s="815"/>
      <c r="C33" s="813"/>
      <c r="D33" s="813"/>
      <c r="E33" s="813"/>
      <c r="F33" s="813"/>
      <c r="G33" s="814"/>
      <c r="H33" s="34"/>
      <c r="I33" s="1031"/>
      <c r="J33" s="995"/>
      <c r="K33" s="995"/>
      <c r="L33" s="995"/>
      <c r="M33" s="995"/>
      <c r="N33" s="996"/>
    </row>
    <row r="34" spans="1:14" ht="13.5" customHeight="1" thickBot="1" x14ac:dyDescent="0.25">
      <c r="A34" s="17"/>
      <c r="B34" s="816"/>
      <c r="C34" s="817"/>
      <c r="D34" s="817"/>
      <c r="E34" s="817"/>
      <c r="F34" s="817"/>
      <c r="G34" s="818"/>
      <c r="H34" s="34"/>
      <c r="I34" s="997"/>
      <c r="J34" s="998"/>
      <c r="K34" s="998"/>
      <c r="L34" s="998"/>
      <c r="M34" s="998"/>
      <c r="N34" s="999"/>
    </row>
    <row r="35" spans="1:14" x14ac:dyDescent="0.2">
      <c r="A35" s="17"/>
      <c r="B35" s="17"/>
      <c r="C35" s="17"/>
      <c r="D35" s="17"/>
      <c r="E35" s="17"/>
      <c r="F35" s="17"/>
      <c r="G35" s="17"/>
      <c r="I35" s="17"/>
      <c r="J35" s="17"/>
      <c r="K35" s="17"/>
      <c r="L35" s="17"/>
      <c r="M35" s="17"/>
      <c r="N35" s="17"/>
    </row>
    <row r="36" spans="1:14" x14ac:dyDescent="0.2">
      <c r="A36" s="17"/>
      <c r="B36" s="17"/>
      <c r="C36" s="17"/>
      <c r="D36" s="17"/>
      <c r="E36" s="17"/>
      <c r="F36" s="17"/>
      <c r="G36" s="17"/>
      <c r="I36" s="17"/>
      <c r="J36" s="17"/>
      <c r="K36" s="17"/>
      <c r="L36" s="17"/>
      <c r="M36" s="17"/>
      <c r="N36" s="17"/>
    </row>
    <row r="37" spans="1:14" x14ac:dyDescent="0.2">
      <c r="A37" s="17"/>
      <c r="B37" s="17"/>
      <c r="C37" s="17"/>
      <c r="D37" s="17"/>
      <c r="E37" s="17"/>
      <c r="F37" s="17"/>
      <c r="G37" s="17"/>
      <c r="I37" s="17"/>
      <c r="J37" s="17"/>
      <c r="K37" s="17"/>
      <c r="L37" s="17"/>
      <c r="M37" s="17"/>
      <c r="N37" s="17"/>
    </row>
    <row r="38" spans="1:14" x14ac:dyDescent="0.2">
      <c r="A38" s="17"/>
      <c r="B38" s="17"/>
      <c r="C38" s="17"/>
      <c r="D38" s="17"/>
      <c r="E38" s="17"/>
      <c r="F38" s="17"/>
      <c r="G38" s="17"/>
      <c r="I38" s="17"/>
      <c r="J38" s="17"/>
      <c r="K38" s="17"/>
      <c r="L38" s="17"/>
      <c r="M38" s="17"/>
      <c r="N38" s="17"/>
    </row>
    <row r="39" spans="1:14" x14ac:dyDescent="0.2">
      <c r="A39" s="17"/>
      <c r="B39" s="17"/>
      <c r="C39" s="17"/>
      <c r="D39" s="17"/>
      <c r="E39" s="17"/>
      <c r="F39" s="17"/>
      <c r="G39" s="17"/>
      <c r="I39" s="17"/>
      <c r="J39" s="17"/>
      <c r="K39" s="17"/>
      <c r="L39" s="17"/>
      <c r="M39" s="17"/>
      <c r="N39" s="17"/>
    </row>
    <row r="40" spans="1:14" x14ac:dyDescent="0.2">
      <c r="A40" s="17"/>
      <c r="B40" s="17"/>
      <c r="C40" s="17"/>
      <c r="D40" s="17"/>
      <c r="E40" s="17"/>
      <c r="F40" s="17"/>
      <c r="G40" s="17"/>
      <c r="I40" s="17"/>
      <c r="J40" s="17"/>
      <c r="K40" s="17"/>
      <c r="L40" s="17"/>
      <c r="M40" s="17"/>
      <c r="N40" s="17"/>
    </row>
    <row r="41" spans="1:14" x14ac:dyDescent="0.2">
      <c r="A41" s="17"/>
      <c r="B41" s="17"/>
      <c r="C41" s="17"/>
      <c r="D41" s="17"/>
      <c r="E41" s="17"/>
      <c r="F41" s="17"/>
      <c r="G41" s="17"/>
      <c r="I41" s="17"/>
      <c r="J41" s="17"/>
      <c r="K41" s="17"/>
      <c r="L41" s="17"/>
      <c r="M41" s="17"/>
      <c r="N41" s="17"/>
    </row>
    <row r="42" spans="1:14" x14ac:dyDescent="0.2">
      <c r="A42" s="17"/>
      <c r="B42" s="17"/>
      <c r="C42" s="17"/>
      <c r="D42" s="17"/>
      <c r="E42" s="17"/>
      <c r="F42" s="17"/>
      <c r="G42" s="17"/>
      <c r="I42" s="17"/>
      <c r="J42" s="17"/>
      <c r="K42" s="17"/>
      <c r="L42" s="17"/>
      <c r="M42" s="17"/>
      <c r="N42" s="17"/>
    </row>
    <row r="43" spans="1:14" x14ac:dyDescent="0.2">
      <c r="A43" s="17"/>
      <c r="B43" s="17"/>
      <c r="C43" s="17"/>
      <c r="D43" s="17"/>
      <c r="E43" s="17"/>
      <c r="F43" s="17"/>
      <c r="G43" s="17"/>
      <c r="I43" s="17"/>
      <c r="J43" s="17"/>
      <c r="K43" s="17"/>
      <c r="L43" s="17"/>
      <c r="M43" s="17"/>
      <c r="N43" s="17"/>
    </row>
    <row r="44" spans="1:14" x14ac:dyDescent="0.2">
      <c r="A44" s="17"/>
      <c r="B44" s="17"/>
      <c r="C44" s="17"/>
      <c r="D44" s="17"/>
      <c r="E44" s="17"/>
      <c r="F44" s="17"/>
      <c r="G44" s="17"/>
      <c r="I44" s="17"/>
      <c r="J44" s="17"/>
      <c r="K44" s="17"/>
      <c r="L44" s="17"/>
      <c r="M44" s="17"/>
      <c r="N44" s="17"/>
    </row>
    <row r="45" spans="1:14" x14ac:dyDescent="0.2">
      <c r="A45" s="17"/>
      <c r="B45" s="17"/>
      <c r="C45" s="17"/>
      <c r="D45" s="17"/>
      <c r="E45" s="17"/>
      <c r="F45" s="17"/>
      <c r="G45" s="17"/>
      <c r="I45" s="17"/>
      <c r="J45" s="17"/>
      <c r="K45" s="17"/>
      <c r="L45" s="17"/>
      <c r="M45" s="17"/>
      <c r="N45" s="17"/>
    </row>
    <row r="46" spans="1:14" x14ac:dyDescent="0.2">
      <c r="A46" s="17"/>
      <c r="B46" s="17"/>
      <c r="C46" s="17"/>
      <c r="D46" s="17"/>
      <c r="E46" s="17"/>
      <c r="F46" s="17"/>
      <c r="G46" s="17"/>
      <c r="I46" s="17"/>
      <c r="J46" s="17"/>
      <c r="K46" s="17"/>
      <c r="L46" s="17"/>
      <c r="M46" s="17"/>
      <c r="N46" s="17"/>
    </row>
    <row r="47" spans="1:14" x14ac:dyDescent="0.2">
      <c r="A47" s="17"/>
      <c r="B47" s="17"/>
      <c r="C47" s="17"/>
      <c r="D47" s="17"/>
      <c r="E47" s="17"/>
      <c r="F47" s="17"/>
      <c r="G47" s="17"/>
      <c r="I47" s="17"/>
      <c r="J47" s="17"/>
      <c r="K47" s="17"/>
      <c r="L47" s="17"/>
      <c r="M47" s="17"/>
      <c r="N47" s="17"/>
    </row>
    <row r="48" spans="1:14" x14ac:dyDescent="0.2">
      <c r="A48" s="17"/>
      <c r="B48" s="17"/>
      <c r="C48" s="17"/>
      <c r="D48" s="17"/>
      <c r="E48" s="17"/>
      <c r="F48" s="17"/>
      <c r="G48" s="17"/>
      <c r="I48" s="17"/>
      <c r="J48" s="17"/>
      <c r="K48" s="17"/>
      <c r="L48" s="17"/>
      <c r="M48" s="17"/>
      <c r="N48" s="17"/>
    </row>
    <row r="49" spans="8:8" s="17" customFormat="1" x14ac:dyDescent="0.2">
      <c r="H49" s="18"/>
    </row>
    <row r="50" spans="8:8" s="17" customFormat="1" x14ac:dyDescent="0.2">
      <c r="H50" s="18"/>
    </row>
    <row r="51" spans="8:8" s="17" customFormat="1" x14ac:dyDescent="0.2">
      <c r="H51" s="18"/>
    </row>
    <row r="52" spans="8:8" s="17" customFormat="1" x14ac:dyDescent="0.2">
      <c r="H52" s="18"/>
    </row>
    <row r="53" spans="8:8" s="17" customFormat="1" x14ac:dyDescent="0.2">
      <c r="H53" s="18"/>
    </row>
    <row r="54" spans="8:8" s="17" customFormat="1" x14ac:dyDescent="0.2">
      <c r="H54" s="18"/>
    </row>
    <row r="55" spans="8:8" s="17" customFormat="1" x14ac:dyDescent="0.2">
      <c r="H55" s="18"/>
    </row>
    <row r="56" spans="8:8" s="17" customFormat="1" x14ac:dyDescent="0.2">
      <c r="H56" s="18"/>
    </row>
    <row r="57" spans="8:8" s="17" customFormat="1" x14ac:dyDescent="0.2">
      <c r="H57" s="18"/>
    </row>
    <row r="58" spans="8:8" s="17" customFormat="1" x14ac:dyDescent="0.2">
      <c r="H58" s="18"/>
    </row>
    <row r="59" spans="8:8" s="17" customFormat="1" x14ac:dyDescent="0.2">
      <c r="H59" s="18"/>
    </row>
    <row r="60" spans="8:8" s="17" customFormat="1" x14ac:dyDescent="0.2">
      <c r="H60" s="18"/>
    </row>
    <row r="61" spans="8:8" s="17" customFormat="1" x14ac:dyDescent="0.2">
      <c r="H61" s="18"/>
    </row>
    <row r="62" spans="8:8" s="17" customFormat="1" x14ac:dyDescent="0.2">
      <c r="H62" s="18"/>
    </row>
    <row r="63" spans="8:8" s="17" customFormat="1" x14ac:dyDescent="0.2">
      <c r="H63" s="18"/>
    </row>
    <row r="64" spans="8:8" s="17" customFormat="1" x14ac:dyDescent="0.2">
      <c r="H64" s="18"/>
    </row>
    <row r="65" spans="8:8" s="17" customFormat="1" x14ac:dyDescent="0.2">
      <c r="H65" s="18"/>
    </row>
    <row r="66" spans="8:8" s="17" customFormat="1" x14ac:dyDescent="0.2">
      <c r="H66" s="18"/>
    </row>
    <row r="67" spans="8:8" s="17" customFormat="1" x14ac:dyDescent="0.2">
      <c r="H67" s="18"/>
    </row>
    <row r="68" spans="8:8" s="17" customFormat="1" x14ac:dyDescent="0.2">
      <c r="H68" s="18"/>
    </row>
    <row r="69" spans="8:8" s="17" customFormat="1" x14ac:dyDescent="0.2">
      <c r="H69" s="18"/>
    </row>
    <row r="70" spans="8:8" s="17" customFormat="1" x14ac:dyDescent="0.2">
      <c r="H70" s="18"/>
    </row>
    <row r="71" spans="8:8" s="17" customFormat="1" x14ac:dyDescent="0.2">
      <c r="H71" s="18"/>
    </row>
    <row r="72" spans="8:8" s="17" customFormat="1" x14ac:dyDescent="0.2">
      <c r="H72" s="18"/>
    </row>
    <row r="73" spans="8:8" s="17" customFormat="1" x14ac:dyDescent="0.2">
      <c r="H73" s="18"/>
    </row>
  </sheetData>
  <sheetProtection algorithmName="SHA-512" hashValue="jRRKJBf1YhJeXhu3HoE0Iq1ulxCmQM1XyBo371mQR9aicEO/M1u/YAaeHIiE49bRQfFrMhbj5IIOeKhlx+Enxg==" saltValue="2O5DTZFTrKwek75h9ZJwug==" spinCount="100000" sheet="1" objects="1" scenarios="1" selectLockedCells="1" selectUnlockedCells="1"/>
  <mergeCells count="11">
    <mergeCell ref="I25:N34"/>
    <mergeCell ref="B16:G16"/>
    <mergeCell ref="B17:G18"/>
    <mergeCell ref="B20:G23"/>
    <mergeCell ref="B24:D24"/>
    <mergeCell ref="I17:N17"/>
    <mergeCell ref="B2:N3"/>
    <mergeCell ref="I5:K5"/>
    <mergeCell ref="B6:G15"/>
    <mergeCell ref="I15:N16"/>
    <mergeCell ref="I8:N14"/>
  </mergeCells>
  <pageMargins left="0.74803149606299213" right="0.74803149606299213" top="0.98425196850393704" bottom="0.98425196850393704" header="0" footer="0"/>
  <pageSetup orientation="portrait" r:id="rId1"/>
  <headerFooter alignWithMargins="0">
    <oddHeader>&amp;LPREDIM 2016&amp;CMag.Ing. Gustavo A. Vargas H.&amp;RArq. Ing. Diego F. Gómez E.</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5"/>
  <sheetViews>
    <sheetView showGridLines="0" zoomScale="80" zoomScaleNormal="80" workbookViewId="0">
      <selection activeCell="H7" sqref="H7:I7"/>
    </sheetView>
  </sheetViews>
  <sheetFormatPr baseColWidth="10" defaultRowHeight="12" x14ac:dyDescent="0.2"/>
  <cols>
    <col min="1" max="1" width="2.5703125" style="353" customWidth="1"/>
    <col min="2" max="2" width="3" style="353" customWidth="1"/>
    <col min="3" max="3" width="26.28515625" style="68" customWidth="1"/>
    <col min="4" max="4" width="7.28515625" style="68" customWidth="1"/>
    <col min="5" max="5" width="6.28515625" style="68" customWidth="1"/>
    <col min="6" max="6" width="8.140625" style="68" customWidth="1"/>
    <col min="7" max="7" width="4.7109375" style="426" customWidth="1"/>
    <col min="8" max="8" width="6.7109375" style="68" customWidth="1"/>
    <col min="9" max="9" width="7" style="427" customWidth="1"/>
    <col min="10" max="10" width="5.28515625" style="427" customWidth="1"/>
    <col min="11" max="14" width="6.85546875" style="427" customWidth="1"/>
    <col min="15" max="15" width="6.5703125" style="68" customWidth="1"/>
    <col min="16" max="16" width="3.5703125" style="353" customWidth="1"/>
    <col min="17" max="17" width="3.140625" style="353" customWidth="1"/>
    <col min="18" max="19" width="11.42578125" style="353"/>
    <col min="20" max="20" width="7.42578125" style="353" customWidth="1"/>
    <col min="21" max="22" width="11.42578125" style="353"/>
    <col min="23" max="23" width="14.7109375" style="353" customWidth="1"/>
    <col min="24" max="27" width="11.42578125" style="353"/>
    <col min="28" max="16384" width="11.42578125" style="68"/>
  </cols>
  <sheetData>
    <row r="1" spans="2:16" s="68" customFormat="1" ht="14.25" customHeight="1" thickBot="1" x14ac:dyDescent="0.25">
      <c r="B1" s="353"/>
      <c r="C1" s="353"/>
      <c r="D1" s="353"/>
      <c r="E1" s="353"/>
      <c r="F1" s="353"/>
      <c r="G1" s="354"/>
      <c r="H1" s="353"/>
      <c r="I1" s="355"/>
      <c r="J1" s="355"/>
      <c r="K1" s="355"/>
      <c r="L1" s="355"/>
      <c r="M1" s="355"/>
      <c r="N1" s="355"/>
      <c r="O1" s="353"/>
      <c r="P1" s="353"/>
    </row>
    <row r="2" spans="2:16" s="68" customFormat="1" ht="12" customHeight="1" thickBot="1" x14ac:dyDescent="0.25">
      <c r="B2" s="356"/>
      <c r="C2" s="357"/>
      <c r="D2" s="357"/>
      <c r="E2" s="357"/>
      <c r="F2" s="357"/>
      <c r="G2" s="358"/>
      <c r="H2" s="357"/>
      <c r="I2" s="359"/>
      <c r="J2" s="359"/>
      <c r="K2" s="359"/>
      <c r="L2" s="359"/>
      <c r="M2" s="359"/>
      <c r="N2" s="359"/>
      <c r="O2" s="357"/>
      <c r="P2" s="360"/>
    </row>
    <row r="3" spans="2:16" s="68" customFormat="1" ht="22.5" customHeight="1" thickBot="1" x14ac:dyDescent="0.25">
      <c r="B3" s="57"/>
      <c r="C3" s="1361" t="s">
        <v>254</v>
      </c>
      <c r="D3" s="1362"/>
      <c r="E3" s="1362"/>
      <c r="F3" s="1362"/>
      <c r="G3" s="1362"/>
      <c r="H3" s="1362"/>
      <c r="I3" s="1362"/>
      <c r="J3" s="1362"/>
      <c r="K3" s="1362"/>
      <c r="L3" s="1362"/>
      <c r="M3" s="1362"/>
      <c r="N3" s="1362"/>
      <c r="O3" s="1363"/>
      <c r="P3" s="361"/>
    </row>
    <row r="4" spans="2:16" s="68" customFormat="1" ht="99.75" customHeight="1" thickBot="1" x14ac:dyDescent="0.25">
      <c r="B4" s="57"/>
      <c r="C4" s="1383" t="s">
        <v>350</v>
      </c>
      <c r="D4" s="1384"/>
      <c r="E4" s="1384"/>
      <c r="F4" s="1384"/>
      <c r="G4" s="1384"/>
      <c r="H4" s="1384"/>
      <c r="I4" s="1384"/>
      <c r="J4" s="1384"/>
      <c r="K4" s="1384"/>
      <c r="L4" s="1384"/>
      <c r="M4" s="1384"/>
      <c r="N4" s="1384"/>
      <c r="O4" s="1385"/>
      <c r="P4" s="361"/>
    </row>
    <row r="5" spans="2:16" s="353" customFormat="1" ht="8.25" customHeight="1" thickBot="1" x14ac:dyDescent="0.25">
      <c r="B5" s="57"/>
      <c r="C5" s="1311"/>
      <c r="D5" s="1311"/>
      <c r="E5" s="1311"/>
      <c r="F5" s="1311"/>
      <c r="G5" s="1311"/>
      <c r="H5" s="1311"/>
      <c r="I5" s="1311"/>
      <c r="J5" s="1311"/>
      <c r="K5" s="1311"/>
      <c r="L5" s="1311"/>
      <c r="M5" s="1311"/>
      <c r="N5" s="1311"/>
      <c r="O5" s="1311"/>
      <c r="P5" s="361"/>
    </row>
    <row r="6" spans="2:16" s="353" customFormat="1" ht="15" customHeight="1" thickBot="1" x14ac:dyDescent="0.25">
      <c r="B6" s="57"/>
      <c r="C6" s="1314" t="s">
        <v>251</v>
      </c>
      <c r="D6" s="1315"/>
      <c r="E6" s="1315"/>
      <c r="F6" s="1315"/>
      <c r="G6" s="1315"/>
      <c r="H6" s="1315"/>
      <c r="I6" s="1315"/>
      <c r="J6" s="1315"/>
      <c r="K6" s="1315"/>
      <c r="L6" s="1315"/>
      <c r="M6" s="1315"/>
      <c r="N6" s="1315"/>
      <c r="O6" s="1316"/>
      <c r="P6" s="361"/>
    </row>
    <row r="7" spans="2:16" s="353" customFormat="1" ht="13.5" customHeight="1" thickBot="1" x14ac:dyDescent="0.25">
      <c r="B7" s="57"/>
      <c r="C7" s="1403" t="s">
        <v>3</v>
      </c>
      <c r="D7" s="1404"/>
      <c r="E7" s="1404"/>
      <c r="F7" s="1404"/>
      <c r="G7" s="366"/>
      <c r="H7" s="1405"/>
      <c r="I7" s="1406"/>
      <c r="J7" s="1407" t="str">
        <f>IF(H7&gt;15,"Excede Número de pisos","")</f>
        <v/>
      </c>
      <c r="K7" s="1408"/>
      <c r="L7" s="1408"/>
      <c r="M7" s="1408"/>
      <c r="N7" s="1408"/>
      <c r="O7" s="1409"/>
      <c r="P7" s="361"/>
    </row>
    <row r="8" spans="2:16" s="353" customFormat="1" ht="13.5" customHeight="1" x14ac:dyDescent="0.2">
      <c r="B8" s="57"/>
      <c r="C8" s="1410" t="s">
        <v>361</v>
      </c>
      <c r="D8" s="1411"/>
      <c r="E8" s="1411"/>
      <c r="F8" s="1411"/>
      <c r="G8" s="364"/>
      <c r="H8" s="1412"/>
      <c r="I8" s="1413"/>
      <c r="J8" s="428" t="s">
        <v>2</v>
      </c>
      <c r="K8" s="1414" t="str">
        <f>IF(H8&gt;4.5,"Excede Altura máxima de 4,5m","")</f>
        <v/>
      </c>
      <c r="L8" s="1414"/>
      <c r="M8" s="1414"/>
      <c r="N8" s="1414"/>
      <c r="O8" s="1415"/>
      <c r="P8" s="361"/>
    </row>
    <row r="9" spans="2:16" s="353" customFormat="1" ht="13.5" customHeight="1" thickBot="1" x14ac:dyDescent="0.25">
      <c r="B9" s="57"/>
      <c r="C9" s="1420" t="s">
        <v>362</v>
      </c>
      <c r="D9" s="1421"/>
      <c r="E9" s="1421"/>
      <c r="F9" s="1421"/>
      <c r="G9" s="379"/>
      <c r="H9" s="1422">
        <f>H7*H8</f>
        <v>0</v>
      </c>
      <c r="I9" s="1423"/>
      <c r="J9" s="429" t="s">
        <v>2</v>
      </c>
      <c r="K9" s="1424"/>
      <c r="L9" s="1424"/>
      <c r="M9" s="1424"/>
      <c r="N9" s="1424"/>
      <c r="O9" s="1425"/>
      <c r="P9" s="361"/>
    </row>
    <row r="10" spans="2:16" s="353" customFormat="1" ht="6.75" customHeight="1" thickBot="1" x14ac:dyDescent="0.25">
      <c r="B10" s="57"/>
      <c r="C10" s="69"/>
      <c r="D10" s="69"/>
      <c r="E10" s="70"/>
      <c r="F10" s="70"/>
      <c r="G10" s="71"/>
      <c r="H10" s="71"/>
      <c r="I10" s="71"/>
      <c r="J10" s="71"/>
      <c r="K10" s="71"/>
      <c r="L10" s="71"/>
      <c r="M10" s="71"/>
      <c r="N10" s="71"/>
      <c r="O10" s="72"/>
      <c r="P10" s="361"/>
    </row>
    <row r="11" spans="2:16" s="353" customFormat="1" ht="15" customHeight="1" thickBot="1" x14ac:dyDescent="0.25">
      <c r="B11" s="57"/>
      <c r="C11" s="1426" t="s">
        <v>255</v>
      </c>
      <c r="D11" s="1427"/>
      <c r="E11" s="1427"/>
      <c r="F11" s="1427"/>
      <c r="G11" s="1427"/>
      <c r="H11" s="1427"/>
      <c r="I11" s="1427"/>
      <c r="J11" s="1427"/>
      <c r="K11" s="1427"/>
      <c r="L11" s="1427"/>
      <c r="M11" s="1427"/>
      <c r="N11" s="1427"/>
      <c r="O11" s="1428"/>
      <c r="P11" s="361"/>
    </row>
    <row r="12" spans="2:16" s="353" customFormat="1" ht="13.5" customHeight="1" x14ac:dyDescent="0.2">
      <c r="B12" s="57"/>
      <c r="C12" s="1403" t="s">
        <v>351</v>
      </c>
      <c r="D12" s="1404"/>
      <c r="E12" s="1404"/>
      <c r="F12" s="1404"/>
      <c r="G12" s="430"/>
      <c r="H12" s="55"/>
      <c r="I12" s="428" t="s">
        <v>2</v>
      </c>
      <c r="J12" s="1407"/>
      <c r="K12" s="1408"/>
      <c r="L12" s="862"/>
      <c r="M12" s="862"/>
      <c r="N12" s="862"/>
      <c r="O12" s="431"/>
      <c r="P12" s="361"/>
    </row>
    <row r="13" spans="2:16" s="353" customFormat="1" ht="13.5" customHeight="1" x14ac:dyDescent="0.2">
      <c r="B13" s="57"/>
      <c r="C13" s="1410" t="s">
        <v>352</v>
      </c>
      <c r="D13" s="1411"/>
      <c r="E13" s="1411"/>
      <c r="F13" s="1411"/>
      <c r="G13" s="364"/>
      <c r="H13" s="56"/>
      <c r="I13" s="432" t="s">
        <v>2</v>
      </c>
      <c r="J13" s="1277"/>
      <c r="K13" s="1414"/>
      <c r="L13" s="1416" t="s">
        <v>172</v>
      </c>
      <c r="M13" s="1416"/>
      <c r="N13" s="364"/>
      <c r="O13" s="378"/>
      <c r="P13" s="361"/>
    </row>
    <row r="14" spans="2:16" s="353" customFormat="1" ht="13.5" customHeight="1" thickBot="1" x14ac:dyDescent="0.25">
      <c r="B14" s="57"/>
      <c r="C14" s="859" t="s">
        <v>252</v>
      </c>
      <c r="D14" s="860"/>
      <c r="E14" s="860"/>
      <c r="F14" s="860"/>
      <c r="G14" s="379"/>
      <c r="H14" s="380">
        <f>H12*H13</f>
        <v>0</v>
      </c>
      <c r="I14" s="429" t="s">
        <v>253</v>
      </c>
      <c r="J14" s="861"/>
      <c r="K14" s="861"/>
      <c r="L14" s="861"/>
      <c r="M14" s="861"/>
      <c r="N14" s="861"/>
      <c r="O14" s="433"/>
      <c r="P14" s="361"/>
    </row>
    <row r="15" spans="2:16" s="353" customFormat="1" ht="6" customHeight="1" thickBot="1" x14ac:dyDescent="0.25">
      <c r="B15" s="57"/>
      <c r="C15" s="1311"/>
      <c r="D15" s="1311"/>
      <c r="E15" s="1311"/>
      <c r="F15" s="1311"/>
      <c r="G15" s="1311"/>
      <c r="H15" s="1311"/>
      <c r="I15" s="1311"/>
      <c r="J15" s="1311"/>
      <c r="K15" s="1311"/>
      <c r="L15" s="1311"/>
      <c r="M15" s="1311"/>
      <c r="N15" s="1311"/>
      <c r="O15" s="1311"/>
      <c r="P15" s="361"/>
    </row>
    <row r="16" spans="2:16" s="353" customFormat="1" ht="13.5" customHeight="1" thickBot="1" x14ac:dyDescent="0.25">
      <c r="B16" s="57"/>
      <c r="C16" s="1426" t="s">
        <v>363</v>
      </c>
      <c r="D16" s="1427"/>
      <c r="E16" s="1427"/>
      <c r="F16" s="1427"/>
      <c r="G16" s="1427"/>
      <c r="H16" s="1427"/>
      <c r="I16" s="1427"/>
      <c r="J16" s="1427"/>
      <c r="K16" s="1427"/>
      <c r="L16" s="1427"/>
      <c r="M16" s="1427"/>
      <c r="N16" s="1427"/>
      <c r="O16" s="1428"/>
      <c r="P16" s="361"/>
    </row>
    <row r="17" spans="2:16" s="353" customFormat="1" ht="20.25" customHeight="1" x14ac:dyDescent="0.2">
      <c r="B17" s="57"/>
      <c r="C17" s="434" t="s">
        <v>365</v>
      </c>
      <c r="D17" s="435"/>
      <c r="E17" s="436">
        <f>IF(H7&lt;=5,5,IF(H7&lt;=10,7,10))</f>
        <v>5</v>
      </c>
      <c r="F17" s="437"/>
      <c r="G17" s="437"/>
      <c r="H17" s="366"/>
      <c r="I17" s="366">
        <f>E21</f>
        <v>20</v>
      </c>
      <c r="J17" s="438" t="s">
        <v>0</v>
      </c>
      <c r="K17" s="366"/>
      <c r="L17" s="366"/>
      <c r="M17" s="366"/>
      <c r="N17" s="366"/>
      <c r="O17" s="371"/>
      <c r="P17" s="361"/>
    </row>
    <row r="18" spans="2:16" s="353" customFormat="1" ht="20.25" customHeight="1" x14ac:dyDescent="0.2">
      <c r="B18" s="57"/>
      <c r="C18" s="439" t="s">
        <v>364</v>
      </c>
      <c r="D18" s="440"/>
      <c r="E18" s="441">
        <f>IF(E17=5,0.25,IF(E17=7,0.3,IF(E17=10,0.35)))</f>
        <v>0.25</v>
      </c>
      <c r="F18" s="442" t="s">
        <v>259</v>
      </c>
      <c r="G18" s="443"/>
      <c r="H18" s="364"/>
      <c r="I18" s="364"/>
      <c r="J18" s="364"/>
      <c r="K18" s="364"/>
      <c r="L18" s="364"/>
      <c r="M18" s="364"/>
      <c r="N18" s="364"/>
      <c r="O18" s="376"/>
      <c r="P18" s="361"/>
    </row>
    <row r="19" spans="2:16" s="353" customFormat="1" ht="20.25" customHeight="1" x14ac:dyDescent="0.2">
      <c r="B19" s="57"/>
      <c r="C19" s="439" t="s">
        <v>366</v>
      </c>
      <c r="D19" s="444"/>
      <c r="E19" s="441">
        <f>H14*E18/100</f>
        <v>0</v>
      </c>
      <c r="F19" s="442" t="s">
        <v>258</v>
      </c>
      <c r="G19" s="443"/>
      <c r="H19" s="364"/>
      <c r="I19" s="364">
        <f>H9</f>
        <v>0</v>
      </c>
      <c r="J19" s="858" t="s">
        <v>2</v>
      </c>
      <c r="K19" s="364"/>
      <c r="L19" s="364"/>
      <c r="M19" s="364"/>
      <c r="N19" s="364"/>
      <c r="O19" s="378"/>
      <c r="P19" s="361"/>
    </row>
    <row r="20" spans="2:16" s="353" customFormat="1" ht="20.25" customHeight="1" x14ac:dyDescent="0.2">
      <c r="B20" s="57"/>
      <c r="C20" s="857" t="s">
        <v>367</v>
      </c>
      <c r="D20" s="445"/>
      <c r="E20" s="441">
        <f>IF(H9/E17&gt;1,CEILING(H9/E17,0.05),1)</f>
        <v>1</v>
      </c>
      <c r="F20" s="442" t="s">
        <v>2</v>
      </c>
      <c r="G20" s="443"/>
      <c r="H20" s="364"/>
      <c r="I20" s="364"/>
      <c r="J20" s="364"/>
      <c r="K20" s="364"/>
      <c r="L20" s="364"/>
      <c r="M20" s="364"/>
      <c r="N20" s="364"/>
      <c r="O20" s="445"/>
      <c r="P20" s="361"/>
    </row>
    <row r="21" spans="2:16" s="353" customFormat="1" ht="20.25" customHeight="1" x14ac:dyDescent="0.2">
      <c r="B21" s="57"/>
      <c r="C21" s="857" t="s">
        <v>368</v>
      </c>
      <c r="D21" s="445"/>
      <c r="E21" s="446">
        <f>IF(H7&lt;=5,20,IF(H7&lt;=10,25,30))</f>
        <v>20</v>
      </c>
      <c r="F21" s="447" t="s">
        <v>0</v>
      </c>
      <c r="G21" s="443"/>
      <c r="H21" s="364"/>
      <c r="I21" s="364"/>
      <c r="J21" s="364"/>
      <c r="K21" s="364"/>
      <c r="L21" s="364"/>
      <c r="M21" s="364"/>
      <c r="N21" s="364"/>
      <c r="O21" s="378"/>
      <c r="P21" s="361"/>
    </row>
    <row r="22" spans="2:16" s="353" customFormat="1" ht="20.25" customHeight="1" thickBot="1" x14ac:dyDescent="0.25">
      <c r="B22" s="57"/>
      <c r="C22" s="856" t="s">
        <v>369</v>
      </c>
      <c r="D22" s="448"/>
      <c r="E22" s="449">
        <f>E19/(E20*E21/100)</f>
        <v>0</v>
      </c>
      <c r="F22" s="1399" t="s">
        <v>260</v>
      </c>
      <c r="G22" s="1399"/>
      <c r="H22" s="379"/>
      <c r="I22" s="379"/>
      <c r="J22" s="379"/>
      <c r="K22" s="450">
        <f>E20</f>
        <v>1</v>
      </c>
      <c r="L22" s="451" t="s">
        <v>2</v>
      </c>
      <c r="M22" s="450"/>
      <c r="N22" s="450"/>
      <c r="O22" s="452"/>
      <c r="P22" s="361"/>
    </row>
    <row r="23" spans="2:16" s="353" customFormat="1" ht="14.25" customHeight="1" thickBot="1" x14ac:dyDescent="0.25">
      <c r="B23" s="57"/>
      <c r="C23" s="60"/>
      <c r="D23" s="60"/>
      <c r="E23" s="60"/>
      <c r="F23" s="60"/>
      <c r="G23" s="385"/>
      <c r="H23" s="60"/>
      <c r="I23" s="71"/>
      <c r="J23" s="71"/>
      <c r="K23" s="71"/>
      <c r="L23" s="71"/>
      <c r="M23" s="71"/>
      <c r="N23" s="71"/>
      <c r="O23" s="60"/>
      <c r="P23" s="361"/>
    </row>
    <row r="24" spans="2:16" s="353" customFormat="1" ht="34.5" customHeight="1" thickBot="1" x14ac:dyDescent="0.25">
      <c r="B24" s="57"/>
      <c r="C24" s="453" t="s">
        <v>257</v>
      </c>
      <c r="D24" s="454">
        <f>CEILING(E22,2)</f>
        <v>0</v>
      </c>
      <c r="E24" s="1401" t="s">
        <v>370</v>
      </c>
      <c r="F24" s="1401"/>
      <c r="G24" s="1401"/>
      <c r="H24" s="455">
        <f>E20</f>
        <v>1</v>
      </c>
      <c r="I24" s="455" t="s">
        <v>2</v>
      </c>
      <c r="J24" s="455" t="s">
        <v>256</v>
      </c>
      <c r="K24" s="456">
        <f>E21</f>
        <v>20</v>
      </c>
      <c r="L24" s="456" t="s">
        <v>0</v>
      </c>
      <c r="M24" s="1401" t="s">
        <v>195</v>
      </c>
      <c r="N24" s="1401"/>
      <c r="O24" s="1402"/>
      <c r="P24" s="361"/>
    </row>
    <row r="25" spans="2:16" s="353" customFormat="1" ht="6" customHeight="1" x14ac:dyDescent="0.2">
      <c r="B25" s="57"/>
      <c r="C25" s="1311"/>
      <c r="D25" s="1311"/>
      <c r="E25" s="1311"/>
      <c r="F25" s="1311"/>
      <c r="G25" s="1311"/>
      <c r="H25" s="1311"/>
      <c r="I25" s="1311"/>
      <c r="J25" s="1311"/>
      <c r="K25" s="1311"/>
      <c r="L25" s="1311"/>
      <c r="M25" s="1311"/>
      <c r="N25" s="1311"/>
      <c r="O25" s="1311"/>
      <c r="P25" s="361"/>
    </row>
    <row r="26" spans="2:16" s="353" customFormat="1" ht="16.5" customHeight="1" thickBot="1" x14ac:dyDescent="0.25">
      <c r="B26" s="57"/>
      <c r="C26" s="855"/>
      <c r="D26" s="855"/>
      <c r="E26" s="855"/>
      <c r="F26" s="855"/>
      <c r="G26" s="855"/>
      <c r="H26" s="855"/>
      <c r="I26" s="855"/>
      <c r="J26" s="855"/>
      <c r="K26" s="855"/>
      <c r="L26" s="855"/>
      <c r="M26" s="855"/>
      <c r="N26" s="855"/>
      <c r="O26" s="855"/>
      <c r="P26" s="361"/>
    </row>
    <row r="27" spans="2:16" s="353" customFormat="1" ht="36.75" customHeight="1" x14ac:dyDescent="0.2">
      <c r="B27" s="57"/>
      <c r="C27" s="855"/>
      <c r="D27" s="1393" t="s">
        <v>184</v>
      </c>
      <c r="E27" s="1394"/>
      <c r="F27" s="1397" t="s">
        <v>185</v>
      </c>
      <c r="G27" s="1397"/>
      <c r="H27" s="1397"/>
      <c r="I27" s="1397" t="s">
        <v>186</v>
      </c>
      <c r="J27" s="1397"/>
      <c r="K27" s="1398"/>
      <c r="L27" s="855"/>
      <c r="M27" s="855"/>
      <c r="N27" s="855"/>
      <c r="O27" s="855"/>
      <c r="P27" s="361"/>
    </row>
    <row r="28" spans="2:16" s="353" customFormat="1" ht="39" customHeight="1" x14ac:dyDescent="0.2">
      <c r="B28" s="57"/>
      <c r="C28" s="855"/>
      <c r="D28" s="1395"/>
      <c r="E28" s="1396"/>
      <c r="F28" s="1432" t="s">
        <v>187</v>
      </c>
      <c r="G28" s="1432"/>
      <c r="H28" s="1432"/>
      <c r="I28" s="1432" t="s">
        <v>188</v>
      </c>
      <c r="J28" s="1432"/>
      <c r="K28" s="1433"/>
      <c r="L28" s="855"/>
      <c r="M28" s="855"/>
      <c r="N28" s="855"/>
      <c r="O28" s="855"/>
      <c r="P28" s="361"/>
    </row>
    <row r="29" spans="2:16" s="353" customFormat="1" ht="21" customHeight="1" x14ac:dyDescent="0.2">
      <c r="B29" s="57"/>
      <c r="C29" s="855"/>
      <c r="D29" s="1389" t="s">
        <v>189</v>
      </c>
      <c r="E29" s="1390"/>
      <c r="F29" s="1390" t="s">
        <v>190</v>
      </c>
      <c r="G29" s="1390"/>
      <c r="H29" s="1390"/>
      <c r="I29" s="1390">
        <v>0.25</v>
      </c>
      <c r="J29" s="1390"/>
      <c r="K29" s="1400"/>
      <c r="L29" s="855"/>
      <c r="M29" s="855"/>
      <c r="N29" s="855"/>
      <c r="O29" s="855"/>
      <c r="P29" s="361"/>
    </row>
    <row r="30" spans="2:16" s="353" customFormat="1" ht="21" customHeight="1" x14ac:dyDescent="0.2">
      <c r="B30" s="57"/>
      <c r="C30" s="855"/>
      <c r="D30" s="1389" t="s">
        <v>191</v>
      </c>
      <c r="E30" s="1390"/>
      <c r="F30" s="1390" t="s">
        <v>192</v>
      </c>
      <c r="G30" s="1390"/>
      <c r="H30" s="1390"/>
      <c r="I30" s="1391">
        <v>0.3</v>
      </c>
      <c r="J30" s="1391"/>
      <c r="K30" s="1392"/>
      <c r="L30" s="855"/>
      <c r="M30" s="855"/>
      <c r="N30" s="855"/>
      <c r="O30" s="855"/>
      <c r="P30" s="361"/>
    </row>
    <row r="31" spans="2:16" s="353" customFormat="1" ht="21" customHeight="1" thickBot="1" x14ac:dyDescent="0.25">
      <c r="B31" s="57"/>
      <c r="C31" s="855"/>
      <c r="D31" s="1434" t="s">
        <v>193</v>
      </c>
      <c r="E31" s="1435"/>
      <c r="F31" s="1435" t="s">
        <v>194</v>
      </c>
      <c r="G31" s="1435"/>
      <c r="H31" s="1435"/>
      <c r="I31" s="1435">
        <v>0.35</v>
      </c>
      <c r="J31" s="1435"/>
      <c r="K31" s="1436"/>
      <c r="L31" s="855"/>
      <c r="M31" s="855"/>
      <c r="N31" s="855"/>
      <c r="O31" s="855"/>
      <c r="P31" s="361"/>
    </row>
    <row r="32" spans="2:16" s="353" customFormat="1" ht="14.25" customHeight="1" x14ac:dyDescent="0.2">
      <c r="B32" s="57"/>
      <c r="C32" s="855"/>
      <c r="D32" s="855"/>
      <c r="E32" s="855"/>
      <c r="F32" s="855"/>
      <c r="G32" s="855"/>
      <c r="H32" s="855"/>
      <c r="I32" s="855"/>
      <c r="J32" s="855"/>
      <c r="K32" s="855"/>
      <c r="L32" s="855"/>
      <c r="M32" s="855"/>
      <c r="N32" s="855"/>
      <c r="O32" s="855"/>
      <c r="P32" s="361"/>
    </row>
    <row r="33" spans="2:16" s="353" customFormat="1" x14ac:dyDescent="0.2">
      <c r="B33" s="57"/>
      <c r="C33" s="1429" t="s">
        <v>371</v>
      </c>
      <c r="D33" s="1430"/>
      <c r="E33" s="1430"/>
      <c r="F33" s="1430"/>
      <c r="G33" s="1430"/>
      <c r="H33" s="1430"/>
      <c r="I33" s="1430"/>
      <c r="J33" s="1430"/>
      <c r="K33" s="1430"/>
      <c r="L33" s="1430"/>
      <c r="M33" s="1430"/>
      <c r="N33" s="1430"/>
      <c r="O33" s="1431"/>
      <c r="P33" s="361"/>
    </row>
    <row r="34" spans="2:16" s="353" customFormat="1" x14ac:dyDescent="0.2">
      <c r="B34" s="57"/>
      <c r="C34" s="1417" t="s">
        <v>372</v>
      </c>
      <c r="D34" s="1418"/>
      <c r="E34" s="1418"/>
      <c r="F34" s="1418"/>
      <c r="G34" s="1418"/>
      <c r="H34" s="1418"/>
      <c r="I34" s="1418"/>
      <c r="J34" s="1418"/>
      <c r="K34" s="1418"/>
      <c r="L34" s="1418"/>
      <c r="M34" s="1418"/>
      <c r="N34" s="1418"/>
      <c r="O34" s="1419"/>
      <c r="P34" s="361"/>
    </row>
    <row r="35" spans="2:16" s="353" customFormat="1" ht="26.25" customHeight="1" thickBot="1" x14ac:dyDescent="0.25">
      <c r="B35" s="57"/>
      <c r="C35" s="1331" t="s">
        <v>373</v>
      </c>
      <c r="D35" s="1332"/>
      <c r="E35" s="1332"/>
      <c r="F35" s="1332"/>
      <c r="G35" s="1332"/>
      <c r="H35" s="1332"/>
      <c r="I35" s="1332"/>
      <c r="J35" s="1332"/>
      <c r="K35" s="1332"/>
      <c r="L35" s="1332"/>
      <c r="M35" s="1332"/>
      <c r="N35" s="1332"/>
      <c r="O35" s="1333"/>
      <c r="P35" s="361"/>
    </row>
    <row r="36" spans="2:16" s="353" customFormat="1" ht="12" customHeight="1" thickBot="1" x14ac:dyDescent="0.25">
      <c r="B36" s="424"/>
      <c r="C36" s="1334"/>
      <c r="D36" s="1334"/>
      <c r="E36" s="1334"/>
      <c r="F36" s="1334"/>
      <c r="G36" s="1334"/>
      <c r="H36" s="1334"/>
      <c r="I36" s="1334"/>
      <c r="J36" s="1334"/>
      <c r="K36" s="1334"/>
      <c r="L36" s="1334"/>
      <c r="M36" s="1334"/>
      <c r="N36" s="1334"/>
      <c r="O36" s="1334"/>
      <c r="P36" s="425"/>
    </row>
    <row r="37" spans="2:16" s="353" customFormat="1" x14ac:dyDescent="0.2">
      <c r="G37" s="354"/>
      <c r="I37" s="355"/>
      <c r="J37" s="355"/>
      <c r="K37" s="355"/>
      <c r="L37" s="355"/>
      <c r="M37" s="355"/>
      <c r="N37" s="355"/>
    </row>
    <row r="38" spans="2:16" s="353" customFormat="1" x14ac:dyDescent="0.2">
      <c r="G38" s="354"/>
      <c r="I38" s="355"/>
      <c r="J38" s="355"/>
      <c r="K38" s="355"/>
      <c r="L38" s="355"/>
      <c r="M38" s="355"/>
      <c r="N38" s="355"/>
    </row>
    <row r="39" spans="2:16" s="353" customFormat="1" x14ac:dyDescent="0.2">
      <c r="G39" s="354"/>
      <c r="I39" s="355"/>
      <c r="J39" s="355"/>
      <c r="K39" s="355"/>
      <c r="L39" s="355"/>
      <c r="M39" s="355"/>
      <c r="N39" s="355"/>
    </row>
    <row r="40" spans="2:16" s="353" customFormat="1" x14ac:dyDescent="0.2">
      <c r="G40" s="354"/>
      <c r="I40" s="355"/>
      <c r="J40" s="355"/>
      <c r="K40" s="355"/>
      <c r="L40" s="355"/>
      <c r="M40" s="355"/>
      <c r="N40" s="355"/>
    </row>
    <row r="41" spans="2:16" s="353" customFormat="1" x14ac:dyDescent="0.2">
      <c r="G41" s="354"/>
      <c r="I41" s="355"/>
      <c r="J41" s="355"/>
      <c r="K41" s="355"/>
      <c r="L41" s="355"/>
      <c r="M41" s="355"/>
      <c r="N41" s="355"/>
    </row>
    <row r="42" spans="2:16" s="353" customFormat="1" x14ac:dyDescent="0.2">
      <c r="G42" s="354"/>
      <c r="I42" s="355"/>
      <c r="J42" s="355"/>
      <c r="K42" s="355"/>
      <c r="L42" s="355"/>
      <c r="M42" s="355"/>
      <c r="N42" s="355"/>
    </row>
    <row r="43" spans="2:16" s="353" customFormat="1" x14ac:dyDescent="0.2">
      <c r="G43" s="354"/>
      <c r="I43" s="355"/>
      <c r="J43" s="355"/>
      <c r="K43" s="355"/>
      <c r="L43" s="355"/>
      <c r="M43" s="355"/>
      <c r="N43" s="355"/>
    </row>
    <row r="44" spans="2:16" s="353" customFormat="1" x14ac:dyDescent="0.2">
      <c r="G44" s="354"/>
      <c r="I44" s="355"/>
      <c r="J44" s="355"/>
      <c r="K44" s="355"/>
      <c r="L44" s="355"/>
      <c r="M44" s="355"/>
      <c r="N44" s="355"/>
    </row>
    <row r="45" spans="2:16" s="353" customFormat="1" x14ac:dyDescent="0.2">
      <c r="G45" s="354"/>
      <c r="I45" s="355"/>
      <c r="J45" s="355"/>
      <c r="K45" s="355"/>
      <c r="L45" s="355"/>
      <c r="M45" s="355"/>
      <c r="N45" s="355"/>
    </row>
    <row r="46" spans="2:16" s="353" customFormat="1" x14ac:dyDescent="0.2">
      <c r="G46" s="354"/>
      <c r="I46" s="355"/>
      <c r="J46" s="355"/>
      <c r="K46" s="355"/>
      <c r="L46" s="355"/>
      <c r="M46" s="355"/>
      <c r="N46" s="355"/>
    </row>
    <row r="47" spans="2:16" s="353" customFormat="1" x14ac:dyDescent="0.2">
      <c r="G47" s="354"/>
      <c r="I47" s="355"/>
      <c r="J47" s="355"/>
      <c r="K47" s="355"/>
      <c r="L47" s="355"/>
      <c r="M47" s="355"/>
      <c r="N47" s="355"/>
    </row>
    <row r="48" spans="2:16" s="353" customFormat="1" x14ac:dyDescent="0.2">
      <c r="G48" s="354"/>
      <c r="I48" s="355"/>
      <c r="J48" s="355"/>
      <c r="K48" s="355"/>
      <c r="L48" s="355"/>
      <c r="M48" s="355"/>
      <c r="N48" s="355"/>
    </row>
    <row r="49" spans="7:14" s="353" customFormat="1" x14ac:dyDescent="0.2">
      <c r="G49" s="354"/>
      <c r="I49" s="355"/>
      <c r="J49" s="355"/>
      <c r="K49" s="355"/>
      <c r="L49" s="355"/>
      <c r="M49" s="355"/>
      <c r="N49" s="355"/>
    </row>
    <row r="50" spans="7:14" s="353" customFormat="1" x14ac:dyDescent="0.2">
      <c r="G50" s="354"/>
      <c r="I50" s="355"/>
      <c r="J50" s="355"/>
      <c r="K50" s="355"/>
      <c r="L50" s="355"/>
      <c r="M50" s="355"/>
      <c r="N50" s="355"/>
    </row>
    <row r="51" spans="7:14" s="353" customFormat="1" x14ac:dyDescent="0.2">
      <c r="G51" s="354"/>
      <c r="I51" s="355"/>
      <c r="J51" s="355"/>
      <c r="K51" s="355"/>
      <c r="L51" s="355"/>
      <c r="M51" s="355"/>
      <c r="N51" s="355"/>
    </row>
    <row r="52" spans="7:14" s="353" customFormat="1" x14ac:dyDescent="0.2">
      <c r="G52" s="354"/>
      <c r="I52" s="355"/>
      <c r="J52" s="355"/>
      <c r="K52" s="355"/>
      <c r="L52" s="355"/>
      <c r="M52" s="355"/>
      <c r="N52" s="355"/>
    </row>
    <row r="53" spans="7:14" s="353" customFormat="1" x14ac:dyDescent="0.2">
      <c r="G53" s="354"/>
      <c r="I53" s="355"/>
      <c r="J53" s="355"/>
      <c r="K53" s="355"/>
      <c r="L53" s="355"/>
      <c r="M53" s="355"/>
      <c r="N53" s="355"/>
    </row>
    <row r="54" spans="7:14" s="353" customFormat="1" x14ac:dyDescent="0.2">
      <c r="G54" s="354"/>
      <c r="I54" s="355"/>
      <c r="J54" s="355"/>
      <c r="K54" s="355"/>
      <c r="L54" s="355"/>
      <c r="M54" s="355"/>
      <c r="N54" s="355"/>
    </row>
    <row r="55" spans="7:14" s="353" customFormat="1" x14ac:dyDescent="0.2">
      <c r="G55" s="354"/>
      <c r="I55" s="355"/>
      <c r="J55" s="355"/>
      <c r="K55" s="355"/>
      <c r="L55" s="355"/>
      <c r="M55" s="355"/>
      <c r="N55" s="355"/>
    </row>
    <row r="56" spans="7:14" s="353" customFormat="1" x14ac:dyDescent="0.2">
      <c r="G56" s="354"/>
      <c r="I56" s="355"/>
      <c r="J56" s="355"/>
      <c r="K56" s="355"/>
      <c r="L56" s="355"/>
      <c r="M56" s="355"/>
      <c r="N56" s="355"/>
    </row>
    <row r="57" spans="7:14" s="353" customFormat="1" x14ac:dyDescent="0.2">
      <c r="G57" s="354"/>
      <c r="I57" s="355"/>
      <c r="J57" s="355"/>
      <c r="K57" s="355"/>
      <c r="L57" s="355"/>
      <c r="M57" s="355"/>
      <c r="N57" s="355"/>
    </row>
    <row r="58" spans="7:14" s="353" customFormat="1" x14ac:dyDescent="0.2">
      <c r="G58" s="354"/>
      <c r="I58" s="355"/>
      <c r="J58" s="355"/>
      <c r="K58" s="355"/>
      <c r="L58" s="355"/>
      <c r="M58" s="355"/>
      <c r="N58" s="355"/>
    </row>
    <row r="59" spans="7:14" s="353" customFormat="1" x14ac:dyDescent="0.2">
      <c r="G59" s="354"/>
      <c r="I59" s="355"/>
      <c r="J59" s="355"/>
      <c r="K59" s="355"/>
      <c r="L59" s="355"/>
      <c r="M59" s="355"/>
      <c r="N59" s="355"/>
    </row>
    <row r="60" spans="7:14" s="353" customFormat="1" x14ac:dyDescent="0.2">
      <c r="G60" s="354"/>
      <c r="I60" s="355"/>
      <c r="J60" s="355"/>
      <c r="K60" s="355"/>
      <c r="L60" s="355"/>
      <c r="M60" s="355"/>
      <c r="N60" s="355"/>
    </row>
    <row r="61" spans="7:14" s="353" customFormat="1" x14ac:dyDescent="0.2">
      <c r="G61" s="354"/>
      <c r="I61" s="355"/>
      <c r="J61" s="355"/>
      <c r="K61" s="355"/>
      <c r="L61" s="355"/>
      <c r="M61" s="355"/>
      <c r="N61" s="355"/>
    </row>
    <row r="62" spans="7:14" s="353" customFormat="1" x14ac:dyDescent="0.2">
      <c r="G62" s="354"/>
      <c r="I62" s="355"/>
      <c r="J62" s="355"/>
      <c r="K62" s="355"/>
      <c r="L62" s="355"/>
      <c r="M62" s="355"/>
      <c r="N62" s="355"/>
    </row>
    <row r="63" spans="7:14" s="353" customFormat="1" x14ac:dyDescent="0.2">
      <c r="G63" s="354"/>
      <c r="I63" s="355"/>
      <c r="J63" s="355"/>
      <c r="K63" s="355"/>
      <c r="L63" s="355"/>
      <c r="M63" s="355"/>
      <c r="N63" s="355"/>
    </row>
    <row r="64" spans="7:14" s="353" customFormat="1" x14ac:dyDescent="0.2">
      <c r="G64" s="354"/>
      <c r="I64" s="355"/>
      <c r="J64" s="355"/>
      <c r="K64" s="355"/>
      <c r="L64" s="355"/>
      <c r="M64" s="355"/>
      <c r="N64" s="355"/>
    </row>
    <row r="65" spans="7:14" s="353" customFormat="1" x14ac:dyDescent="0.2">
      <c r="G65" s="354"/>
      <c r="I65" s="355"/>
      <c r="J65" s="355"/>
      <c r="K65" s="355"/>
      <c r="L65" s="355"/>
      <c r="M65" s="355"/>
      <c r="N65" s="355"/>
    </row>
    <row r="66" spans="7:14" s="353" customFormat="1" x14ac:dyDescent="0.2">
      <c r="G66" s="354"/>
      <c r="I66" s="355"/>
      <c r="J66" s="355"/>
      <c r="K66" s="355"/>
      <c r="L66" s="355"/>
      <c r="M66" s="355"/>
      <c r="N66" s="355"/>
    </row>
    <row r="67" spans="7:14" s="353" customFormat="1" x14ac:dyDescent="0.2">
      <c r="G67" s="354"/>
      <c r="I67" s="355"/>
      <c r="J67" s="355"/>
      <c r="K67" s="355"/>
      <c r="L67" s="355"/>
      <c r="M67" s="355"/>
      <c r="N67" s="355"/>
    </row>
    <row r="68" spans="7:14" s="353" customFormat="1" x14ac:dyDescent="0.2">
      <c r="G68" s="354"/>
      <c r="I68" s="355"/>
      <c r="J68" s="355"/>
      <c r="K68" s="355"/>
      <c r="L68" s="355"/>
      <c r="M68" s="355"/>
      <c r="N68" s="355"/>
    </row>
    <row r="69" spans="7:14" s="353" customFormat="1" x14ac:dyDescent="0.2">
      <c r="G69" s="354"/>
      <c r="I69" s="355"/>
      <c r="J69" s="355"/>
      <c r="K69" s="355"/>
      <c r="L69" s="355"/>
      <c r="M69" s="355"/>
      <c r="N69" s="355"/>
    </row>
    <row r="70" spans="7:14" s="353" customFormat="1" x14ac:dyDescent="0.2">
      <c r="G70" s="354"/>
      <c r="I70" s="355"/>
      <c r="J70" s="355"/>
      <c r="K70" s="355"/>
      <c r="L70" s="355"/>
      <c r="M70" s="355"/>
      <c r="N70" s="355"/>
    </row>
    <row r="71" spans="7:14" s="353" customFormat="1" x14ac:dyDescent="0.2">
      <c r="G71" s="354"/>
      <c r="I71" s="355"/>
      <c r="J71" s="355"/>
      <c r="K71" s="355"/>
      <c r="L71" s="355"/>
      <c r="M71" s="355"/>
      <c r="N71" s="355"/>
    </row>
    <row r="72" spans="7:14" s="353" customFormat="1" x14ac:dyDescent="0.2">
      <c r="G72" s="354"/>
      <c r="I72" s="355"/>
      <c r="J72" s="355"/>
      <c r="K72" s="355"/>
      <c r="L72" s="355"/>
      <c r="M72" s="355"/>
      <c r="N72" s="355"/>
    </row>
    <row r="73" spans="7:14" s="353" customFormat="1" x14ac:dyDescent="0.2">
      <c r="G73" s="354"/>
      <c r="I73" s="355"/>
      <c r="J73" s="355"/>
      <c r="K73" s="355"/>
      <c r="L73" s="355"/>
      <c r="M73" s="355"/>
      <c r="N73" s="355"/>
    </row>
    <row r="74" spans="7:14" s="353" customFormat="1" x14ac:dyDescent="0.2">
      <c r="G74" s="354"/>
      <c r="I74" s="355"/>
      <c r="J74" s="355"/>
      <c r="K74" s="355"/>
      <c r="L74" s="355"/>
      <c r="M74" s="355"/>
      <c r="N74" s="355"/>
    </row>
    <row r="75" spans="7:14" s="353" customFormat="1" x14ac:dyDescent="0.2">
      <c r="G75" s="354"/>
      <c r="I75" s="355"/>
      <c r="J75" s="355"/>
      <c r="K75" s="355"/>
      <c r="L75" s="355"/>
      <c r="M75" s="355"/>
      <c r="N75" s="355"/>
    </row>
    <row r="76" spans="7:14" s="353" customFormat="1" x14ac:dyDescent="0.2">
      <c r="G76" s="354"/>
      <c r="I76" s="355"/>
      <c r="J76" s="355"/>
      <c r="K76" s="355"/>
      <c r="L76" s="355"/>
      <c r="M76" s="355"/>
      <c r="N76" s="355"/>
    </row>
    <row r="77" spans="7:14" s="353" customFormat="1" x14ac:dyDescent="0.2">
      <c r="G77" s="354"/>
      <c r="I77" s="355"/>
      <c r="J77" s="355"/>
      <c r="K77" s="355"/>
      <c r="L77" s="355"/>
      <c r="M77" s="355"/>
      <c r="N77" s="355"/>
    </row>
    <row r="78" spans="7:14" s="353" customFormat="1" x14ac:dyDescent="0.2">
      <c r="G78" s="354"/>
      <c r="I78" s="355"/>
      <c r="J78" s="355"/>
      <c r="K78" s="355"/>
      <c r="L78" s="355"/>
      <c r="M78" s="355"/>
      <c r="N78" s="355"/>
    </row>
    <row r="79" spans="7:14" s="353" customFormat="1" x14ac:dyDescent="0.2">
      <c r="G79" s="354"/>
      <c r="I79" s="355"/>
      <c r="J79" s="355"/>
      <c r="K79" s="355"/>
      <c r="L79" s="355"/>
      <c r="M79" s="355"/>
      <c r="N79" s="355"/>
    </row>
    <row r="80" spans="7:14" s="353" customFormat="1" x14ac:dyDescent="0.2">
      <c r="G80" s="354"/>
      <c r="I80" s="355"/>
      <c r="J80" s="355"/>
      <c r="K80" s="355"/>
      <c r="L80" s="355"/>
      <c r="M80" s="355"/>
      <c r="N80" s="355"/>
    </row>
    <row r="81" spans="7:14" s="353" customFormat="1" x14ac:dyDescent="0.2">
      <c r="G81" s="354"/>
      <c r="I81" s="355"/>
      <c r="J81" s="355"/>
      <c r="K81" s="355"/>
      <c r="L81" s="355"/>
      <c r="M81" s="355"/>
      <c r="N81" s="355"/>
    </row>
    <row r="82" spans="7:14" s="353" customFormat="1" x14ac:dyDescent="0.2">
      <c r="G82" s="354"/>
      <c r="I82" s="355"/>
      <c r="J82" s="355"/>
      <c r="K82" s="355"/>
      <c r="L82" s="355"/>
      <c r="M82" s="355"/>
      <c r="N82" s="355"/>
    </row>
    <row r="83" spans="7:14" s="353" customFormat="1" x14ac:dyDescent="0.2">
      <c r="G83" s="354"/>
      <c r="I83" s="355"/>
      <c r="J83" s="355"/>
      <c r="K83" s="355"/>
      <c r="L83" s="355"/>
      <c r="M83" s="355"/>
      <c r="N83" s="355"/>
    </row>
    <row r="84" spans="7:14" s="353" customFormat="1" x14ac:dyDescent="0.2">
      <c r="G84" s="354"/>
      <c r="I84" s="355"/>
      <c r="J84" s="355"/>
      <c r="K84" s="355"/>
      <c r="L84" s="355"/>
      <c r="M84" s="355"/>
      <c r="N84" s="355"/>
    </row>
    <row r="85" spans="7:14" s="353" customFormat="1" x14ac:dyDescent="0.2">
      <c r="G85" s="354"/>
      <c r="I85" s="355"/>
      <c r="J85" s="355"/>
      <c r="K85" s="355"/>
      <c r="L85" s="355"/>
      <c r="M85" s="355"/>
      <c r="N85" s="355"/>
    </row>
    <row r="86" spans="7:14" s="353" customFormat="1" x14ac:dyDescent="0.2">
      <c r="G86" s="354"/>
      <c r="I86" s="355"/>
      <c r="J86" s="355"/>
      <c r="K86" s="355"/>
      <c r="L86" s="355"/>
      <c r="M86" s="355"/>
      <c r="N86" s="355"/>
    </row>
    <row r="87" spans="7:14" s="353" customFormat="1" x14ac:dyDescent="0.2">
      <c r="G87" s="354"/>
      <c r="I87" s="355"/>
      <c r="J87" s="355"/>
      <c r="K87" s="355"/>
      <c r="L87" s="355"/>
      <c r="M87" s="355"/>
      <c r="N87" s="355"/>
    </row>
    <row r="88" spans="7:14" s="353" customFormat="1" x14ac:dyDescent="0.2">
      <c r="G88" s="354"/>
      <c r="I88" s="355"/>
      <c r="J88" s="355"/>
      <c r="K88" s="355"/>
      <c r="L88" s="355"/>
      <c r="M88" s="355"/>
      <c r="N88" s="355"/>
    </row>
    <row r="89" spans="7:14" s="353" customFormat="1" x14ac:dyDescent="0.2">
      <c r="G89" s="354"/>
      <c r="I89" s="355"/>
      <c r="J89" s="355"/>
      <c r="K89" s="355"/>
      <c r="L89" s="355"/>
      <c r="M89" s="355"/>
      <c r="N89" s="355"/>
    </row>
    <row r="90" spans="7:14" s="353" customFormat="1" x14ac:dyDescent="0.2">
      <c r="G90" s="354"/>
      <c r="I90" s="355"/>
      <c r="J90" s="355"/>
      <c r="K90" s="355"/>
      <c r="L90" s="355"/>
      <c r="M90" s="355"/>
      <c r="N90" s="355"/>
    </row>
    <row r="91" spans="7:14" s="353" customFormat="1" x14ac:dyDescent="0.2">
      <c r="G91" s="354"/>
      <c r="I91" s="355"/>
      <c r="J91" s="355"/>
      <c r="K91" s="355"/>
      <c r="L91" s="355"/>
      <c r="M91" s="355"/>
      <c r="N91" s="355"/>
    </row>
    <row r="92" spans="7:14" s="353" customFormat="1" x14ac:dyDescent="0.2">
      <c r="G92" s="354"/>
      <c r="I92" s="355"/>
      <c r="J92" s="355"/>
      <c r="K92" s="355"/>
      <c r="L92" s="355"/>
      <c r="M92" s="355"/>
      <c r="N92" s="355"/>
    </row>
    <row r="93" spans="7:14" s="353" customFormat="1" x14ac:dyDescent="0.2">
      <c r="G93" s="354"/>
      <c r="I93" s="355"/>
      <c r="J93" s="355"/>
      <c r="K93" s="355"/>
      <c r="L93" s="355"/>
      <c r="M93" s="355"/>
      <c r="N93" s="355"/>
    </row>
    <row r="94" spans="7:14" s="353" customFormat="1" x14ac:dyDescent="0.2">
      <c r="G94" s="354"/>
      <c r="I94" s="355"/>
      <c r="J94" s="355"/>
      <c r="K94" s="355"/>
      <c r="L94" s="355"/>
      <c r="M94" s="355"/>
      <c r="N94" s="355"/>
    </row>
    <row r="95" spans="7:14" s="353" customFormat="1" x14ac:dyDescent="0.2">
      <c r="G95" s="354"/>
      <c r="I95" s="355"/>
      <c r="J95" s="355"/>
      <c r="K95" s="355"/>
      <c r="L95" s="355"/>
      <c r="M95" s="355"/>
      <c r="N95" s="355"/>
    </row>
    <row r="96" spans="7:14" s="353" customFormat="1" x14ac:dyDescent="0.2">
      <c r="G96" s="354"/>
      <c r="I96" s="355"/>
      <c r="J96" s="355"/>
      <c r="K96" s="355"/>
      <c r="L96" s="355"/>
      <c r="M96" s="355"/>
      <c r="N96" s="355"/>
    </row>
    <row r="97" spans="7:14" s="353" customFormat="1" x14ac:dyDescent="0.2">
      <c r="G97" s="354"/>
      <c r="I97" s="355"/>
      <c r="J97" s="355"/>
      <c r="K97" s="355"/>
      <c r="L97" s="355"/>
      <c r="M97" s="355"/>
      <c r="N97" s="355"/>
    </row>
    <row r="98" spans="7:14" s="353" customFormat="1" x14ac:dyDescent="0.2">
      <c r="G98" s="354"/>
      <c r="I98" s="355"/>
      <c r="J98" s="355"/>
      <c r="K98" s="355"/>
      <c r="L98" s="355"/>
      <c r="M98" s="355"/>
      <c r="N98" s="355"/>
    </row>
    <row r="99" spans="7:14" s="353" customFormat="1" x14ac:dyDescent="0.2">
      <c r="G99" s="354"/>
      <c r="I99" s="355"/>
      <c r="J99" s="355"/>
      <c r="K99" s="355"/>
      <c r="L99" s="355"/>
      <c r="M99" s="355"/>
      <c r="N99" s="355"/>
    </row>
    <row r="100" spans="7:14" s="353" customFormat="1" x14ac:dyDescent="0.2">
      <c r="G100" s="354"/>
      <c r="I100" s="355"/>
      <c r="J100" s="355"/>
      <c r="K100" s="355"/>
      <c r="L100" s="355"/>
      <c r="M100" s="355"/>
      <c r="N100" s="355"/>
    </row>
    <row r="101" spans="7:14" s="353" customFormat="1" x14ac:dyDescent="0.2">
      <c r="G101" s="354"/>
      <c r="I101" s="355"/>
      <c r="J101" s="355"/>
      <c r="K101" s="355"/>
      <c r="L101" s="355"/>
      <c r="M101" s="355"/>
      <c r="N101" s="355"/>
    </row>
    <row r="102" spans="7:14" s="353" customFormat="1" x14ac:dyDescent="0.2">
      <c r="G102" s="354"/>
      <c r="I102" s="355"/>
      <c r="J102" s="355"/>
      <c r="K102" s="355"/>
      <c r="L102" s="355"/>
      <c r="M102" s="355"/>
      <c r="N102" s="355"/>
    </row>
    <row r="103" spans="7:14" s="353" customFormat="1" x14ac:dyDescent="0.2">
      <c r="G103" s="354"/>
      <c r="I103" s="355"/>
      <c r="J103" s="355"/>
      <c r="K103" s="355"/>
      <c r="L103" s="355"/>
      <c r="M103" s="355"/>
      <c r="N103" s="355"/>
    </row>
    <row r="104" spans="7:14" s="353" customFormat="1" x14ac:dyDescent="0.2">
      <c r="G104" s="354"/>
      <c r="I104" s="355"/>
      <c r="J104" s="355"/>
      <c r="K104" s="355"/>
      <c r="L104" s="355"/>
      <c r="M104" s="355"/>
      <c r="N104" s="355"/>
    </row>
    <row r="105" spans="7:14" s="353" customFormat="1" x14ac:dyDescent="0.2">
      <c r="G105" s="354"/>
      <c r="I105" s="355"/>
      <c r="J105" s="355"/>
      <c r="K105" s="355"/>
      <c r="L105" s="355"/>
      <c r="M105" s="355"/>
      <c r="N105" s="355"/>
    </row>
    <row r="106" spans="7:14" s="353" customFormat="1" x14ac:dyDescent="0.2">
      <c r="G106" s="354"/>
      <c r="I106" s="355"/>
      <c r="J106" s="355"/>
      <c r="K106" s="355"/>
      <c r="L106" s="355"/>
      <c r="M106" s="355"/>
      <c r="N106" s="355"/>
    </row>
    <row r="107" spans="7:14" s="353" customFormat="1" x14ac:dyDescent="0.2">
      <c r="G107" s="354"/>
      <c r="I107" s="355"/>
      <c r="J107" s="355"/>
      <c r="K107" s="355"/>
      <c r="L107" s="355"/>
      <c r="M107" s="355"/>
      <c r="N107" s="355"/>
    </row>
    <row r="108" spans="7:14" s="353" customFormat="1" x14ac:dyDescent="0.2">
      <c r="G108" s="354"/>
      <c r="I108" s="355"/>
      <c r="J108" s="355"/>
      <c r="K108" s="355"/>
      <c r="L108" s="355"/>
      <c r="M108" s="355"/>
      <c r="N108" s="355"/>
    </row>
    <row r="109" spans="7:14" s="353" customFormat="1" x14ac:dyDescent="0.2">
      <c r="G109" s="354"/>
      <c r="I109" s="355"/>
      <c r="J109" s="355"/>
      <c r="K109" s="355"/>
      <c r="L109" s="355"/>
      <c r="M109" s="355"/>
      <c r="N109" s="355"/>
    </row>
    <row r="110" spans="7:14" s="353" customFormat="1" x14ac:dyDescent="0.2">
      <c r="G110" s="354"/>
      <c r="I110" s="355"/>
      <c r="J110" s="355"/>
      <c r="K110" s="355"/>
      <c r="L110" s="355"/>
      <c r="M110" s="355"/>
      <c r="N110" s="355"/>
    </row>
    <row r="111" spans="7:14" s="353" customFormat="1" x14ac:dyDescent="0.2">
      <c r="G111" s="354"/>
      <c r="I111" s="355"/>
      <c r="J111" s="355"/>
      <c r="K111" s="355"/>
      <c r="L111" s="355"/>
      <c r="M111" s="355"/>
      <c r="N111" s="355"/>
    </row>
    <row r="112" spans="7:14" s="353" customFormat="1" x14ac:dyDescent="0.2">
      <c r="G112" s="354"/>
      <c r="I112" s="355"/>
      <c r="J112" s="355"/>
      <c r="K112" s="355"/>
      <c r="L112" s="355"/>
      <c r="M112" s="355"/>
      <c r="N112" s="355"/>
    </row>
    <row r="113" spans="7:14" s="353" customFormat="1" x14ac:dyDescent="0.2">
      <c r="G113" s="354"/>
      <c r="I113" s="355"/>
      <c r="J113" s="355"/>
      <c r="K113" s="355"/>
      <c r="L113" s="355"/>
      <c r="M113" s="355"/>
      <c r="N113" s="355"/>
    </row>
    <row r="114" spans="7:14" s="353" customFormat="1" x14ac:dyDescent="0.2">
      <c r="G114" s="354"/>
      <c r="I114" s="355"/>
      <c r="J114" s="355"/>
      <c r="K114" s="355"/>
      <c r="L114" s="355"/>
      <c r="M114" s="355"/>
      <c r="N114" s="355"/>
    </row>
    <row r="115" spans="7:14" s="353" customFormat="1" x14ac:dyDescent="0.2">
      <c r="G115" s="354"/>
      <c r="I115" s="355"/>
      <c r="J115" s="355"/>
      <c r="K115" s="355"/>
      <c r="L115" s="355"/>
      <c r="M115" s="355"/>
      <c r="N115" s="355"/>
    </row>
    <row r="116" spans="7:14" s="353" customFormat="1" x14ac:dyDescent="0.2">
      <c r="G116" s="354"/>
      <c r="I116" s="355"/>
      <c r="J116" s="355"/>
      <c r="K116" s="355"/>
      <c r="L116" s="355"/>
      <c r="M116" s="355"/>
      <c r="N116" s="355"/>
    </row>
    <row r="117" spans="7:14" s="353" customFormat="1" x14ac:dyDescent="0.2">
      <c r="G117" s="354"/>
      <c r="I117" s="355"/>
      <c r="J117" s="355"/>
      <c r="K117" s="355"/>
      <c r="L117" s="355"/>
      <c r="M117" s="355"/>
      <c r="N117" s="355"/>
    </row>
    <row r="118" spans="7:14" s="353" customFormat="1" x14ac:dyDescent="0.2">
      <c r="G118" s="354"/>
      <c r="I118" s="355"/>
      <c r="J118" s="355"/>
      <c r="K118" s="355"/>
      <c r="L118" s="355"/>
      <c r="M118" s="355"/>
      <c r="N118" s="355"/>
    </row>
    <row r="119" spans="7:14" s="353" customFormat="1" x14ac:dyDescent="0.2">
      <c r="G119" s="354"/>
      <c r="I119" s="355"/>
      <c r="J119" s="355"/>
      <c r="K119" s="355"/>
      <c r="L119" s="355"/>
      <c r="M119" s="355"/>
      <c r="N119" s="355"/>
    </row>
    <row r="120" spans="7:14" s="353" customFormat="1" x14ac:dyDescent="0.2">
      <c r="G120" s="354"/>
      <c r="I120" s="355"/>
      <c r="J120" s="355"/>
      <c r="K120" s="355"/>
      <c r="L120" s="355"/>
      <c r="M120" s="355"/>
      <c r="N120" s="355"/>
    </row>
    <row r="121" spans="7:14" s="353" customFormat="1" x14ac:dyDescent="0.2">
      <c r="G121" s="354"/>
      <c r="I121" s="355"/>
      <c r="J121" s="355"/>
      <c r="K121" s="355"/>
      <c r="L121" s="355"/>
      <c r="M121" s="355"/>
      <c r="N121" s="355"/>
    </row>
    <row r="122" spans="7:14" s="353" customFormat="1" x14ac:dyDescent="0.2">
      <c r="G122" s="354"/>
      <c r="I122" s="355"/>
      <c r="J122" s="355"/>
      <c r="K122" s="355"/>
      <c r="L122" s="355"/>
      <c r="M122" s="355"/>
      <c r="N122" s="355"/>
    </row>
    <row r="123" spans="7:14" s="353" customFormat="1" x14ac:dyDescent="0.2">
      <c r="G123" s="354"/>
      <c r="I123" s="355"/>
      <c r="J123" s="355"/>
      <c r="K123" s="355"/>
      <c r="L123" s="355"/>
      <c r="M123" s="355"/>
      <c r="N123" s="355"/>
    </row>
    <row r="124" spans="7:14" s="353" customFormat="1" x14ac:dyDescent="0.2">
      <c r="G124" s="354"/>
      <c r="I124" s="355"/>
      <c r="J124" s="355"/>
      <c r="K124" s="355"/>
      <c r="L124" s="355"/>
      <c r="M124" s="355"/>
      <c r="N124" s="355"/>
    </row>
    <row r="125" spans="7:14" s="353" customFormat="1" x14ac:dyDescent="0.2">
      <c r="G125" s="354"/>
      <c r="I125" s="355"/>
      <c r="J125" s="355"/>
      <c r="K125" s="355"/>
      <c r="L125" s="355"/>
      <c r="M125" s="355"/>
      <c r="N125" s="355"/>
    </row>
    <row r="126" spans="7:14" s="353" customFormat="1" x14ac:dyDescent="0.2">
      <c r="G126" s="354"/>
      <c r="I126" s="355"/>
      <c r="J126" s="355"/>
      <c r="K126" s="355"/>
      <c r="L126" s="355"/>
      <c r="M126" s="355"/>
      <c r="N126" s="355"/>
    </row>
    <row r="127" spans="7:14" s="353" customFormat="1" x14ac:dyDescent="0.2">
      <c r="G127" s="354"/>
      <c r="I127" s="355"/>
      <c r="J127" s="355"/>
      <c r="K127" s="355"/>
      <c r="L127" s="355"/>
      <c r="M127" s="355"/>
      <c r="N127" s="355"/>
    </row>
    <row r="128" spans="7:14" s="353" customFormat="1" x14ac:dyDescent="0.2">
      <c r="G128" s="354"/>
      <c r="I128" s="355"/>
      <c r="J128" s="355"/>
      <c r="K128" s="355"/>
      <c r="L128" s="355"/>
      <c r="M128" s="355"/>
      <c r="N128" s="355"/>
    </row>
    <row r="129" spans="7:14" s="353" customFormat="1" x14ac:dyDescent="0.2">
      <c r="G129" s="354"/>
      <c r="I129" s="355"/>
      <c r="J129" s="355"/>
      <c r="K129" s="355"/>
      <c r="L129" s="355"/>
      <c r="M129" s="355"/>
      <c r="N129" s="355"/>
    </row>
    <row r="130" spans="7:14" s="353" customFormat="1" x14ac:dyDescent="0.2">
      <c r="G130" s="354"/>
      <c r="I130" s="355"/>
      <c r="J130" s="355"/>
      <c r="K130" s="355"/>
      <c r="L130" s="355"/>
      <c r="M130" s="355"/>
      <c r="N130" s="355"/>
    </row>
    <row r="131" spans="7:14" s="353" customFormat="1" x14ac:dyDescent="0.2">
      <c r="G131" s="354"/>
      <c r="I131" s="355"/>
      <c r="J131" s="355"/>
      <c r="K131" s="355"/>
      <c r="L131" s="355"/>
      <c r="M131" s="355"/>
      <c r="N131" s="355"/>
    </row>
    <row r="132" spans="7:14" s="353" customFormat="1" x14ac:dyDescent="0.2">
      <c r="G132" s="354"/>
      <c r="I132" s="355"/>
      <c r="J132" s="355"/>
      <c r="K132" s="355"/>
      <c r="L132" s="355"/>
      <c r="M132" s="355"/>
      <c r="N132" s="355"/>
    </row>
    <row r="133" spans="7:14" s="353" customFormat="1" x14ac:dyDescent="0.2">
      <c r="G133" s="354"/>
      <c r="I133" s="355"/>
      <c r="J133" s="355"/>
      <c r="K133" s="355"/>
      <c r="L133" s="355"/>
      <c r="M133" s="355"/>
      <c r="N133" s="355"/>
    </row>
    <row r="134" spans="7:14" s="353" customFormat="1" x14ac:dyDescent="0.2">
      <c r="G134" s="354"/>
      <c r="I134" s="355"/>
      <c r="J134" s="355"/>
      <c r="K134" s="355"/>
      <c r="L134" s="355"/>
      <c r="M134" s="355"/>
      <c r="N134" s="355"/>
    </row>
    <row r="135" spans="7:14" s="353" customFormat="1" x14ac:dyDescent="0.2">
      <c r="G135" s="354"/>
      <c r="I135" s="355"/>
      <c r="J135" s="355"/>
      <c r="K135" s="355"/>
      <c r="L135" s="355"/>
      <c r="M135" s="355"/>
      <c r="N135" s="355"/>
    </row>
    <row r="136" spans="7:14" s="353" customFormat="1" x14ac:dyDescent="0.2">
      <c r="G136" s="354"/>
      <c r="I136" s="355"/>
      <c r="J136" s="355"/>
      <c r="K136" s="355"/>
      <c r="L136" s="355"/>
      <c r="M136" s="355"/>
      <c r="N136" s="355"/>
    </row>
    <row r="137" spans="7:14" s="353" customFormat="1" x14ac:dyDescent="0.2">
      <c r="G137" s="354"/>
      <c r="I137" s="355"/>
      <c r="J137" s="355"/>
      <c r="K137" s="355"/>
      <c r="L137" s="355"/>
      <c r="M137" s="355"/>
      <c r="N137" s="355"/>
    </row>
    <row r="138" spans="7:14" s="353" customFormat="1" x14ac:dyDescent="0.2">
      <c r="G138" s="354"/>
      <c r="I138" s="355"/>
      <c r="J138" s="355"/>
      <c r="K138" s="355"/>
      <c r="L138" s="355"/>
      <c r="M138" s="355"/>
      <c r="N138" s="355"/>
    </row>
    <row r="139" spans="7:14" s="353" customFormat="1" x14ac:dyDescent="0.2">
      <c r="G139" s="354"/>
      <c r="I139" s="355"/>
      <c r="J139" s="355"/>
      <c r="K139" s="355"/>
      <c r="L139" s="355"/>
      <c r="M139" s="355"/>
      <c r="N139" s="355"/>
    </row>
    <row r="140" spans="7:14" s="353" customFormat="1" x14ac:dyDescent="0.2">
      <c r="G140" s="354"/>
      <c r="I140" s="355"/>
      <c r="J140" s="355"/>
      <c r="K140" s="355"/>
      <c r="L140" s="355"/>
      <c r="M140" s="355"/>
      <c r="N140" s="355"/>
    </row>
    <row r="141" spans="7:14" s="353" customFormat="1" x14ac:dyDescent="0.2">
      <c r="G141" s="354"/>
      <c r="I141" s="355"/>
      <c r="J141" s="355"/>
      <c r="K141" s="355"/>
      <c r="L141" s="355"/>
      <c r="M141" s="355"/>
      <c r="N141" s="355"/>
    </row>
    <row r="142" spans="7:14" s="353" customFormat="1" x14ac:dyDescent="0.2">
      <c r="G142" s="354"/>
      <c r="I142" s="355"/>
      <c r="J142" s="355"/>
      <c r="K142" s="355"/>
      <c r="L142" s="355"/>
      <c r="M142" s="355"/>
      <c r="N142" s="355"/>
    </row>
    <row r="143" spans="7:14" s="353" customFormat="1" x14ac:dyDescent="0.2">
      <c r="G143" s="354"/>
      <c r="I143" s="355"/>
      <c r="J143" s="355"/>
      <c r="K143" s="355"/>
      <c r="L143" s="355"/>
      <c r="M143" s="355"/>
      <c r="N143" s="355"/>
    </row>
    <row r="144" spans="7:14" s="353" customFormat="1" x14ac:dyDescent="0.2">
      <c r="G144" s="354"/>
      <c r="I144" s="355"/>
      <c r="J144" s="355"/>
      <c r="K144" s="355"/>
      <c r="L144" s="355"/>
      <c r="M144" s="355"/>
      <c r="N144" s="355"/>
    </row>
    <row r="145" spans="7:14" s="353" customFormat="1" x14ac:dyDescent="0.2">
      <c r="G145" s="354"/>
      <c r="I145" s="355"/>
      <c r="J145" s="355"/>
      <c r="K145" s="355"/>
      <c r="L145" s="355"/>
      <c r="M145" s="355"/>
      <c r="N145" s="355"/>
    </row>
    <row r="146" spans="7:14" s="353" customFormat="1" x14ac:dyDescent="0.2">
      <c r="G146" s="354"/>
      <c r="I146" s="355"/>
      <c r="J146" s="355"/>
      <c r="K146" s="355"/>
      <c r="L146" s="355"/>
      <c r="M146" s="355"/>
      <c r="N146" s="355"/>
    </row>
    <row r="147" spans="7:14" s="353" customFormat="1" x14ac:dyDescent="0.2">
      <c r="G147" s="354"/>
      <c r="I147" s="355"/>
      <c r="J147" s="355"/>
      <c r="K147" s="355"/>
      <c r="L147" s="355"/>
      <c r="M147" s="355"/>
      <c r="N147" s="355"/>
    </row>
    <row r="148" spans="7:14" s="353" customFormat="1" x14ac:dyDescent="0.2">
      <c r="G148" s="354"/>
      <c r="I148" s="355"/>
      <c r="J148" s="355"/>
      <c r="K148" s="355"/>
      <c r="L148" s="355"/>
      <c r="M148" s="355"/>
      <c r="N148" s="355"/>
    </row>
    <row r="149" spans="7:14" s="353" customFormat="1" x14ac:dyDescent="0.2">
      <c r="G149" s="354"/>
      <c r="I149" s="355"/>
      <c r="J149" s="355"/>
      <c r="K149" s="355"/>
      <c r="L149" s="355"/>
      <c r="M149" s="355"/>
      <c r="N149" s="355"/>
    </row>
    <row r="150" spans="7:14" s="353" customFormat="1" x14ac:dyDescent="0.2">
      <c r="G150" s="354"/>
      <c r="I150" s="355"/>
      <c r="J150" s="355"/>
      <c r="K150" s="355"/>
      <c r="L150" s="355"/>
      <c r="M150" s="355"/>
      <c r="N150" s="355"/>
    </row>
    <row r="151" spans="7:14" s="353" customFormat="1" x14ac:dyDescent="0.2">
      <c r="G151" s="354"/>
      <c r="I151" s="355"/>
      <c r="J151" s="355"/>
      <c r="K151" s="355"/>
      <c r="L151" s="355"/>
      <c r="M151" s="355"/>
      <c r="N151" s="355"/>
    </row>
    <row r="152" spans="7:14" s="353" customFormat="1" x14ac:dyDescent="0.2">
      <c r="G152" s="354"/>
      <c r="I152" s="355"/>
      <c r="J152" s="355"/>
      <c r="K152" s="355"/>
      <c r="L152" s="355"/>
      <c r="M152" s="355"/>
      <c r="N152" s="355"/>
    </row>
    <row r="153" spans="7:14" s="353" customFormat="1" x14ac:dyDescent="0.2">
      <c r="G153" s="354"/>
      <c r="I153" s="355"/>
      <c r="J153" s="355"/>
      <c r="K153" s="355"/>
      <c r="L153" s="355"/>
      <c r="M153" s="355"/>
      <c r="N153" s="355"/>
    </row>
    <row r="154" spans="7:14" s="353" customFormat="1" x14ac:dyDescent="0.2">
      <c r="G154" s="354"/>
      <c r="I154" s="355"/>
      <c r="J154" s="355"/>
      <c r="K154" s="355"/>
      <c r="L154" s="355"/>
      <c r="M154" s="355"/>
      <c r="N154" s="355"/>
    </row>
    <row r="155" spans="7:14" s="353" customFormat="1" x14ac:dyDescent="0.2">
      <c r="G155" s="354"/>
      <c r="I155" s="355"/>
      <c r="J155" s="355"/>
      <c r="K155" s="355"/>
      <c r="L155" s="355"/>
      <c r="M155" s="355"/>
      <c r="N155" s="355"/>
    </row>
    <row r="156" spans="7:14" s="353" customFormat="1" x14ac:dyDescent="0.2">
      <c r="G156" s="354"/>
      <c r="I156" s="355"/>
      <c r="J156" s="355"/>
      <c r="K156" s="355"/>
      <c r="L156" s="355"/>
      <c r="M156" s="355"/>
      <c r="N156" s="355"/>
    </row>
    <row r="157" spans="7:14" s="353" customFormat="1" x14ac:dyDescent="0.2">
      <c r="G157" s="354"/>
      <c r="I157" s="355"/>
      <c r="J157" s="355"/>
      <c r="K157" s="355"/>
      <c r="L157" s="355"/>
      <c r="M157" s="355"/>
      <c r="N157" s="355"/>
    </row>
    <row r="158" spans="7:14" s="353" customFormat="1" x14ac:dyDescent="0.2">
      <c r="G158" s="354"/>
      <c r="I158" s="355"/>
      <c r="J158" s="355"/>
      <c r="K158" s="355"/>
      <c r="L158" s="355"/>
      <c r="M158" s="355"/>
      <c r="N158" s="355"/>
    </row>
    <row r="159" spans="7:14" s="353" customFormat="1" x14ac:dyDescent="0.2">
      <c r="G159" s="354"/>
      <c r="I159" s="355"/>
      <c r="J159" s="355"/>
      <c r="K159" s="355"/>
      <c r="L159" s="355"/>
      <c r="M159" s="355"/>
      <c r="N159" s="355"/>
    </row>
    <row r="160" spans="7:14" s="353" customFormat="1" x14ac:dyDescent="0.2">
      <c r="G160" s="354"/>
      <c r="I160" s="355"/>
      <c r="J160" s="355"/>
      <c r="K160" s="355"/>
      <c r="L160" s="355"/>
      <c r="M160" s="355"/>
      <c r="N160" s="355"/>
    </row>
    <row r="161" spans="7:14" s="353" customFormat="1" x14ac:dyDescent="0.2">
      <c r="G161" s="354"/>
      <c r="I161" s="355"/>
      <c r="J161" s="355"/>
      <c r="K161" s="355"/>
      <c r="L161" s="355"/>
      <c r="M161" s="355"/>
      <c r="N161" s="355"/>
    </row>
    <row r="162" spans="7:14" s="353" customFormat="1" x14ac:dyDescent="0.2">
      <c r="G162" s="354"/>
      <c r="I162" s="355"/>
      <c r="J162" s="355"/>
      <c r="K162" s="355"/>
      <c r="L162" s="355"/>
      <c r="M162" s="355"/>
      <c r="N162" s="355"/>
    </row>
    <row r="163" spans="7:14" s="353" customFormat="1" x14ac:dyDescent="0.2">
      <c r="G163" s="354"/>
      <c r="I163" s="355"/>
      <c r="J163" s="355"/>
      <c r="K163" s="355"/>
      <c r="L163" s="355"/>
      <c r="M163" s="355"/>
      <c r="N163" s="355"/>
    </row>
    <row r="164" spans="7:14" s="353" customFormat="1" x14ac:dyDescent="0.2">
      <c r="G164" s="354"/>
      <c r="I164" s="355"/>
      <c r="J164" s="355"/>
      <c r="K164" s="355"/>
      <c r="L164" s="355"/>
      <c r="M164" s="355"/>
      <c r="N164" s="355"/>
    </row>
    <row r="165" spans="7:14" s="353" customFormat="1" x14ac:dyDescent="0.2">
      <c r="G165" s="354"/>
      <c r="I165" s="355"/>
      <c r="J165" s="355"/>
      <c r="K165" s="355"/>
      <c r="L165" s="355"/>
      <c r="M165" s="355"/>
      <c r="N165" s="355"/>
    </row>
    <row r="166" spans="7:14" s="353" customFormat="1" x14ac:dyDescent="0.2">
      <c r="G166" s="354"/>
      <c r="I166" s="355"/>
      <c r="J166" s="355"/>
      <c r="K166" s="355"/>
      <c r="L166" s="355"/>
      <c r="M166" s="355"/>
      <c r="N166" s="355"/>
    </row>
    <row r="167" spans="7:14" s="353" customFormat="1" x14ac:dyDescent="0.2">
      <c r="G167" s="354"/>
      <c r="I167" s="355"/>
      <c r="J167" s="355"/>
      <c r="K167" s="355"/>
      <c r="L167" s="355"/>
      <c r="M167" s="355"/>
      <c r="N167" s="355"/>
    </row>
    <row r="168" spans="7:14" s="353" customFormat="1" x14ac:dyDescent="0.2">
      <c r="G168" s="354"/>
      <c r="I168" s="355"/>
      <c r="J168" s="355"/>
      <c r="K168" s="355"/>
      <c r="L168" s="355"/>
      <c r="M168" s="355"/>
      <c r="N168" s="355"/>
    </row>
    <row r="169" spans="7:14" s="353" customFormat="1" x14ac:dyDescent="0.2">
      <c r="G169" s="354"/>
      <c r="I169" s="355"/>
      <c r="J169" s="355"/>
      <c r="K169" s="355"/>
      <c r="L169" s="355"/>
      <c r="M169" s="355"/>
      <c r="N169" s="355"/>
    </row>
    <row r="170" spans="7:14" s="353" customFormat="1" x14ac:dyDescent="0.2">
      <c r="G170" s="354"/>
      <c r="I170" s="355"/>
      <c r="J170" s="355"/>
      <c r="K170" s="355"/>
      <c r="L170" s="355"/>
      <c r="M170" s="355"/>
      <c r="N170" s="355"/>
    </row>
    <row r="171" spans="7:14" s="353" customFormat="1" x14ac:dyDescent="0.2">
      <c r="G171" s="354"/>
      <c r="I171" s="355"/>
      <c r="J171" s="355"/>
      <c r="K171" s="355"/>
      <c r="L171" s="355"/>
      <c r="M171" s="355"/>
      <c r="N171" s="355"/>
    </row>
    <row r="172" spans="7:14" s="353" customFormat="1" x14ac:dyDescent="0.2">
      <c r="G172" s="354"/>
      <c r="I172" s="355"/>
      <c r="J172" s="355"/>
      <c r="K172" s="355"/>
      <c r="L172" s="355"/>
      <c r="M172" s="355"/>
      <c r="N172" s="355"/>
    </row>
    <row r="173" spans="7:14" s="353" customFormat="1" x14ac:dyDescent="0.2">
      <c r="G173" s="354"/>
      <c r="I173" s="355"/>
      <c r="J173" s="355"/>
      <c r="K173" s="355"/>
      <c r="L173" s="355"/>
      <c r="M173" s="355"/>
      <c r="N173" s="355"/>
    </row>
    <row r="174" spans="7:14" s="353" customFormat="1" x14ac:dyDescent="0.2">
      <c r="G174" s="354"/>
      <c r="I174" s="355"/>
      <c r="J174" s="355"/>
      <c r="K174" s="355"/>
      <c r="L174" s="355"/>
      <c r="M174" s="355"/>
      <c r="N174" s="355"/>
    </row>
    <row r="175" spans="7:14" s="353" customFormat="1" x14ac:dyDescent="0.2">
      <c r="G175" s="354"/>
      <c r="I175" s="355"/>
      <c r="J175" s="355"/>
      <c r="K175" s="355"/>
      <c r="L175" s="355"/>
      <c r="M175" s="355"/>
      <c r="N175" s="355"/>
    </row>
    <row r="176" spans="7:14" s="353" customFormat="1" x14ac:dyDescent="0.2">
      <c r="G176" s="354"/>
      <c r="I176" s="355"/>
      <c r="J176" s="355"/>
      <c r="K176" s="355"/>
      <c r="L176" s="355"/>
      <c r="M176" s="355"/>
      <c r="N176" s="355"/>
    </row>
    <row r="177" spans="7:14" s="353" customFormat="1" x14ac:dyDescent="0.2">
      <c r="G177" s="354"/>
      <c r="I177" s="355"/>
      <c r="J177" s="355"/>
      <c r="K177" s="355"/>
      <c r="L177" s="355"/>
      <c r="M177" s="355"/>
      <c r="N177" s="355"/>
    </row>
    <row r="178" spans="7:14" s="353" customFormat="1" x14ac:dyDescent="0.2">
      <c r="G178" s="354"/>
      <c r="I178" s="355"/>
      <c r="J178" s="355"/>
      <c r="K178" s="355"/>
      <c r="L178" s="355"/>
      <c r="M178" s="355"/>
      <c r="N178" s="355"/>
    </row>
    <row r="179" spans="7:14" s="353" customFormat="1" x14ac:dyDescent="0.2">
      <c r="G179" s="354"/>
      <c r="I179" s="355"/>
      <c r="J179" s="355"/>
      <c r="K179" s="355"/>
      <c r="L179" s="355"/>
      <c r="M179" s="355"/>
      <c r="N179" s="355"/>
    </row>
    <row r="180" spans="7:14" s="353" customFormat="1" x14ac:dyDescent="0.2">
      <c r="G180" s="354"/>
      <c r="I180" s="355"/>
      <c r="J180" s="355"/>
      <c r="K180" s="355"/>
      <c r="L180" s="355"/>
      <c r="M180" s="355"/>
      <c r="N180" s="355"/>
    </row>
    <row r="181" spans="7:14" s="353" customFormat="1" x14ac:dyDescent="0.2">
      <c r="G181" s="354"/>
      <c r="I181" s="355"/>
      <c r="J181" s="355"/>
      <c r="K181" s="355"/>
      <c r="L181" s="355"/>
      <c r="M181" s="355"/>
      <c r="N181" s="355"/>
    </row>
    <row r="182" spans="7:14" s="353" customFormat="1" x14ac:dyDescent="0.2">
      <c r="G182" s="354"/>
      <c r="I182" s="355"/>
      <c r="J182" s="355"/>
      <c r="K182" s="355"/>
      <c r="L182" s="355"/>
      <c r="M182" s="355"/>
      <c r="N182" s="355"/>
    </row>
    <row r="183" spans="7:14" s="353" customFormat="1" x14ac:dyDescent="0.2">
      <c r="G183" s="354"/>
      <c r="I183" s="355"/>
      <c r="J183" s="355"/>
      <c r="K183" s="355"/>
      <c r="L183" s="355"/>
      <c r="M183" s="355"/>
      <c r="N183" s="355"/>
    </row>
    <row r="184" spans="7:14" s="353" customFormat="1" x14ac:dyDescent="0.2">
      <c r="G184" s="354"/>
      <c r="I184" s="355"/>
      <c r="J184" s="355"/>
      <c r="K184" s="355"/>
      <c r="L184" s="355"/>
      <c r="M184" s="355"/>
      <c r="N184" s="355"/>
    </row>
    <row r="185" spans="7:14" s="353" customFormat="1" x14ac:dyDescent="0.2">
      <c r="G185" s="354"/>
      <c r="I185" s="355"/>
      <c r="J185" s="355"/>
      <c r="K185" s="355"/>
      <c r="L185" s="355"/>
      <c r="M185" s="355"/>
      <c r="N185" s="355"/>
    </row>
    <row r="186" spans="7:14" s="353" customFormat="1" x14ac:dyDescent="0.2">
      <c r="G186" s="354"/>
      <c r="I186" s="355"/>
      <c r="J186" s="355"/>
      <c r="K186" s="355"/>
      <c r="L186" s="355"/>
      <c r="M186" s="355"/>
      <c r="N186" s="355"/>
    </row>
    <row r="187" spans="7:14" s="353" customFormat="1" x14ac:dyDescent="0.2">
      <c r="G187" s="354"/>
      <c r="I187" s="355"/>
      <c r="J187" s="355"/>
      <c r="K187" s="355"/>
      <c r="L187" s="355"/>
      <c r="M187" s="355"/>
      <c r="N187" s="355"/>
    </row>
    <row r="188" spans="7:14" s="353" customFormat="1" x14ac:dyDescent="0.2">
      <c r="G188" s="354"/>
      <c r="I188" s="355"/>
      <c r="J188" s="355"/>
      <c r="K188" s="355"/>
      <c r="L188" s="355"/>
      <c r="M188" s="355"/>
      <c r="N188" s="355"/>
    </row>
    <row r="189" spans="7:14" s="353" customFormat="1" x14ac:dyDescent="0.2">
      <c r="G189" s="354"/>
      <c r="I189" s="355"/>
      <c r="J189" s="355"/>
      <c r="K189" s="355"/>
      <c r="L189" s="355"/>
      <c r="M189" s="355"/>
      <c r="N189" s="355"/>
    </row>
    <row r="190" spans="7:14" s="353" customFormat="1" x14ac:dyDescent="0.2">
      <c r="G190" s="354"/>
      <c r="I190" s="355"/>
      <c r="J190" s="355"/>
      <c r="K190" s="355"/>
      <c r="L190" s="355"/>
      <c r="M190" s="355"/>
      <c r="N190" s="355"/>
    </row>
    <row r="191" spans="7:14" s="353" customFormat="1" x14ac:dyDescent="0.2">
      <c r="G191" s="354"/>
      <c r="I191" s="355"/>
      <c r="J191" s="355"/>
      <c r="K191" s="355"/>
      <c r="L191" s="355"/>
      <c r="M191" s="355"/>
      <c r="N191" s="355"/>
    </row>
    <row r="192" spans="7:14" s="353" customFormat="1" x14ac:dyDescent="0.2">
      <c r="G192" s="354"/>
      <c r="I192" s="355"/>
      <c r="J192" s="355"/>
      <c r="K192" s="355"/>
      <c r="L192" s="355"/>
      <c r="M192" s="355"/>
      <c r="N192" s="355"/>
    </row>
    <row r="193" spans="7:14" s="353" customFormat="1" x14ac:dyDescent="0.2">
      <c r="G193" s="354"/>
      <c r="I193" s="355"/>
      <c r="J193" s="355"/>
      <c r="K193" s="355"/>
      <c r="L193" s="355"/>
      <c r="M193" s="355"/>
      <c r="N193" s="355"/>
    </row>
    <row r="194" spans="7:14" s="353" customFormat="1" x14ac:dyDescent="0.2">
      <c r="G194" s="354"/>
      <c r="I194" s="355"/>
      <c r="J194" s="355"/>
      <c r="K194" s="355"/>
      <c r="L194" s="355"/>
      <c r="M194" s="355"/>
      <c r="N194" s="355"/>
    </row>
    <row r="195" spans="7:14" s="353" customFormat="1" x14ac:dyDescent="0.2">
      <c r="G195" s="354"/>
      <c r="I195" s="355"/>
      <c r="J195" s="355"/>
      <c r="K195" s="355"/>
      <c r="L195" s="355"/>
      <c r="M195" s="355"/>
      <c r="N195" s="355"/>
    </row>
    <row r="196" spans="7:14" s="353" customFormat="1" x14ac:dyDescent="0.2">
      <c r="G196" s="354"/>
      <c r="I196" s="355"/>
      <c r="J196" s="355"/>
      <c r="K196" s="355"/>
      <c r="L196" s="355"/>
      <c r="M196" s="355"/>
      <c r="N196" s="355"/>
    </row>
    <row r="197" spans="7:14" s="353" customFormat="1" x14ac:dyDescent="0.2">
      <c r="G197" s="354"/>
      <c r="I197" s="355"/>
      <c r="J197" s="355"/>
      <c r="K197" s="355"/>
      <c r="L197" s="355"/>
      <c r="M197" s="355"/>
      <c r="N197" s="355"/>
    </row>
    <row r="198" spans="7:14" s="353" customFormat="1" x14ac:dyDescent="0.2">
      <c r="G198" s="354"/>
      <c r="I198" s="355"/>
      <c r="J198" s="355"/>
      <c r="K198" s="355"/>
      <c r="L198" s="355"/>
      <c r="M198" s="355"/>
      <c r="N198" s="355"/>
    </row>
    <row r="199" spans="7:14" s="353" customFormat="1" x14ac:dyDescent="0.2">
      <c r="G199" s="354"/>
      <c r="I199" s="355"/>
      <c r="J199" s="355"/>
      <c r="K199" s="355"/>
      <c r="L199" s="355"/>
      <c r="M199" s="355"/>
      <c r="N199" s="355"/>
    </row>
    <row r="200" spans="7:14" s="353" customFormat="1" x14ac:dyDescent="0.2">
      <c r="G200" s="354"/>
      <c r="I200" s="355"/>
      <c r="J200" s="355"/>
      <c r="K200" s="355"/>
      <c r="L200" s="355"/>
      <c r="M200" s="355"/>
      <c r="N200" s="355"/>
    </row>
    <row r="201" spans="7:14" s="353" customFormat="1" x14ac:dyDescent="0.2">
      <c r="G201" s="354"/>
      <c r="I201" s="355"/>
      <c r="J201" s="355"/>
      <c r="K201" s="355"/>
      <c r="L201" s="355"/>
      <c r="M201" s="355"/>
      <c r="N201" s="355"/>
    </row>
    <row r="202" spans="7:14" s="353" customFormat="1" x14ac:dyDescent="0.2">
      <c r="G202" s="354"/>
      <c r="I202" s="355"/>
      <c r="J202" s="355"/>
      <c r="K202" s="355"/>
      <c r="L202" s="355"/>
      <c r="M202" s="355"/>
      <c r="N202" s="355"/>
    </row>
    <row r="203" spans="7:14" s="353" customFormat="1" x14ac:dyDescent="0.2">
      <c r="G203" s="354"/>
      <c r="I203" s="355"/>
      <c r="J203" s="355"/>
      <c r="K203" s="355"/>
      <c r="L203" s="355"/>
      <c r="M203" s="355"/>
      <c r="N203" s="355"/>
    </row>
    <row r="204" spans="7:14" s="353" customFormat="1" x14ac:dyDescent="0.2">
      <c r="G204" s="354"/>
      <c r="I204" s="355"/>
      <c r="J204" s="355"/>
      <c r="K204" s="355"/>
      <c r="L204" s="355"/>
      <c r="M204" s="355"/>
      <c r="N204" s="355"/>
    </row>
    <row r="205" spans="7:14" s="353" customFormat="1" x14ac:dyDescent="0.2">
      <c r="G205" s="354"/>
      <c r="I205" s="355"/>
      <c r="J205" s="355"/>
      <c r="K205" s="355"/>
      <c r="L205" s="355"/>
      <c r="M205" s="355"/>
      <c r="N205" s="355"/>
    </row>
    <row r="206" spans="7:14" s="353" customFormat="1" x14ac:dyDescent="0.2">
      <c r="G206" s="354"/>
      <c r="I206" s="355"/>
      <c r="J206" s="355"/>
      <c r="K206" s="355"/>
      <c r="L206" s="355"/>
      <c r="M206" s="355"/>
      <c r="N206" s="355"/>
    </row>
    <row r="207" spans="7:14" s="353" customFormat="1" x14ac:dyDescent="0.2">
      <c r="G207" s="354"/>
      <c r="I207" s="355"/>
      <c r="J207" s="355"/>
      <c r="K207" s="355"/>
      <c r="L207" s="355"/>
      <c r="M207" s="355"/>
      <c r="N207" s="355"/>
    </row>
    <row r="208" spans="7:14" s="353" customFormat="1" x14ac:dyDescent="0.2">
      <c r="G208" s="354"/>
      <c r="I208" s="355"/>
      <c r="J208" s="355"/>
      <c r="K208" s="355"/>
      <c r="L208" s="355"/>
      <c r="M208" s="355"/>
      <c r="N208" s="355"/>
    </row>
    <row r="209" spans="7:14" s="353" customFormat="1" x14ac:dyDescent="0.2">
      <c r="G209" s="354"/>
      <c r="I209" s="355"/>
      <c r="J209" s="355"/>
      <c r="K209" s="355"/>
      <c r="L209" s="355"/>
      <c r="M209" s="355"/>
      <c r="N209" s="355"/>
    </row>
    <row r="210" spans="7:14" s="353" customFormat="1" x14ac:dyDescent="0.2">
      <c r="G210" s="354"/>
      <c r="I210" s="355"/>
      <c r="J210" s="355"/>
      <c r="K210" s="355"/>
      <c r="L210" s="355"/>
      <c r="M210" s="355"/>
      <c r="N210" s="355"/>
    </row>
    <row r="211" spans="7:14" s="353" customFormat="1" x14ac:dyDescent="0.2">
      <c r="G211" s="354"/>
      <c r="I211" s="355"/>
      <c r="J211" s="355"/>
      <c r="K211" s="355"/>
      <c r="L211" s="355"/>
      <c r="M211" s="355"/>
      <c r="N211" s="355"/>
    </row>
    <row r="212" spans="7:14" s="353" customFormat="1" x14ac:dyDescent="0.2">
      <c r="G212" s="354"/>
      <c r="I212" s="355"/>
      <c r="J212" s="355"/>
      <c r="K212" s="355"/>
      <c r="L212" s="355"/>
      <c r="M212" s="355"/>
      <c r="N212" s="355"/>
    </row>
    <row r="213" spans="7:14" s="353" customFormat="1" x14ac:dyDescent="0.2">
      <c r="G213" s="354"/>
      <c r="I213" s="355"/>
      <c r="J213" s="355"/>
      <c r="K213" s="355"/>
      <c r="L213" s="355"/>
      <c r="M213" s="355"/>
      <c r="N213" s="355"/>
    </row>
    <row r="214" spans="7:14" s="353" customFormat="1" x14ac:dyDescent="0.2">
      <c r="G214" s="354"/>
      <c r="I214" s="355"/>
      <c r="J214" s="355"/>
      <c r="K214" s="355"/>
      <c r="L214" s="355"/>
      <c r="M214" s="355"/>
      <c r="N214" s="355"/>
    </row>
    <row r="215" spans="7:14" s="353" customFormat="1" x14ac:dyDescent="0.2">
      <c r="G215" s="354"/>
      <c r="I215" s="355"/>
      <c r="J215" s="355"/>
      <c r="K215" s="355"/>
      <c r="L215" s="355"/>
      <c r="M215" s="355"/>
      <c r="N215" s="355"/>
    </row>
    <row r="216" spans="7:14" s="353" customFormat="1" x14ac:dyDescent="0.2">
      <c r="G216" s="354"/>
      <c r="I216" s="355"/>
      <c r="J216" s="355"/>
      <c r="K216" s="355"/>
      <c r="L216" s="355"/>
      <c r="M216" s="355"/>
      <c r="N216" s="355"/>
    </row>
    <row r="217" spans="7:14" s="353" customFormat="1" x14ac:dyDescent="0.2">
      <c r="G217" s="354"/>
      <c r="I217" s="355"/>
      <c r="J217" s="355"/>
      <c r="K217" s="355"/>
      <c r="L217" s="355"/>
      <c r="M217" s="355"/>
      <c r="N217" s="355"/>
    </row>
    <row r="218" spans="7:14" s="353" customFormat="1" x14ac:dyDescent="0.2">
      <c r="G218" s="354"/>
      <c r="I218" s="355"/>
      <c r="J218" s="355"/>
      <c r="K218" s="355"/>
      <c r="L218" s="355"/>
      <c r="M218" s="355"/>
      <c r="N218" s="355"/>
    </row>
    <row r="219" spans="7:14" s="353" customFormat="1" x14ac:dyDescent="0.2">
      <c r="G219" s="354"/>
      <c r="I219" s="355"/>
      <c r="J219" s="355"/>
      <c r="K219" s="355"/>
      <c r="L219" s="355"/>
      <c r="M219" s="355"/>
      <c r="N219" s="355"/>
    </row>
    <row r="220" spans="7:14" s="353" customFormat="1" x14ac:dyDescent="0.2">
      <c r="G220" s="354"/>
      <c r="I220" s="355"/>
      <c r="J220" s="355"/>
      <c r="K220" s="355"/>
      <c r="L220" s="355"/>
      <c r="M220" s="355"/>
      <c r="N220" s="355"/>
    </row>
    <row r="221" spans="7:14" s="353" customFormat="1" x14ac:dyDescent="0.2">
      <c r="G221" s="354"/>
      <c r="I221" s="355"/>
      <c r="J221" s="355"/>
      <c r="K221" s="355"/>
      <c r="L221" s="355"/>
      <c r="M221" s="355"/>
      <c r="N221" s="355"/>
    </row>
    <row r="222" spans="7:14" s="353" customFormat="1" x14ac:dyDescent="0.2">
      <c r="G222" s="354"/>
      <c r="I222" s="355"/>
      <c r="J222" s="355"/>
      <c r="K222" s="355"/>
      <c r="L222" s="355"/>
      <c r="M222" s="355"/>
      <c r="N222" s="355"/>
    </row>
    <row r="223" spans="7:14" s="353" customFormat="1" x14ac:dyDescent="0.2">
      <c r="G223" s="354"/>
      <c r="I223" s="355"/>
      <c r="J223" s="355"/>
      <c r="K223" s="355"/>
      <c r="L223" s="355"/>
      <c r="M223" s="355"/>
      <c r="N223" s="355"/>
    </row>
    <row r="224" spans="7:14" s="353" customFormat="1" x14ac:dyDescent="0.2">
      <c r="G224" s="354"/>
      <c r="I224" s="355"/>
      <c r="J224" s="355"/>
      <c r="K224" s="355"/>
      <c r="L224" s="355"/>
      <c r="M224" s="355"/>
      <c r="N224" s="355"/>
    </row>
    <row r="225" spans="7:14" s="353" customFormat="1" x14ac:dyDescent="0.2">
      <c r="G225" s="354"/>
      <c r="I225" s="355"/>
      <c r="J225" s="355"/>
      <c r="K225" s="355"/>
      <c r="L225" s="355"/>
      <c r="M225" s="355"/>
      <c r="N225" s="355"/>
    </row>
    <row r="226" spans="7:14" s="353" customFormat="1" x14ac:dyDescent="0.2">
      <c r="G226" s="354"/>
      <c r="I226" s="355"/>
      <c r="J226" s="355"/>
      <c r="K226" s="355"/>
      <c r="L226" s="355"/>
      <c r="M226" s="355"/>
      <c r="N226" s="355"/>
    </row>
    <row r="227" spans="7:14" s="353" customFormat="1" x14ac:dyDescent="0.2">
      <c r="G227" s="354"/>
      <c r="I227" s="355"/>
      <c r="J227" s="355"/>
      <c r="K227" s="355"/>
      <c r="L227" s="355"/>
      <c r="M227" s="355"/>
      <c r="N227" s="355"/>
    </row>
    <row r="228" spans="7:14" s="353" customFormat="1" x14ac:dyDescent="0.2">
      <c r="G228" s="354"/>
      <c r="I228" s="355"/>
      <c r="J228" s="355"/>
      <c r="K228" s="355"/>
      <c r="L228" s="355"/>
      <c r="M228" s="355"/>
      <c r="N228" s="355"/>
    </row>
    <row r="229" spans="7:14" s="353" customFormat="1" x14ac:dyDescent="0.2">
      <c r="G229" s="354"/>
      <c r="I229" s="355"/>
      <c r="J229" s="355"/>
      <c r="K229" s="355"/>
      <c r="L229" s="355"/>
      <c r="M229" s="355"/>
      <c r="N229" s="355"/>
    </row>
    <row r="230" spans="7:14" s="353" customFormat="1" x14ac:dyDescent="0.2">
      <c r="G230" s="354"/>
      <c r="I230" s="355"/>
      <c r="J230" s="355"/>
      <c r="K230" s="355"/>
      <c r="L230" s="355"/>
      <c r="M230" s="355"/>
      <c r="N230" s="355"/>
    </row>
    <row r="231" spans="7:14" s="353" customFormat="1" x14ac:dyDescent="0.2">
      <c r="G231" s="354"/>
      <c r="I231" s="355"/>
      <c r="J231" s="355"/>
      <c r="K231" s="355"/>
      <c r="L231" s="355"/>
      <c r="M231" s="355"/>
      <c r="N231" s="355"/>
    </row>
    <row r="232" spans="7:14" s="353" customFormat="1" x14ac:dyDescent="0.2">
      <c r="G232" s="354"/>
      <c r="I232" s="355"/>
      <c r="J232" s="355"/>
      <c r="K232" s="355"/>
      <c r="L232" s="355"/>
      <c r="M232" s="355"/>
      <c r="N232" s="355"/>
    </row>
    <row r="233" spans="7:14" s="353" customFormat="1" x14ac:dyDescent="0.2">
      <c r="G233" s="354"/>
      <c r="I233" s="355"/>
      <c r="J233" s="355"/>
      <c r="K233" s="355"/>
      <c r="L233" s="355"/>
      <c r="M233" s="355"/>
      <c r="N233" s="355"/>
    </row>
    <row r="234" spans="7:14" s="353" customFormat="1" x14ac:dyDescent="0.2">
      <c r="G234" s="354"/>
      <c r="I234" s="355"/>
      <c r="J234" s="355"/>
      <c r="K234" s="355"/>
      <c r="L234" s="355"/>
      <c r="M234" s="355"/>
      <c r="N234" s="355"/>
    </row>
    <row r="235" spans="7:14" s="353" customFormat="1" x14ac:dyDescent="0.2">
      <c r="G235" s="354"/>
      <c r="I235" s="355"/>
      <c r="J235" s="355"/>
      <c r="K235" s="355"/>
      <c r="L235" s="355"/>
      <c r="M235" s="355"/>
      <c r="N235" s="355"/>
    </row>
    <row r="236" spans="7:14" s="353" customFormat="1" x14ac:dyDescent="0.2">
      <c r="G236" s="354"/>
      <c r="I236" s="355"/>
      <c r="J236" s="355"/>
      <c r="K236" s="355"/>
      <c r="L236" s="355"/>
      <c r="M236" s="355"/>
      <c r="N236" s="355"/>
    </row>
    <row r="237" spans="7:14" s="353" customFormat="1" x14ac:dyDescent="0.2">
      <c r="G237" s="354"/>
      <c r="I237" s="355"/>
      <c r="J237" s="355"/>
      <c r="K237" s="355"/>
      <c r="L237" s="355"/>
      <c r="M237" s="355"/>
      <c r="N237" s="355"/>
    </row>
    <row r="238" spans="7:14" s="353" customFormat="1" x14ac:dyDescent="0.2">
      <c r="G238" s="354"/>
      <c r="I238" s="355"/>
      <c r="J238" s="355"/>
      <c r="K238" s="355"/>
      <c r="L238" s="355"/>
      <c r="M238" s="355"/>
      <c r="N238" s="355"/>
    </row>
    <row r="239" spans="7:14" s="353" customFormat="1" x14ac:dyDescent="0.2">
      <c r="G239" s="354"/>
      <c r="I239" s="355"/>
      <c r="J239" s="355"/>
      <c r="K239" s="355"/>
      <c r="L239" s="355"/>
      <c r="M239" s="355"/>
      <c r="N239" s="355"/>
    </row>
    <row r="240" spans="7:14" s="353" customFormat="1" x14ac:dyDescent="0.2">
      <c r="G240" s="354"/>
      <c r="I240" s="355"/>
      <c r="J240" s="355"/>
      <c r="K240" s="355"/>
      <c r="L240" s="355"/>
      <c r="M240" s="355"/>
      <c r="N240" s="355"/>
    </row>
    <row r="241" spans="7:14" s="353" customFormat="1" x14ac:dyDescent="0.2">
      <c r="G241" s="354"/>
      <c r="I241" s="355"/>
      <c r="J241" s="355"/>
      <c r="K241" s="355"/>
      <c r="L241" s="355"/>
      <c r="M241" s="355"/>
      <c r="N241" s="355"/>
    </row>
    <row r="242" spans="7:14" s="353" customFormat="1" x14ac:dyDescent="0.2">
      <c r="G242" s="354"/>
      <c r="I242" s="355"/>
      <c r="J242" s="355"/>
      <c r="K242" s="355"/>
      <c r="L242" s="355"/>
      <c r="M242" s="355"/>
      <c r="N242" s="355"/>
    </row>
    <row r="243" spans="7:14" s="353" customFormat="1" x14ac:dyDescent="0.2">
      <c r="G243" s="354"/>
      <c r="I243" s="355"/>
      <c r="J243" s="355"/>
      <c r="K243" s="355"/>
      <c r="L243" s="355"/>
      <c r="M243" s="355"/>
      <c r="N243" s="355"/>
    </row>
    <row r="244" spans="7:14" s="353" customFormat="1" x14ac:dyDescent="0.2">
      <c r="G244" s="354"/>
      <c r="I244" s="355"/>
      <c r="J244" s="355"/>
      <c r="K244" s="355"/>
      <c r="L244" s="355"/>
      <c r="M244" s="355"/>
      <c r="N244" s="355"/>
    </row>
    <row r="245" spans="7:14" s="353" customFormat="1" x14ac:dyDescent="0.2">
      <c r="G245" s="354"/>
      <c r="I245" s="355"/>
      <c r="J245" s="355"/>
      <c r="K245" s="355"/>
      <c r="L245" s="355"/>
      <c r="M245" s="355"/>
      <c r="N245" s="355"/>
    </row>
    <row r="246" spans="7:14" s="353" customFormat="1" x14ac:dyDescent="0.2">
      <c r="G246" s="354"/>
      <c r="I246" s="355"/>
      <c r="J246" s="355"/>
      <c r="K246" s="355"/>
      <c r="L246" s="355"/>
      <c r="M246" s="355"/>
      <c r="N246" s="355"/>
    </row>
    <row r="247" spans="7:14" s="353" customFormat="1" x14ac:dyDescent="0.2">
      <c r="G247" s="354"/>
      <c r="I247" s="355"/>
      <c r="J247" s="355"/>
      <c r="K247" s="355"/>
      <c r="L247" s="355"/>
      <c r="M247" s="355"/>
      <c r="N247" s="355"/>
    </row>
    <row r="248" spans="7:14" s="353" customFormat="1" x14ac:dyDescent="0.2">
      <c r="G248" s="354"/>
      <c r="I248" s="355"/>
      <c r="J248" s="355"/>
      <c r="K248" s="355"/>
      <c r="L248" s="355"/>
      <c r="M248" s="355"/>
      <c r="N248" s="355"/>
    </row>
    <row r="249" spans="7:14" s="353" customFormat="1" x14ac:dyDescent="0.2">
      <c r="G249" s="354"/>
      <c r="I249" s="355"/>
      <c r="J249" s="355"/>
      <c r="K249" s="355"/>
      <c r="L249" s="355"/>
      <c r="M249" s="355"/>
      <c r="N249" s="355"/>
    </row>
    <row r="250" spans="7:14" s="353" customFormat="1" x14ac:dyDescent="0.2">
      <c r="G250" s="354"/>
      <c r="I250" s="355"/>
      <c r="J250" s="355"/>
      <c r="K250" s="355"/>
      <c r="L250" s="355"/>
      <c r="M250" s="355"/>
      <c r="N250" s="355"/>
    </row>
    <row r="251" spans="7:14" s="353" customFormat="1" x14ac:dyDescent="0.2">
      <c r="G251" s="354"/>
      <c r="I251" s="355"/>
      <c r="J251" s="355"/>
      <c r="K251" s="355"/>
      <c r="L251" s="355"/>
      <c r="M251" s="355"/>
      <c r="N251" s="355"/>
    </row>
    <row r="252" spans="7:14" s="353" customFormat="1" x14ac:dyDescent="0.2">
      <c r="G252" s="354"/>
      <c r="I252" s="355"/>
      <c r="J252" s="355"/>
      <c r="K252" s="355"/>
      <c r="L252" s="355"/>
      <c r="M252" s="355"/>
      <c r="N252" s="355"/>
    </row>
    <row r="253" spans="7:14" s="353" customFormat="1" x14ac:dyDescent="0.2">
      <c r="G253" s="354"/>
      <c r="I253" s="355"/>
      <c r="J253" s="355"/>
      <c r="K253" s="355"/>
      <c r="L253" s="355"/>
      <c r="M253" s="355"/>
      <c r="N253" s="355"/>
    </row>
    <row r="254" spans="7:14" s="353" customFormat="1" x14ac:dyDescent="0.2">
      <c r="G254" s="354"/>
      <c r="I254" s="355"/>
      <c r="J254" s="355"/>
      <c r="K254" s="355"/>
      <c r="L254" s="355"/>
      <c r="M254" s="355"/>
      <c r="N254" s="355"/>
    </row>
    <row r="255" spans="7:14" s="353" customFormat="1" x14ac:dyDescent="0.2">
      <c r="G255" s="354"/>
      <c r="I255" s="355"/>
      <c r="J255" s="355"/>
      <c r="K255" s="355"/>
      <c r="L255" s="355"/>
      <c r="M255" s="355"/>
      <c r="N255" s="355"/>
    </row>
    <row r="256" spans="7:14" s="353" customFormat="1" x14ac:dyDescent="0.2">
      <c r="G256" s="354"/>
      <c r="I256" s="355"/>
      <c r="J256" s="355"/>
      <c r="K256" s="355"/>
      <c r="L256" s="355"/>
      <c r="M256" s="355"/>
      <c r="N256" s="355"/>
    </row>
    <row r="257" spans="7:14" s="353" customFormat="1" x14ac:dyDescent="0.2">
      <c r="G257" s="354"/>
      <c r="I257" s="355"/>
      <c r="J257" s="355"/>
      <c r="K257" s="355"/>
      <c r="L257" s="355"/>
      <c r="M257" s="355"/>
      <c r="N257" s="355"/>
    </row>
    <row r="258" spans="7:14" s="353" customFormat="1" x14ac:dyDescent="0.2">
      <c r="G258" s="354"/>
      <c r="I258" s="355"/>
      <c r="J258" s="355"/>
      <c r="K258" s="355"/>
      <c r="L258" s="355"/>
      <c r="M258" s="355"/>
      <c r="N258" s="355"/>
    </row>
    <row r="259" spans="7:14" s="353" customFormat="1" x14ac:dyDescent="0.2">
      <c r="G259" s="354"/>
      <c r="I259" s="355"/>
      <c r="J259" s="355"/>
      <c r="K259" s="355"/>
      <c r="L259" s="355"/>
      <c r="M259" s="355"/>
      <c r="N259" s="355"/>
    </row>
    <row r="260" spans="7:14" s="353" customFormat="1" x14ac:dyDescent="0.2">
      <c r="G260" s="354"/>
      <c r="I260" s="355"/>
      <c r="J260" s="355"/>
      <c r="K260" s="355"/>
      <c r="L260" s="355"/>
      <c r="M260" s="355"/>
      <c r="N260" s="355"/>
    </row>
    <row r="261" spans="7:14" s="353" customFormat="1" x14ac:dyDescent="0.2">
      <c r="G261" s="354"/>
      <c r="I261" s="355"/>
      <c r="J261" s="355"/>
      <c r="K261" s="355"/>
      <c r="L261" s="355"/>
      <c r="M261" s="355"/>
      <c r="N261" s="355"/>
    </row>
    <row r="262" spans="7:14" s="353" customFormat="1" x14ac:dyDescent="0.2">
      <c r="G262" s="354"/>
      <c r="I262" s="355"/>
      <c r="J262" s="355"/>
      <c r="K262" s="355"/>
      <c r="L262" s="355"/>
      <c r="M262" s="355"/>
      <c r="N262" s="355"/>
    </row>
    <row r="263" spans="7:14" s="353" customFormat="1" x14ac:dyDescent="0.2">
      <c r="G263" s="354"/>
      <c r="I263" s="355"/>
      <c r="J263" s="355"/>
      <c r="K263" s="355"/>
      <c r="L263" s="355"/>
      <c r="M263" s="355"/>
      <c r="N263" s="355"/>
    </row>
    <row r="264" spans="7:14" s="353" customFormat="1" x14ac:dyDescent="0.2">
      <c r="G264" s="354"/>
      <c r="I264" s="355"/>
      <c r="J264" s="355"/>
      <c r="K264" s="355"/>
      <c r="L264" s="355"/>
      <c r="M264" s="355"/>
      <c r="N264" s="355"/>
    </row>
    <row r="265" spans="7:14" s="353" customFormat="1" x14ac:dyDescent="0.2">
      <c r="G265" s="354"/>
      <c r="I265" s="355"/>
      <c r="J265" s="355"/>
      <c r="K265" s="355"/>
      <c r="L265" s="355"/>
      <c r="M265" s="355"/>
      <c r="N265" s="355"/>
    </row>
    <row r="266" spans="7:14" s="353" customFormat="1" x14ac:dyDescent="0.2">
      <c r="G266" s="354"/>
      <c r="I266" s="355"/>
      <c r="J266" s="355"/>
      <c r="K266" s="355"/>
      <c r="L266" s="355"/>
      <c r="M266" s="355"/>
      <c r="N266" s="355"/>
    </row>
    <row r="267" spans="7:14" s="353" customFormat="1" x14ac:dyDescent="0.2">
      <c r="G267" s="354"/>
      <c r="I267" s="355"/>
      <c r="J267" s="355"/>
      <c r="K267" s="355"/>
      <c r="L267" s="355"/>
      <c r="M267" s="355"/>
      <c r="N267" s="355"/>
    </row>
    <row r="268" spans="7:14" s="353" customFormat="1" x14ac:dyDescent="0.2">
      <c r="G268" s="354"/>
      <c r="I268" s="355"/>
      <c r="J268" s="355"/>
      <c r="K268" s="355"/>
      <c r="L268" s="355"/>
      <c r="M268" s="355"/>
      <c r="N268" s="355"/>
    </row>
    <row r="269" spans="7:14" s="353" customFormat="1" x14ac:dyDescent="0.2">
      <c r="G269" s="354"/>
      <c r="I269" s="355"/>
      <c r="J269" s="355"/>
      <c r="K269" s="355"/>
      <c r="L269" s="355"/>
      <c r="M269" s="355"/>
      <c r="N269" s="355"/>
    </row>
    <row r="270" spans="7:14" s="353" customFormat="1" x14ac:dyDescent="0.2">
      <c r="G270" s="354"/>
      <c r="I270" s="355"/>
      <c r="J270" s="355"/>
      <c r="K270" s="355"/>
      <c r="L270" s="355"/>
      <c r="M270" s="355"/>
      <c r="N270" s="355"/>
    </row>
    <row r="271" spans="7:14" s="353" customFormat="1" x14ac:dyDescent="0.2">
      <c r="G271" s="354"/>
      <c r="I271" s="355"/>
      <c r="J271" s="355"/>
      <c r="K271" s="355"/>
      <c r="L271" s="355"/>
      <c r="M271" s="355"/>
      <c r="N271" s="355"/>
    </row>
    <row r="272" spans="7:14" s="353" customFormat="1" x14ac:dyDescent="0.2">
      <c r="G272" s="354"/>
      <c r="I272" s="355"/>
      <c r="J272" s="355"/>
      <c r="K272" s="355"/>
      <c r="L272" s="355"/>
      <c r="M272" s="355"/>
      <c r="N272" s="355"/>
    </row>
    <row r="273" spans="7:14" s="353" customFormat="1" x14ac:dyDescent="0.2">
      <c r="G273" s="354"/>
      <c r="I273" s="355"/>
      <c r="J273" s="355"/>
      <c r="K273" s="355"/>
      <c r="L273" s="355"/>
      <c r="M273" s="355"/>
      <c r="N273" s="355"/>
    </row>
    <row r="274" spans="7:14" s="353" customFormat="1" x14ac:dyDescent="0.2">
      <c r="G274" s="354"/>
      <c r="I274" s="355"/>
      <c r="J274" s="355"/>
      <c r="K274" s="355"/>
      <c r="L274" s="355"/>
      <c r="M274" s="355"/>
      <c r="N274" s="355"/>
    </row>
    <row r="275" spans="7:14" s="353" customFormat="1" x14ac:dyDescent="0.2">
      <c r="G275" s="354"/>
      <c r="I275" s="355"/>
      <c r="J275" s="355"/>
      <c r="K275" s="355"/>
      <c r="L275" s="355"/>
      <c r="M275" s="355"/>
      <c r="N275" s="355"/>
    </row>
    <row r="276" spans="7:14" s="353" customFormat="1" x14ac:dyDescent="0.2">
      <c r="G276" s="354"/>
      <c r="I276" s="355"/>
      <c r="J276" s="355"/>
      <c r="K276" s="355"/>
      <c r="L276" s="355"/>
      <c r="M276" s="355"/>
      <c r="N276" s="355"/>
    </row>
    <row r="277" spans="7:14" s="353" customFormat="1" x14ac:dyDescent="0.2">
      <c r="G277" s="354"/>
      <c r="I277" s="355"/>
      <c r="J277" s="355"/>
      <c r="K277" s="355"/>
      <c r="L277" s="355"/>
      <c r="M277" s="355"/>
      <c r="N277" s="355"/>
    </row>
    <row r="278" spans="7:14" s="353" customFormat="1" x14ac:dyDescent="0.2">
      <c r="G278" s="354"/>
      <c r="I278" s="355"/>
      <c r="J278" s="355"/>
      <c r="K278" s="355"/>
      <c r="L278" s="355"/>
      <c r="M278" s="355"/>
      <c r="N278" s="355"/>
    </row>
    <row r="279" spans="7:14" s="353" customFormat="1" x14ac:dyDescent="0.2">
      <c r="G279" s="354"/>
      <c r="I279" s="355"/>
      <c r="J279" s="355"/>
      <c r="K279" s="355"/>
      <c r="L279" s="355"/>
      <c r="M279" s="355"/>
      <c r="N279" s="355"/>
    </row>
    <row r="280" spans="7:14" s="353" customFormat="1" x14ac:dyDescent="0.2">
      <c r="G280" s="354"/>
      <c r="I280" s="355"/>
      <c r="J280" s="355"/>
      <c r="K280" s="355"/>
      <c r="L280" s="355"/>
      <c r="M280" s="355"/>
      <c r="N280" s="355"/>
    </row>
    <row r="281" spans="7:14" s="353" customFormat="1" x14ac:dyDescent="0.2">
      <c r="G281" s="354"/>
      <c r="I281" s="355"/>
      <c r="J281" s="355"/>
      <c r="K281" s="355"/>
      <c r="L281" s="355"/>
      <c r="M281" s="355"/>
      <c r="N281" s="355"/>
    </row>
    <row r="282" spans="7:14" s="353" customFormat="1" x14ac:dyDescent="0.2">
      <c r="G282" s="354"/>
      <c r="I282" s="355"/>
      <c r="J282" s="355"/>
      <c r="K282" s="355"/>
      <c r="L282" s="355"/>
      <c r="M282" s="355"/>
      <c r="N282" s="355"/>
    </row>
    <row r="283" spans="7:14" s="353" customFormat="1" x14ac:dyDescent="0.2">
      <c r="G283" s="354"/>
      <c r="I283" s="355"/>
      <c r="J283" s="355"/>
      <c r="K283" s="355"/>
      <c r="L283" s="355"/>
      <c r="M283" s="355"/>
      <c r="N283" s="355"/>
    </row>
    <row r="284" spans="7:14" s="353" customFormat="1" x14ac:dyDescent="0.2">
      <c r="G284" s="354"/>
      <c r="I284" s="355"/>
      <c r="J284" s="355"/>
      <c r="K284" s="355"/>
      <c r="L284" s="355"/>
      <c r="M284" s="355"/>
      <c r="N284" s="355"/>
    </row>
    <row r="285" spans="7:14" s="353" customFormat="1" x14ac:dyDescent="0.2">
      <c r="G285" s="354"/>
      <c r="I285" s="355"/>
      <c r="J285" s="355"/>
      <c r="K285" s="355"/>
      <c r="L285" s="355"/>
      <c r="M285" s="355"/>
      <c r="N285" s="355"/>
    </row>
    <row r="286" spans="7:14" s="353" customFormat="1" x14ac:dyDescent="0.2">
      <c r="G286" s="354"/>
      <c r="I286" s="355"/>
      <c r="J286" s="355"/>
      <c r="K286" s="355"/>
      <c r="L286" s="355"/>
      <c r="M286" s="355"/>
      <c r="N286" s="355"/>
    </row>
    <row r="287" spans="7:14" s="353" customFormat="1" x14ac:dyDescent="0.2">
      <c r="G287" s="354"/>
      <c r="I287" s="355"/>
      <c r="J287" s="355"/>
      <c r="K287" s="355"/>
      <c r="L287" s="355"/>
      <c r="M287" s="355"/>
      <c r="N287" s="355"/>
    </row>
    <row r="288" spans="7:14" s="353" customFormat="1" x14ac:dyDescent="0.2">
      <c r="G288" s="354"/>
      <c r="I288" s="355"/>
      <c r="J288" s="355"/>
      <c r="K288" s="355"/>
      <c r="L288" s="355"/>
      <c r="M288" s="355"/>
      <c r="N288" s="355"/>
    </row>
    <row r="289" spans="7:14" s="353" customFormat="1" x14ac:dyDescent="0.2">
      <c r="G289" s="354"/>
      <c r="I289" s="355"/>
      <c r="J289" s="355"/>
      <c r="K289" s="355"/>
      <c r="L289" s="355"/>
      <c r="M289" s="355"/>
      <c r="N289" s="355"/>
    </row>
    <row r="290" spans="7:14" s="353" customFormat="1" x14ac:dyDescent="0.2">
      <c r="G290" s="354"/>
      <c r="I290" s="355"/>
      <c r="J290" s="355"/>
      <c r="K290" s="355"/>
      <c r="L290" s="355"/>
      <c r="M290" s="355"/>
      <c r="N290" s="355"/>
    </row>
    <row r="291" spans="7:14" s="353" customFormat="1" x14ac:dyDescent="0.2">
      <c r="G291" s="354"/>
      <c r="I291" s="355"/>
      <c r="J291" s="355"/>
      <c r="K291" s="355"/>
      <c r="L291" s="355"/>
      <c r="M291" s="355"/>
      <c r="N291" s="355"/>
    </row>
    <row r="292" spans="7:14" s="353" customFormat="1" x14ac:dyDescent="0.2">
      <c r="G292" s="354"/>
      <c r="I292" s="355"/>
      <c r="J292" s="355"/>
      <c r="K292" s="355"/>
      <c r="L292" s="355"/>
      <c r="M292" s="355"/>
      <c r="N292" s="355"/>
    </row>
    <row r="293" spans="7:14" s="353" customFormat="1" x14ac:dyDescent="0.2">
      <c r="G293" s="354"/>
      <c r="I293" s="355"/>
      <c r="J293" s="355"/>
      <c r="K293" s="355"/>
      <c r="L293" s="355"/>
      <c r="M293" s="355"/>
      <c r="N293" s="355"/>
    </row>
    <row r="294" spans="7:14" s="353" customFormat="1" x14ac:dyDescent="0.2">
      <c r="G294" s="354"/>
      <c r="I294" s="355"/>
      <c r="J294" s="355"/>
      <c r="K294" s="355"/>
      <c r="L294" s="355"/>
      <c r="M294" s="355"/>
      <c r="N294" s="355"/>
    </row>
    <row r="295" spans="7:14" s="353" customFormat="1" x14ac:dyDescent="0.2">
      <c r="G295" s="354"/>
      <c r="I295" s="355"/>
      <c r="J295" s="355"/>
      <c r="K295" s="355"/>
      <c r="L295" s="355"/>
      <c r="M295" s="355"/>
      <c r="N295" s="355"/>
    </row>
  </sheetData>
  <sheetProtection algorithmName="SHA-512" hashValue="CGfFe1RjnghIeGOvfn49mV2YvDtZMa9IOl9JykDci055qXi0RpoBWfsXP9OtGG26a6z5tSFGpDAIj6CPG4mbvg==" saltValue="wM1e5ZYt8hbE60GCpdnFIg==" spinCount="100000" sheet="1" objects="1" scenarios="1" selectLockedCells="1"/>
  <mergeCells count="43">
    <mergeCell ref="C34:O34"/>
    <mergeCell ref="C36:O36"/>
    <mergeCell ref="C9:F9"/>
    <mergeCell ref="H9:I9"/>
    <mergeCell ref="K9:O9"/>
    <mergeCell ref="C11:O11"/>
    <mergeCell ref="C12:F12"/>
    <mergeCell ref="J13:K13"/>
    <mergeCell ref="C33:O33"/>
    <mergeCell ref="C35:O35"/>
    <mergeCell ref="F28:H28"/>
    <mergeCell ref="I28:K28"/>
    <mergeCell ref="D31:E31"/>
    <mergeCell ref="F31:H31"/>
    <mergeCell ref="I31:K31"/>
    <mergeCell ref="C16:O16"/>
    <mergeCell ref="C8:F8"/>
    <mergeCell ref="H8:I8"/>
    <mergeCell ref="K8:O8"/>
    <mergeCell ref="C13:F13"/>
    <mergeCell ref="C15:O15"/>
    <mergeCell ref="J12:K12"/>
    <mergeCell ref="L13:M13"/>
    <mergeCell ref="C3:O3"/>
    <mergeCell ref="C4:O4"/>
    <mergeCell ref="C5:O5"/>
    <mergeCell ref="C7:F7"/>
    <mergeCell ref="H7:I7"/>
    <mergeCell ref="J7:O7"/>
    <mergeCell ref="C6:O6"/>
    <mergeCell ref="F22:G22"/>
    <mergeCell ref="D29:E29"/>
    <mergeCell ref="F29:H29"/>
    <mergeCell ref="I29:K29"/>
    <mergeCell ref="C25:O25"/>
    <mergeCell ref="M24:O24"/>
    <mergeCell ref="E24:G24"/>
    <mergeCell ref="D30:E30"/>
    <mergeCell ref="F30:H30"/>
    <mergeCell ref="I30:K30"/>
    <mergeCell ref="D27:E28"/>
    <mergeCell ref="F27:H27"/>
    <mergeCell ref="I27:K27"/>
  </mergeCells>
  <pageMargins left="0.74803149606299213" right="0.74803149606299213" top="0.98425196850393704" bottom="0.98425196850393704" header="0" footer="0"/>
  <pageSetup scale="79" orientation="portrait" r:id="rId1"/>
  <headerFooter alignWithMargins="0">
    <oddHeader>&amp;LPREDIM 2018v5,0&amp;CMag.Ing. Gustavo A. Vargas H.&amp;RArq. Ing. Diego F. Gómez E.</oddHeader>
  </headerFooter>
  <colBreaks count="1" manualBreakCount="1">
    <brk id="16" min="1" max="36" man="1"/>
  </colBreaks>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AV466"/>
  <sheetViews>
    <sheetView showGridLines="0" showOutlineSymbols="0" zoomScale="70" zoomScaleNormal="70" zoomScaleSheetLayoutView="100" workbookViewId="0">
      <selection activeCell="D4" sqref="D4:F4"/>
    </sheetView>
  </sheetViews>
  <sheetFormatPr baseColWidth="10" defaultRowHeight="12.75" x14ac:dyDescent="0.2"/>
  <cols>
    <col min="1" max="1" width="2.42578125" style="19" customWidth="1"/>
    <col min="2" max="2" width="3.28515625" style="19" customWidth="1"/>
    <col min="3" max="3" width="43.28515625" style="19" customWidth="1"/>
    <col min="4" max="4" width="18.5703125" style="19" customWidth="1"/>
    <col min="5" max="5" width="8" style="19" customWidth="1"/>
    <col min="6" max="6" width="6.42578125" style="19" customWidth="1"/>
    <col min="7" max="7" width="7.7109375" style="19" customWidth="1"/>
    <col min="8" max="13" width="2.85546875" style="19" customWidth="1"/>
    <col min="14" max="16" width="2.7109375" style="19" customWidth="1"/>
    <col min="17" max="17" width="2.85546875" style="19" customWidth="1"/>
    <col min="18" max="18" width="5.140625" style="19" customWidth="1"/>
    <col min="19" max="19" width="3" style="19" customWidth="1"/>
    <col min="20" max="20" width="11.42578125" style="19"/>
    <col min="21" max="25" width="18.85546875" style="19" customWidth="1"/>
    <col min="26" max="16384" width="11.42578125" style="19"/>
  </cols>
  <sheetData>
    <row r="1" spans="1:48" ht="13.5" customHeight="1" thickBot="1" x14ac:dyDescent="0.25"/>
    <row r="2" spans="1:48" ht="20.25" customHeight="1" thickBot="1" x14ac:dyDescent="0.3">
      <c r="B2" s="1080" t="s">
        <v>209</v>
      </c>
      <c r="C2" s="1081"/>
      <c r="D2" s="1081"/>
      <c r="E2" s="1081"/>
      <c r="F2" s="1081"/>
      <c r="G2" s="1081"/>
      <c r="H2" s="1081"/>
      <c r="I2" s="1081"/>
      <c r="J2" s="1081"/>
      <c r="K2" s="1081"/>
      <c r="L2" s="1081"/>
      <c r="M2" s="1081"/>
      <c r="N2" s="1081"/>
      <c r="O2" s="1081"/>
      <c r="P2" s="1081"/>
      <c r="Q2" s="1081"/>
      <c r="R2" s="1081"/>
      <c r="S2" s="1082"/>
      <c r="T2" s="17"/>
      <c r="U2" s="457"/>
      <c r="V2" s="458"/>
      <c r="W2" s="458"/>
      <c r="X2" s="458"/>
      <c r="Y2" s="311"/>
      <c r="Z2" s="17"/>
      <c r="AA2" s="17"/>
      <c r="AB2" s="17"/>
      <c r="AC2" s="17"/>
      <c r="AD2" s="17"/>
      <c r="AE2" s="17"/>
      <c r="AF2" s="17"/>
      <c r="AG2" s="17"/>
      <c r="AH2" s="17"/>
      <c r="AI2" s="17"/>
      <c r="AJ2" s="17"/>
      <c r="AK2" s="17"/>
      <c r="AL2" s="17"/>
      <c r="AM2" s="17"/>
      <c r="AN2" s="17"/>
      <c r="AO2" s="17"/>
      <c r="AP2" s="17"/>
      <c r="AQ2" s="17"/>
      <c r="AR2" s="17"/>
      <c r="AS2" s="17"/>
      <c r="AT2" s="17"/>
      <c r="AU2" s="17"/>
      <c r="AV2" s="17"/>
    </row>
    <row r="3" spans="1:48" ht="12.75" customHeight="1" thickBot="1" x14ac:dyDescent="0.25">
      <c r="B3" s="832"/>
      <c r="C3" s="851"/>
      <c r="D3" s="851"/>
      <c r="E3" s="851"/>
      <c r="F3" s="851"/>
      <c r="G3" s="851"/>
      <c r="H3" s="851"/>
      <c r="I3" s="851"/>
      <c r="J3" s="851"/>
      <c r="K3" s="851"/>
      <c r="L3" s="851"/>
      <c r="M3" s="851"/>
      <c r="N3" s="851"/>
      <c r="O3" s="851"/>
      <c r="P3" s="851"/>
      <c r="Q3" s="851"/>
      <c r="R3" s="851"/>
      <c r="S3" s="833"/>
      <c r="T3" s="17"/>
      <c r="U3" s="77"/>
      <c r="V3" s="78"/>
      <c r="W3" s="78"/>
      <c r="X3" s="78"/>
      <c r="Y3" s="80"/>
      <c r="Z3" s="17"/>
      <c r="AA3" s="17"/>
      <c r="AB3" s="17"/>
      <c r="AC3" s="17"/>
      <c r="AD3" s="17"/>
      <c r="AE3" s="17"/>
      <c r="AF3" s="17"/>
      <c r="AG3" s="17"/>
      <c r="AH3" s="17"/>
      <c r="AI3" s="17"/>
      <c r="AJ3" s="17"/>
      <c r="AK3" s="17"/>
      <c r="AL3" s="17"/>
      <c r="AM3" s="17"/>
      <c r="AN3" s="17"/>
      <c r="AO3" s="17"/>
      <c r="AP3" s="17"/>
      <c r="AQ3" s="17"/>
      <c r="AR3" s="17"/>
      <c r="AS3" s="17"/>
      <c r="AT3" s="17"/>
      <c r="AU3" s="17"/>
      <c r="AV3" s="17"/>
    </row>
    <row r="4" spans="1:48" s="68" customFormat="1" ht="18" customHeight="1" thickBot="1" x14ac:dyDescent="0.3">
      <c r="A4" s="353"/>
      <c r="B4" s="57"/>
      <c r="C4" s="58" t="s">
        <v>206</v>
      </c>
      <c r="D4" s="1071" t="s">
        <v>203</v>
      </c>
      <c r="E4" s="1072"/>
      <c r="F4" s="1073"/>
      <c r="G4" s="59"/>
      <c r="H4" s="60"/>
      <c r="I4" s="60"/>
      <c r="J4" s="61"/>
      <c r="K4" s="62" t="s">
        <v>172</v>
      </c>
      <c r="L4" s="61"/>
      <c r="M4" s="61"/>
      <c r="N4" s="61"/>
      <c r="O4" s="61"/>
      <c r="P4" s="61"/>
      <c r="Q4" s="61"/>
      <c r="R4" s="61"/>
      <c r="S4" s="63"/>
      <c r="U4" s="809"/>
      <c r="V4" s="810"/>
      <c r="W4" s="810"/>
      <c r="X4" s="810"/>
      <c r="Y4" s="459"/>
    </row>
    <row r="5" spans="1:48" s="68" customFormat="1" ht="18" hidden="1" customHeight="1" x14ac:dyDescent="0.2">
      <c r="A5" s="353"/>
      <c r="B5" s="57"/>
      <c r="C5" s="64"/>
      <c r="D5" s="65" t="s">
        <v>204</v>
      </c>
      <c r="E5" s="66"/>
      <c r="F5" s="60">
        <v>1</v>
      </c>
      <c r="G5" s="67">
        <f>IF(D4="Dry wall (No frágil)",2,IF(D4="Mampostería (frágil)",1))</f>
        <v>2</v>
      </c>
      <c r="H5" s="60"/>
      <c r="I5" s="60"/>
      <c r="L5" s="61"/>
      <c r="M5" s="61"/>
      <c r="N5" s="61"/>
      <c r="O5" s="61"/>
      <c r="P5" s="61"/>
      <c r="Q5" s="61"/>
      <c r="R5" s="61"/>
      <c r="S5" s="63"/>
      <c r="U5" s="809"/>
      <c r="V5" s="810"/>
      <c r="W5" s="810"/>
      <c r="X5" s="810"/>
      <c r="Y5" s="459"/>
    </row>
    <row r="6" spans="1:48" s="68" customFormat="1" ht="18" hidden="1" customHeight="1" x14ac:dyDescent="0.2">
      <c r="A6" s="353"/>
      <c r="B6" s="57"/>
      <c r="C6" s="64"/>
      <c r="D6" s="65" t="s">
        <v>203</v>
      </c>
      <c r="E6" s="66"/>
      <c r="F6" s="60">
        <v>2</v>
      </c>
      <c r="H6" s="60"/>
      <c r="I6" s="60"/>
      <c r="J6" s="61"/>
      <c r="K6" s="61"/>
      <c r="L6" s="61"/>
      <c r="M6" s="61"/>
      <c r="N6" s="61"/>
      <c r="O6" s="61"/>
      <c r="P6" s="61"/>
      <c r="Q6" s="61"/>
      <c r="R6" s="61"/>
      <c r="S6" s="63"/>
      <c r="U6" s="809"/>
      <c r="V6" s="810"/>
      <c r="W6" s="810"/>
      <c r="X6" s="810"/>
      <c r="Y6" s="459"/>
    </row>
    <row r="7" spans="1:48" s="68" customFormat="1" ht="6.75" customHeight="1" thickBot="1" x14ac:dyDescent="0.25">
      <c r="A7" s="353"/>
      <c r="B7" s="57"/>
      <c r="C7" s="69"/>
      <c r="D7" s="70"/>
      <c r="E7" s="70"/>
      <c r="F7" s="71"/>
      <c r="G7" s="71"/>
      <c r="H7" s="72"/>
      <c r="I7" s="60"/>
      <c r="J7" s="61"/>
      <c r="K7" s="61"/>
      <c r="L7" s="61"/>
      <c r="M7" s="61"/>
      <c r="N7" s="61"/>
      <c r="O7" s="61"/>
      <c r="P7" s="61"/>
      <c r="Q7" s="61"/>
      <c r="R7" s="61"/>
      <c r="S7" s="63"/>
      <c r="U7" s="809"/>
      <c r="V7" s="810"/>
      <c r="W7" s="810"/>
      <c r="X7" s="810"/>
      <c r="Y7" s="459"/>
    </row>
    <row r="8" spans="1:48" ht="42.75" customHeight="1" thickBot="1" x14ac:dyDescent="0.25">
      <c r="B8" s="1083"/>
      <c r="C8" s="1437" t="s">
        <v>75</v>
      </c>
      <c r="D8" s="1438"/>
      <c r="E8" s="1438"/>
      <c r="F8" s="1438"/>
      <c r="G8" s="1438"/>
      <c r="H8" s="1438"/>
      <c r="I8" s="1438"/>
      <c r="J8" s="1438"/>
      <c r="K8" s="1438"/>
      <c r="L8" s="1438"/>
      <c r="M8" s="1438"/>
      <c r="N8" s="1438"/>
      <c r="O8" s="1438"/>
      <c r="P8" s="1438"/>
      <c r="Q8" s="1438"/>
      <c r="R8" s="1439"/>
      <c r="S8" s="1085"/>
      <c r="T8" s="17"/>
      <c r="U8" s="77"/>
      <c r="V8" s="78"/>
      <c r="W8" s="78"/>
      <c r="X8" s="78"/>
      <c r="Y8" s="80"/>
      <c r="Z8" s="17"/>
      <c r="AA8" s="17"/>
      <c r="AB8" s="17"/>
      <c r="AC8" s="17"/>
      <c r="AD8" s="17"/>
      <c r="AE8" s="17"/>
      <c r="AF8" s="17"/>
      <c r="AG8" s="17"/>
      <c r="AH8" s="17"/>
      <c r="AI8" s="17"/>
      <c r="AJ8" s="17"/>
      <c r="AK8" s="17"/>
      <c r="AL8" s="17"/>
      <c r="AM8" s="17"/>
      <c r="AN8" s="17"/>
      <c r="AO8" s="17"/>
      <c r="AP8" s="17"/>
      <c r="AQ8" s="17"/>
      <c r="AR8" s="17"/>
      <c r="AS8" s="17"/>
      <c r="AT8" s="17"/>
      <c r="AU8" s="17"/>
      <c r="AV8" s="17"/>
    </row>
    <row r="9" spans="1:48" ht="13.5" thickBot="1" x14ac:dyDescent="0.25">
      <c r="B9" s="1083"/>
      <c r="C9" s="1087"/>
      <c r="D9" s="1087"/>
      <c r="E9" s="1087"/>
      <c r="F9" s="1087"/>
      <c r="G9" s="1087"/>
      <c r="H9" s="1087"/>
      <c r="I9" s="1087"/>
      <c r="J9" s="1087"/>
      <c r="K9" s="1087"/>
      <c r="L9" s="1087"/>
      <c r="M9" s="1087"/>
      <c r="N9" s="1087"/>
      <c r="O9" s="1087"/>
      <c r="P9" s="1087"/>
      <c r="Q9" s="1087"/>
      <c r="R9" s="1087"/>
      <c r="S9" s="1085"/>
      <c r="T9" s="17"/>
      <c r="U9" s="77"/>
      <c r="V9" s="78"/>
      <c r="W9" s="78"/>
      <c r="X9" s="78"/>
      <c r="Y9" s="80"/>
      <c r="Z9" s="17"/>
      <c r="AA9" s="17"/>
      <c r="AB9" s="17"/>
      <c r="AC9" s="17"/>
      <c r="AD9" s="17"/>
      <c r="AE9" s="17"/>
      <c r="AF9" s="17"/>
      <c r="AG9" s="17"/>
      <c r="AH9" s="17"/>
      <c r="AI9" s="17"/>
      <c r="AJ9" s="17"/>
      <c r="AK9" s="17"/>
      <c r="AL9" s="17"/>
      <c r="AM9" s="17"/>
      <c r="AN9" s="17"/>
      <c r="AO9" s="17"/>
      <c r="AP9" s="17"/>
      <c r="AQ9" s="17"/>
      <c r="AR9" s="17"/>
      <c r="AS9" s="17"/>
      <c r="AT9" s="17"/>
      <c r="AU9" s="17"/>
      <c r="AV9" s="17"/>
    </row>
    <row r="10" spans="1:48" ht="36" customHeight="1" thickBot="1" x14ac:dyDescent="0.3">
      <c r="B10" s="1083"/>
      <c r="C10" s="1065" t="s">
        <v>74</v>
      </c>
      <c r="D10" s="1066"/>
      <c r="E10" s="1066"/>
      <c r="F10" s="1066"/>
      <c r="G10" s="1066"/>
      <c r="H10" s="1066"/>
      <c r="I10" s="1066"/>
      <c r="J10" s="1066"/>
      <c r="K10" s="1066"/>
      <c r="L10" s="1066"/>
      <c r="M10" s="1066"/>
      <c r="N10" s="1066"/>
      <c r="O10" s="1066"/>
      <c r="P10" s="1066"/>
      <c r="Q10" s="1066"/>
      <c r="R10" s="1067"/>
      <c r="S10" s="1085"/>
      <c r="T10" s="17"/>
      <c r="U10" s="77"/>
      <c r="V10" s="1040" t="s">
        <v>19</v>
      </c>
      <c r="W10" s="1041"/>
      <c r="X10" s="1041"/>
      <c r="Y10" s="80"/>
      <c r="Z10" s="17"/>
      <c r="AA10" s="17"/>
      <c r="AB10" s="17"/>
      <c r="AC10" s="17"/>
      <c r="AD10" s="17"/>
      <c r="AE10" s="17"/>
      <c r="AF10" s="17"/>
      <c r="AG10" s="17"/>
      <c r="AH10" s="17"/>
      <c r="AI10" s="17"/>
      <c r="AJ10" s="17"/>
      <c r="AK10" s="17"/>
      <c r="AL10" s="17"/>
      <c r="AM10" s="17"/>
      <c r="AN10" s="17"/>
      <c r="AO10" s="17"/>
      <c r="AP10" s="17"/>
      <c r="AQ10" s="17"/>
      <c r="AR10" s="17"/>
      <c r="AS10" s="17"/>
      <c r="AT10" s="17"/>
      <c r="AU10" s="17"/>
      <c r="AV10" s="17"/>
    </row>
    <row r="11" spans="1:48" ht="79.5" customHeight="1" thickBot="1" x14ac:dyDescent="0.25">
      <c r="B11" s="1083"/>
      <c r="C11" s="1051" t="s">
        <v>58</v>
      </c>
      <c r="D11" s="1052"/>
      <c r="E11" s="1056" t="str">
        <f>IF(G5=1,"SOPORTAN MUROS O PARTICIONES FRAGILES (Mampostería ladrillo, farol o bloque)           TABLA CR.9.5","NO SOPORTAN MUROS O PARTICIONES FRÁGILES (Muros en Dry Wall o sin muros)           TABLA C.9.5 (a)")</f>
        <v>NO SOPORTAN MUROS O PARTICIONES FRÁGILES (Muros en Dry Wall o sin muros)           TABLA C.9.5 (a)</v>
      </c>
      <c r="F11" s="1057"/>
      <c r="G11" s="1058"/>
      <c r="H11" s="1053" t="s">
        <v>61</v>
      </c>
      <c r="I11" s="1054"/>
      <c r="J11" s="1054"/>
      <c r="K11" s="1054"/>
      <c r="L11" s="1054"/>
      <c r="M11" s="1054"/>
      <c r="N11" s="1054"/>
      <c r="O11" s="1054"/>
      <c r="P11" s="1054"/>
      <c r="Q11" s="1054"/>
      <c r="R11" s="1055"/>
      <c r="S11" s="1085"/>
      <c r="T11" s="17"/>
      <c r="U11" s="77"/>
      <c r="V11" s="78"/>
      <c r="W11" s="78"/>
      <c r="X11" s="78"/>
      <c r="Y11" s="80"/>
      <c r="Z11" s="17"/>
      <c r="AA11" s="17"/>
      <c r="AB11" s="17"/>
      <c r="AC11" s="17"/>
      <c r="AD11" s="17"/>
      <c r="AE11" s="17"/>
      <c r="AF11" s="17"/>
      <c r="AG11" s="17"/>
      <c r="AH11" s="17"/>
      <c r="AI11" s="17"/>
      <c r="AJ11" s="17"/>
      <c r="AK11" s="17"/>
      <c r="AL11" s="17"/>
      <c r="AM11" s="17"/>
      <c r="AN11" s="17"/>
      <c r="AO11" s="17"/>
      <c r="AP11" s="17"/>
      <c r="AQ11" s="17"/>
      <c r="AR11" s="17"/>
      <c r="AS11" s="17"/>
      <c r="AT11" s="17"/>
      <c r="AU11" s="17"/>
      <c r="AV11" s="17"/>
    </row>
    <row r="12" spans="1:48" ht="30" customHeight="1" thickBot="1" x14ac:dyDescent="0.25">
      <c r="B12" s="1083"/>
      <c r="C12" s="73" t="s">
        <v>1</v>
      </c>
      <c r="D12" s="74" t="s">
        <v>49</v>
      </c>
      <c r="E12" s="1059" t="s">
        <v>50</v>
      </c>
      <c r="F12" s="1060"/>
      <c r="G12" s="1061"/>
      <c r="H12" s="1062" t="s">
        <v>76</v>
      </c>
      <c r="I12" s="1063"/>
      <c r="J12" s="1063"/>
      <c r="K12" s="1063"/>
      <c r="L12" s="1063"/>
      <c r="M12" s="1063"/>
      <c r="N12" s="1063"/>
      <c r="O12" s="1063"/>
      <c r="P12" s="1063"/>
      <c r="Q12" s="1063"/>
      <c r="R12" s="1064"/>
      <c r="S12" s="1085"/>
      <c r="T12" s="17"/>
      <c r="U12" s="77"/>
      <c r="V12" s="78"/>
      <c r="W12" s="78"/>
      <c r="X12" s="78"/>
      <c r="Y12" s="80"/>
      <c r="Z12" s="17"/>
      <c r="AA12" s="17"/>
      <c r="AB12" s="17"/>
      <c r="AC12" s="17"/>
      <c r="AD12" s="17"/>
      <c r="AE12" s="17"/>
      <c r="AF12" s="17"/>
      <c r="AG12" s="17"/>
      <c r="AH12" s="17"/>
      <c r="AI12" s="17"/>
      <c r="AJ12" s="17"/>
      <c r="AK12" s="17"/>
      <c r="AL12" s="17"/>
      <c r="AM12" s="17"/>
      <c r="AN12" s="17"/>
      <c r="AO12" s="17"/>
      <c r="AP12" s="17"/>
      <c r="AQ12" s="17"/>
      <c r="AR12" s="17"/>
      <c r="AS12" s="17"/>
      <c r="AT12" s="17"/>
      <c r="AU12" s="17"/>
      <c r="AV12" s="17"/>
    </row>
    <row r="13" spans="1:48" ht="16.5" customHeight="1" x14ac:dyDescent="0.2">
      <c r="B13" s="1083"/>
      <c r="C13" s="869" t="s">
        <v>433</v>
      </c>
      <c r="D13" s="46">
        <v>6</v>
      </c>
      <c r="E13" s="75" t="str">
        <f>IF(G5=1,"L/12 =","L/18,5 =")</f>
        <v>L/18,5 =</v>
      </c>
      <c r="F13" s="675">
        <f>IF(G5=1,(D13/12)*100,(D13/18.5)*100)</f>
        <v>32.432432432432435</v>
      </c>
      <c r="G13" s="76" t="s">
        <v>0</v>
      </c>
      <c r="H13" s="77"/>
      <c r="I13" s="78"/>
      <c r="J13" s="78"/>
      <c r="K13" s="78"/>
      <c r="L13" s="78"/>
      <c r="M13" s="78"/>
      <c r="N13" s="78"/>
      <c r="O13" s="79"/>
      <c r="P13" s="79"/>
      <c r="Q13" s="78"/>
      <c r="R13" s="80"/>
      <c r="S13" s="1085"/>
      <c r="T13" s="17"/>
      <c r="U13" s="77"/>
      <c r="V13" s="78"/>
      <c r="W13" s="78"/>
      <c r="X13" s="78"/>
      <c r="Y13" s="80"/>
      <c r="Z13" s="17"/>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1:48" ht="15.75" customHeight="1" x14ac:dyDescent="0.2">
      <c r="B14" s="1083"/>
      <c r="C14" s="870" t="s">
        <v>434</v>
      </c>
      <c r="D14" s="47">
        <v>6</v>
      </c>
      <c r="E14" s="81" t="str">
        <f>IF(G5=1,"L/14 =","L/21 =")</f>
        <v>L/21 =</v>
      </c>
      <c r="F14" s="676">
        <f>IF(G5=1,(D14/14)*100,(D14/21)*100)</f>
        <v>28.571428571428569</v>
      </c>
      <c r="G14" s="82" t="s">
        <v>0</v>
      </c>
      <c r="H14" s="83"/>
      <c r="I14" s="84"/>
      <c r="J14" s="85"/>
      <c r="K14" s="86"/>
      <c r="L14" s="86"/>
      <c r="M14" s="85"/>
      <c r="N14" s="86"/>
      <c r="O14" s="87"/>
      <c r="P14" s="88"/>
      <c r="Q14" s="89"/>
      <c r="R14" s="90"/>
      <c r="S14" s="1085"/>
      <c r="T14" s="17"/>
      <c r="U14" s="77"/>
      <c r="V14" s="78"/>
      <c r="W14" s="78"/>
      <c r="X14" s="78"/>
      <c r="Y14" s="80"/>
      <c r="Z14" s="17"/>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1:48" ht="15.75" customHeight="1" thickBot="1" x14ac:dyDescent="0.25">
      <c r="B15" s="1083"/>
      <c r="C15" s="871" t="s">
        <v>435</v>
      </c>
      <c r="D15" s="48">
        <v>5</v>
      </c>
      <c r="E15" s="91" t="str">
        <f>IF(G5=1,"L/5 =","L/8 =")</f>
        <v>L/8 =</v>
      </c>
      <c r="F15" s="677">
        <f>IF(G5=1,(D15/5)*100,(D15/8)*100)</f>
        <v>62.5</v>
      </c>
      <c r="G15" s="92" t="s">
        <v>0</v>
      </c>
      <c r="H15" s="93" t="s">
        <v>52</v>
      </c>
      <c r="I15" s="78"/>
      <c r="J15" s="94"/>
      <c r="K15" s="95"/>
      <c r="L15" s="95"/>
      <c r="M15" s="94"/>
      <c r="N15" s="96"/>
      <c r="O15" s="1048"/>
      <c r="P15" s="97"/>
      <c r="Q15" s="98"/>
      <c r="R15" s="99" t="s">
        <v>52</v>
      </c>
      <c r="S15" s="1085"/>
      <c r="T15" s="17"/>
      <c r="U15" s="77"/>
      <c r="V15" s="78"/>
      <c r="W15" s="78"/>
      <c r="X15" s="78"/>
      <c r="Y15" s="80"/>
      <c r="Z15" s="17"/>
      <c r="AA15" s="17"/>
      <c r="AB15" s="17"/>
      <c r="AC15" s="17"/>
      <c r="AD15" s="17"/>
      <c r="AE15" s="17"/>
      <c r="AF15" s="17"/>
      <c r="AG15" s="17"/>
      <c r="AH15" s="17"/>
      <c r="AI15" s="17"/>
      <c r="AJ15" s="17"/>
      <c r="AK15" s="17"/>
      <c r="AL15" s="17"/>
      <c r="AM15" s="17"/>
      <c r="AN15" s="17"/>
      <c r="AO15" s="17"/>
      <c r="AP15" s="17"/>
      <c r="AQ15" s="17"/>
      <c r="AR15" s="17"/>
      <c r="AS15" s="17"/>
      <c r="AT15" s="17"/>
      <c r="AU15" s="17"/>
      <c r="AV15" s="17"/>
    </row>
    <row r="16" spans="1:48" ht="15.75" customHeight="1" thickBot="1" x14ac:dyDescent="0.25">
      <c r="B16" s="1083"/>
      <c r="C16" s="121" t="s">
        <v>439</v>
      </c>
      <c r="D16" s="49">
        <v>5</v>
      </c>
      <c r="E16" s="678" t="str">
        <f>IF(G1=1,"L/11 =","L/16 =")</f>
        <v>L/16 =</v>
      </c>
      <c r="F16" s="679">
        <f>IF(G1=1,CEILING(D16*100/11,5),CEILING(D16*100/16,5))</f>
        <v>35</v>
      </c>
      <c r="G16" s="122" t="s">
        <v>0</v>
      </c>
      <c r="H16" s="77"/>
      <c r="I16" s="78"/>
      <c r="J16" s="101"/>
      <c r="K16" s="95"/>
      <c r="L16" s="95"/>
      <c r="M16" s="101"/>
      <c r="N16" s="96"/>
      <c r="O16" s="1048"/>
      <c r="P16" s="102"/>
      <c r="Q16" s="103"/>
      <c r="R16" s="104"/>
      <c r="S16" s="1085"/>
      <c r="T16" s="17"/>
      <c r="U16" s="77"/>
      <c r="V16" s="78"/>
      <c r="W16" s="78"/>
      <c r="X16" s="78"/>
      <c r="Y16" s="80"/>
      <c r="Z16" s="17"/>
      <c r="AA16" s="17"/>
      <c r="AB16" s="17"/>
      <c r="AC16" s="17"/>
      <c r="AD16" s="17"/>
      <c r="AE16" s="17"/>
      <c r="AF16" s="17"/>
      <c r="AG16" s="17"/>
      <c r="AH16" s="17"/>
      <c r="AI16" s="17"/>
      <c r="AJ16" s="17"/>
      <c r="AK16" s="17"/>
      <c r="AL16" s="17"/>
      <c r="AM16" s="17"/>
      <c r="AN16" s="17"/>
      <c r="AO16" s="17"/>
      <c r="AP16" s="17"/>
      <c r="AQ16" s="17"/>
      <c r="AR16" s="17"/>
      <c r="AS16" s="17"/>
      <c r="AT16" s="17"/>
      <c r="AU16" s="17"/>
      <c r="AV16" s="17"/>
    </row>
    <row r="17" spans="2:48" ht="15.75" thickBot="1" x14ac:dyDescent="0.3">
      <c r="B17" s="1083"/>
      <c r="C17" s="105" t="s">
        <v>65</v>
      </c>
      <c r="D17" s="106" t="s">
        <v>62</v>
      </c>
      <c r="E17" s="107" t="s">
        <v>51</v>
      </c>
      <c r="F17" s="670">
        <f>CEILING(MAX(F13,F14,F15,F16),5)</f>
        <v>65</v>
      </c>
      <c r="G17" s="108" t="s">
        <v>0</v>
      </c>
      <c r="H17" s="109"/>
      <c r="I17" s="110"/>
      <c r="K17" s="111"/>
      <c r="L17" s="111"/>
      <c r="N17" s="111"/>
      <c r="O17" s="1048"/>
      <c r="R17" s="80"/>
      <c r="S17" s="1085"/>
      <c r="T17" s="17"/>
      <c r="U17" s="77"/>
      <c r="V17" s="78"/>
      <c r="W17" s="17"/>
      <c r="X17" s="78"/>
      <c r="Y17" s="80"/>
      <c r="Z17" s="17"/>
      <c r="AA17" s="17"/>
      <c r="AB17" s="17"/>
      <c r="AC17" s="17"/>
      <c r="AD17" s="17"/>
      <c r="AE17" s="17"/>
      <c r="AF17" s="17"/>
      <c r="AG17" s="17"/>
      <c r="AH17" s="17"/>
      <c r="AI17" s="17"/>
      <c r="AJ17" s="17"/>
      <c r="AK17" s="17"/>
      <c r="AL17" s="17"/>
      <c r="AM17" s="17"/>
      <c r="AN17" s="17"/>
      <c r="AO17" s="17"/>
      <c r="AP17" s="17"/>
      <c r="AQ17" s="17"/>
      <c r="AR17" s="17"/>
      <c r="AS17" s="17"/>
      <c r="AT17" s="17"/>
      <c r="AU17" s="17"/>
      <c r="AV17" s="17"/>
    </row>
    <row r="18" spans="2:48" ht="15" x14ac:dyDescent="0.25">
      <c r="B18" s="1083"/>
      <c r="C18" s="112" t="s">
        <v>64</v>
      </c>
      <c r="D18" s="113" t="s">
        <v>63</v>
      </c>
      <c r="E18" s="114" t="s">
        <v>51</v>
      </c>
      <c r="F18" s="671">
        <f>F17</f>
        <v>65</v>
      </c>
      <c r="G18" s="115" t="s">
        <v>0</v>
      </c>
      <c r="H18" s="109"/>
      <c r="I18" s="110"/>
      <c r="J18" s="111" t="s">
        <v>59</v>
      </c>
      <c r="K18" s="116"/>
      <c r="L18" s="116"/>
      <c r="M18" s="111" t="s">
        <v>59</v>
      </c>
      <c r="N18" s="116"/>
      <c r="O18" s="835"/>
      <c r="P18" s="1050" t="s">
        <v>56</v>
      </c>
      <c r="Q18" s="1050"/>
      <c r="R18" s="80"/>
      <c r="S18" s="1085"/>
      <c r="T18" s="17"/>
      <c r="U18" s="77"/>
      <c r="V18" s="78"/>
      <c r="W18" s="78"/>
      <c r="X18" s="78"/>
      <c r="Y18" s="80"/>
      <c r="Z18" s="17"/>
      <c r="AA18" s="17"/>
      <c r="AB18" s="17"/>
      <c r="AC18" s="17"/>
      <c r="AD18" s="17"/>
      <c r="AE18" s="17"/>
      <c r="AF18" s="17"/>
      <c r="AG18" s="17"/>
      <c r="AH18" s="17"/>
      <c r="AI18" s="17"/>
      <c r="AJ18" s="17"/>
      <c r="AK18" s="17"/>
      <c r="AL18" s="17"/>
      <c r="AM18" s="17"/>
      <c r="AN18" s="17"/>
      <c r="AO18" s="17"/>
      <c r="AP18" s="17"/>
      <c r="AQ18" s="17"/>
      <c r="AR18" s="17"/>
      <c r="AS18" s="17"/>
      <c r="AT18" s="17"/>
      <c r="AU18" s="17"/>
      <c r="AV18" s="17"/>
    </row>
    <row r="19" spans="2:48" ht="16.5" customHeight="1" thickBot="1" x14ac:dyDescent="0.25">
      <c r="B19" s="1083"/>
      <c r="C19" s="117"/>
      <c r="D19" s="118" t="s">
        <v>66</v>
      </c>
      <c r="E19" s="119" t="s">
        <v>55</v>
      </c>
      <c r="F19" s="672">
        <f>CEILING(IF(F18/2&gt;30,F18/2,30),5)</f>
        <v>35</v>
      </c>
      <c r="G19" s="120" t="s">
        <v>0</v>
      </c>
      <c r="H19" s="123"/>
      <c r="I19" s="124" t="s">
        <v>60</v>
      </c>
      <c r="J19" s="125"/>
      <c r="K19" s="125"/>
      <c r="L19" s="125"/>
      <c r="M19" s="125"/>
      <c r="N19" s="125"/>
      <c r="O19" s="125"/>
      <c r="P19" s="125"/>
      <c r="Q19" s="125"/>
      <c r="R19" s="126"/>
      <c r="S19" s="1085"/>
      <c r="T19" s="17"/>
      <c r="U19" s="77"/>
      <c r="V19" s="78"/>
      <c r="W19" s="78"/>
      <c r="X19" s="78"/>
      <c r="Y19" s="80"/>
      <c r="Z19" s="17"/>
      <c r="AA19" s="17"/>
      <c r="AB19" s="17"/>
      <c r="AC19" s="17"/>
      <c r="AD19" s="17"/>
      <c r="AE19" s="17"/>
      <c r="AF19" s="17"/>
      <c r="AG19" s="17"/>
      <c r="AH19" s="17"/>
      <c r="AI19" s="17"/>
      <c r="AJ19" s="17"/>
      <c r="AK19" s="17"/>
      <c r="AL19" s="17"/>
      <c r="AM19" s="17"/>
      <c r="AN19" s="17"/>
      <c r="AO19" s="17"/>
      <c r="AP19" s="17"/>
      <c r="AQ19" s="17"/>
      <c r="AR19" s="17"/>
      <c r="AS19" s="17"/>
      <c r="AT19" s="17"/>
      <c r="AU19" s="17"/>
      <c r="AV19" s="17"/>
    </row>
    <row r="20" spans="2:48" ht="12.75" customHeight="1" thickBot="1" x14ac:dyDescent="0.25">
      <c r="B20" s="1083"/>
      <c r="C20" s="1049"/>
      <c r="D20" s="1049"/>
      <c r="E20" s="1049"/>
      <c r="F20" s="1049"/>
      <c r="G20" s="1049"/>
      <c r="H20" s="1049"/>
      <c r="I20" s="1049"/>
      <c r="J20" s="1049"/>
      <c r="K20" s="1049"/>
      <c r="L20" s="1049"/>
      <c r="M20" s="1049"/>
      <c r="N20" s="1049"/>
      <c r="O20" s="1049"/>
      <c r="P20" s="1049"/>
      <c r="Q20" s="1049"/>
      <c r="R20" s="1049"/>
      <c r="S20" s="1085"/>
      <c r="T20" s="17"/>
      <c r="U20" s="77"/>
      <c r="V20" s="78"/>
      <c r="W20" s="78"/>
      <c r="X20" s="78"/>
      <c r="Y20" s="80"/>
      <c r="Z20" s="17"/>
      <c r="AA20" s="17"/>
      <c r="AB20" s="17"/>
      <c r="AC20" s="17"/>
      <c r="AD20" s="17"/>
      <c r="AE20" s="17"/>
      <c r="AF20" s="17"/>
      <c r="AG20" s="17"/>
      <c r="AH20" s="17"/>
      <c r="AI20" s="17"/>
      <c r="AJ20" s="17"/>
      <c r="AK20" s="17"/>
      <c r="AL20" s="17"/>
      <c r="AM20" s="17"/>
      <c r="AN20" s="17"/>
      <c r="AO20" s="17"/>
      <c r="AP20" s="17"/>
      <c r="AQ20" s="17"/>
      <c r="AR20" s="17"/>
      <c r="AS20" s="17"/>
      <c r="AT20" s="17"/>
      <c r="AU20" s="17"/>
      <c r="AV20" s="17"/>
    </row>
    <row r="21" spans="2:48" ht="21.75" customHeight="1" thickBot="1" x14ac:dyDescent="0.25">
      <c r="B21" s="1083"/>
      <c r="C21" s="1091" t="s">
        <v>53</v>
      </c>
      <c r="D21" s="1092"/>
      <c r="E21" s="1092"/>
      <c r="F21" s="1092"/>
      <c r="G21" s="1092"/>
      <c r="H21" s="1092"/>
      <c r="I21" s="1092"/>
      <c r="J21" s="1092"/>
      <c r="K21" s="1092"/>
      <c r="L21" s="1092"/>
      <c r="M21" s="1092"/>
      <c r="N21" s="1092"/>
      <c r="O21" s="1092"/>
      <c r="P21" s="1092"/>
      <c r="Q21" s="1092"/>
      <c r="R21" s="1093"/>
      <c r="S21" s="1085"/>
      <c r="T21" s="17"/>
      <c r="U21" s="77"/>
      <c r="V21" s="78"/>
      <c r="W21" s="78"/>
      <c r="X21" s="78"/>
      <c r="Y21" s="80"/>
      <c r="Z21" s="17"/>
      <c r="AA21" s="17"/>
      <c r="AB21" s="17"/>
      <c r="AC21" s="17"/>
      <c r="AD21" s="17"/>
      <c r="AE21" s="17"/>
      <c r="AF21" s="17"/>
      <c r="AG21" s="17"/>
      <c r="AH21" s="17"/>
      <c r="AI21" s="17"/>
      <c r="AJ21" s="17"/>
      <c r="AK21" s="17"/>
      <c r="AL21" s="17"/>
      <c r="AM21" s="17"/>
      <c r="AN21" s="17"/>
      <c r="AO21" s="17"/>
      <c r="AP21" s="17"/>
      <c r="AQ21" s="17"/>
      <c r="AR21" s="17"/>
      <c r="AS21" s="17"/>
      <c r="AT21" s="17"/>
      <c r="AU21" s="17"/>
      <c r="AV21" s="17"/>
    </row>
    <row r="22" spans="2:48" ht="80.25" customHeight="1" thickBot="1" x14ac:dyDescent="0.25">
      <c r="B22" s="1083"/>
      <c r="C22" s="1051" t="s">
        <v>58</v>
      </c>
      <c r="D22" s="1052"/>
      <c r="E22" s="1056" t="str">
        <f>IF(G5=1,"SOPORTAN MUROS O PARTICIONES FRAGILES (Mampostería ladrillo, farol o bloque)           TABLA CR.9.5","NO SOPORTAN MUROS O PARTICIONES FRÁGILES (Muros en Dry Wall o sin muros)           TABLA C.9.5 (a)")</f>
        <v>NO SOPORTAN MUROS O PARTICIONES FRÁGILES (Muros en Dry Wall o sin muros)           TABLA C.9.5 (a)</v>
      </c>
      <c r="F22" s="1057"/>
      <c r="G22" s="1058"/>
      <c r="H22" s="1053" t="s">
        <v>67</v>
      </c>
      <c r="I22" s="1054"/>
      <c r="J22" s="1054"/>
      <c r="K22" s="1054"/>
      <c r="L22" s="1054"/>
      <c r="M22" s="1054"/>
      <c r="N22" s="1054"/>
      <c r="O22" s="1054"/>
      <c r="P22" s="1054"/>
      <c r="Q22" s="1054"/>
      <c r="R22" s="1055"/>
      <c r="S22" s="1085"/>
      <c r="T22" s="17"/>
      <c r="U22" s="77"/>
      <c r="V22" s="78"/>
      <c r="W22" s="78"/>
      <c r="X22" s="78"/>
      <c r="Y22" s="80"/>
      <c r="Z22" s="17"/>
      <c r="AA22" s="17"/>
      <c r="AB22" s="17"/>
      <c r="AC22" s="17"/>
      <c r="AD22" s="17"/>
      <c r="AE22" s="17"/>
      <c r="AF22" s="17"/>
      <c r="AG22" s="17"/>
      <c r="AH22" s="17"/>
      <c r="AI22" s="17"/>
      <c r="AJ22" s="17"/>
      <c r="AK22" s="17"/>
      <c r="AL22" s="17"/>
      <c r="AM22" s="17"/>
      <c r="AN22" s="17"/>
      <c r="AO22" s="17"/>
      <c r="AP22" s="17"/>
      <c r="AQ22" s="17"/>
      <c r="AR22" s="17"/>
      <c r="AS22" s="17"/>
      <c r="AT22" s="17"/>
      <c r="AU22" s="17"/>
      <c r="AV22" s="17"/>
    </row>
    <row r="23" spans="2:48" ht="30.75" customHeight="1" thickBot="1" x14ac:dyDescent="0.25">
      <c r="B23" s="1083"/>
      <c r="C23" s="73" t="s">
        <v>1</v>
      </c>
      <c r="D23" s="74" t="s">
        <v>49</v>
      </c>
      <c r="E23" s="1059" t="s">
        <v>54</v>
      </c>
      <c r="F23" s="1060"/>
      <c r="G23" s="1061"/>
      <c r="H23" s="1062" t="s">
        <v>57</v>
      </c>
      <c r="I23" s="1063"/>
      <c r="J23" s="1063"/>
      <c r="K23" s="1063"/>
      <c r="L23" s="1063"/>
      <c r="M23" s="1063"/>
      <c r="N23" s="1063"/>
      <c r="O23" s="1063"/>
      <c r="P23" s="1063"/>
      <c r="Q23" s="1063"/>
      <c r="R23" s="1064"/>
      <c r="S23" s="1085"/>
      <c r="T23" s="17"/>
      <c r="U23" s="77"/>
      <c r="V23" s="78"/>
      <c r="W23" s="78"/>
      <c r="X23" s="78"/>
      <c r="Y23" s="80"/>
      <c r="Z23" s="17"/>
      <c r="AA23" s="17"/>
      <c r="AB23" s="17"/>
      <c r="AC23" s="17"/>
      <c r="AD23" s="17"/>
      <c r="AE23" s="17"/>
      <c r="AF23" s="17"/>
      <c r="AG23" s="17"/>
      <c r="AH23" s="17"/>
      <c r="AI23" s="17"/>
      <c r="AJ23" s="17"/>
      <c r="AK23" s="17"/>
      <c r="AL23" s="17"/>
      <c r="AM23" s="17"/>
      <c r="AN23" s="17"/>
      <c r="AO23" s="17"/>
      <c r="AP23" s="17"/>
      <c r="AQ23" s="17"/>
      <c r="AR23" s="17"/>
      <c r="AS23" s="17"/>
      <c r="AT23" s="17"/>
      <c r="AU23" s="17"/>
      <c r="AV23" s="17"/>
    </row>
    <row r="24" spans="2:48" ht="18.75" customHeight="1" thickTop="1" x14ac:dyDescent="0.2">
      <c r="B24" s="1083"/>
      <c r="C24" s="869" t="s">
        <v>436</v>
      </c>
      <c r="D24" s="46">
        <v>9</v>
      </c>
      <c r="E24" s="75" t="str">
        <f>IF(G5=1,"L/12 =","L/18,5 =")</f>
        <v>L/18,5 =</v>
      </c>
      <c r="F24" s="675">
        <f>IF(G5=1,(D24/12)*100,(D24/18.5)*100)</f>
        <v>48.648648648648653</v>
      </c>
      <c r="G24" s="76" t="s">
        <v>0</v>
      </c>
      <c r="H24" s="77"/>
      <c r="I24" s="78"/>
      <c r="K24" s="127" t="s">
        <v>69</v>
      </c>
      <c r="L24" s="128" t="s">
        <v>72</v>
      </c>
      <c r="M24" s="129"/>
      <c r="N24" s="130"/>
      <c r="O24" s="131"/>
      <c r="P24" s="132"/>
      <c r="Q24" s="79"/>
      <c r="R24" s="80"/>
      <c r="S24" s="1085"/>
      <c r="T24" s="17"/>
      <c r="U24" s="77"/>
      <c r="V24" s="78"/>
      <c r="W24" s="78"/>
      <c r="X24" s="78"/>
      <c r="Y24" s="80"/>
      <c r="Z24" s="17"/>
      <c r="AA24" s="17"/>
      <c r="AB24" s="17"/>
      <c r="AC24" s="17"/>
      <c r="AD24" s="17"/>
      <c r="AE24" s="17"/>
      <c r="AF24" s="17"/>
      <c r="AG24" s="17"/>
      <c r="AH24" s="17"/>
      <c r="AI24" s="17"/>
      <c r="AJ24" s="17"/>
      <c r="AK24" s="17"/>
      <c r="AL24" s="17"/>
      <c r="AM24" s="17"/>
      <c r="AN24" s="17"/>
      <c r="AO24" s="17"/>
      <c r="AP24" s="17"/>
      <c r="AQ24" s="17"/>
      <c r="AR24" s="17"/>
      <c r="AS24" s="17"/>
      <c r="AT24" s="17"/>
      <c r="AU24" s="17"/>
      <c r="AV24" s="17"/>
    </row>
    <row r="25" spans="2:48" ht="18.75" customHeight="1" x14ac:dyDescent="0.2">
      <c r="B25" s="1083"/>
      <c r="C25" s="870" t="s">
        <v>437</v>
      </c>
      <c r="D25" s="47">
        <v>6</v>
      </c>
      <c r="E25" s="81" t="str">
        <f>IF(G5=1,"L/14 =","L/21 =")</f>
        <v>L/21 =</v>
      </c>
      <c r="F25" s="676">
        <f>IF(G5=1,(D25/14)*100,(D25/21)*100)</f>
        <v>28.571428571428569</v>
      </c>
      <c r="G25" s="82" t="s">
        <v>0</v>
      </c>
      <c r="H25" s="77"/>
      <c r="I25" s="78"/>
      <c r="K25" s="133"/>
      <c r="L25" s="134"/>
      <c r="M25" s="134"/>
      <c r="N25" s="134"/>
      <c r="O25" s="135"/>
      <c r="P25" s="132"/>
      <c r="Q25" s="136"/>
      <c r="R25" s="80"/>
      <c r="S25" s="1085"/>
      <c r="T25" s="17"/>
      <c r="U25" s="77"/>
      <c r="V25" s="78"/>
      <c r="W25" s="78"/>
      <c r="X25" s="78"/>
      <c r="Y25" s="80"/>
      <c r="Z25" s="17"/>
      <c r="AA25" s="17"/>
      <c r="AB25" s="17"/>
      <c r="AC25" s="17"/>
      <c r="AD25" s="17"/>
      <c r="AE25" s="17"/>
      <c r="AF25" s="17"/>
      <c r="AG25" s="17"/>
      <c r="AH25" s="17"/>
      <c r="AI25" s="17"/>
      <c r="AJ25" s="17"/>
      <c r="AK25" s="17"/>
      <c r="AL25" s="17"/>
      <c r="AM25" s="17"/>
      <c r="AN25" s="17"/>
      <c r="AO25" s="17"/>
      <c r="AP25" s="17"/>
      <c r="AQ25" s="17"/>
      <c r="AR25" s="17"/>
      <c r="AS25" s="17"/>
      <c r="AT25" s="17"/>
      <c r="AU25" s="17"/>
      <c r="AV25" s="17"/>
    </row>
    <row r="26" spans="2:48" ht="18.75" customHeight="1" thickBot="1" x14ac:dyDescent="0.25">
      <c r="B26" s="1083"/>
      <c r="C26" s="871" t="s">
        <v>438</v>
      </c>
      <c r="D26" s="48">
        <v>8</v>
      </c>
      <c r="E26" s="91" t="str">
        <f>IF(G5=1,"L/5 =","L/8 =")</f>
        <v>L/8 =</v>
      </c>
      <c r="F26" s="677">
        <f>IF(G5=1,(D26/5)*100,(D26/8)*100)</f>
        <v>100</v>
      </c>
      <c r="G26" s="92" t="s">
        <v>0</v>
      </c>
      <c r="H26" s="77"/>
      <c r="I26" s="78"/>
      <c r="K26" s="133"/>
      <c r="L26" s="134"/>
      <c r="M26" s="134"/>
      <c r="N26" s="134"/>
      <c r="O26" s="135"/>
      <c r="P26" s="132"/>
      <c r="Q26" s="137"/>
      <c r="R26" s="80"/>
      <c r="S26" s="1085"/>
      <c r="T26" s="17"/>
      <c r="U26" s="77"/>
      <c r="V26" s="78"/>
      <c r="W26" s="78"/>
      <c r="X26" s="78"/>
      <c r="Y26" s="80"/>
      <c r="Z26" s="17"/>
      <c r="AA26" s="17"/>
      <c r="AB26" s="17"/>
      <c r="AC26" s="17"/>
      <c r="AD26" s="17"/>
      <c r="AE26" s="17"/>
      <c r="AF26" s="17"/>
      <c r="AG26" s="17"/>
      <c r="AH26" s="17"/>
      <c r="AI26" s="17"/>
      <c r="AJ26" s="17"/>
      <c r="AK26" s="17"/>
      <c r="AL26" s="17"/>
      <c r="AM26" s="17"/>
      <c r="AN26" s="17"/>
      <c r="AO26" s="17"/>
      <c r="AP26" s="17"/>
      <c r="AQ26" s="17"/>
      <c r="AR26" s="17"/>
      <c r="AS26" s="17"/>
      <c r="AT26" s="17"/>
      <c r="AU26" s="17"/>
      <c r="AV26" s="17"/>
    </row>
    <row r="27" spans="2:48" ht="15.75" thickBot="1" x14ac:dyDescent="0.3">
      <c r="B27" s="1083"/>
      <c r="C27" s="694" t="s">
        <v>440</v>
      </c>
      <c r="D27" s="49">
        <v>9</v>
      </c>
      <c r="E27" s="680" t="str">
        <f>IF(G5=1,"L/11 =","L/16 =")</f>
        <v>L/16 =</v>
      </c>
      <c r="F27" s="681">
        <f>IF(G5=1,CEILING(D27*100/11,5),CEILING(D27*100/16,5))</f>
        <v>60</v>
      </c>
      <c r="G27" s="163" t="s">
        <v>0</v>
      </c>
      <c r="H27" s="77"/>
      <c r="I27" s="78"/>
      <c r="K27" s="139"/>
      <c r="L27" s="140"/>
      <c r="M27" s="140"/>
      <c r="N27" s="140"/>
      <c r="O27" s="141"/>
      <c r="P27" s="142"/>
      <c r="Q27" s="137" t="s">
        <v>52</v>
      </c>
      <c r="R27" s="104"/>
      <c r="S27" s="1085"/>
      <c r="T27" s="17"/>
      <c r="U27" s="77"/>
      <c r="V27" s="78"/>
      <c r="W27" s="78"/>
      <c r="X27" s="78"/>
      <c r="Y27" s="80"/>
      <c r="Z27" s="17"/>
      <c r="AA27" s="17"/>
      <c r="AB27" s="17"/>
      <c r="AC27" s="17"/>
      <c r="AD27" s="17"/>
      <c r="AE27" s="17"/>
      <c r="AF27" s="17"/>
      <c r="AG27" s="17"/>
      <c r="AH27" s="17"/>
      <c r="AI27" s="17"/>
      <c r="AJ27" s="17"/>
      <c r="AK27" s="17"/>
      <c r="AL27" s="17"/>
      <c r="AM27" s="17"/>
      <c r="AN27" s="17"/>
      <c r="AO27" s="17"/>
      <c r="AP27" s="17"/>
      <c r="AQ27" s="17"/>
      <c r="AR27" s="17"/>
      <c r="AS27" s="17"/>
      <c r="AT27" s="17"/>
      <c r="AU27" s="17"/>
      <c r="AV27" s="17"/>
    </row>
    <row r="28" spans="2:48" ht="15" x14ac:dyDescent="0.25">
      <c r="B28" s="1083"/>
      <c r="C28" s="143" t="s">
        <v>70</v>
      </c>
      <c r="D28" s="144" t="s">
        <v>63</v>
      </c>
      <c r="E28" s="691" t="s">
        <v>51</v>
      </c>
      <c r="F28" s="692">
        <f>CEILING(MAX(F24,F25,F26,F27),5)</f>
        <v>100</v>
      </c>
      <c r="G28" s="693" t="s">
        <v>0</v>
      </c>
      <c r="H28" s="109"/>
      <c r="I28" s="110"/>
      <c r="K28" s="145" t="s">
        <v>68</v>
      </c>
      <c r="L28" s="134"/>
      <c r="M28" s="134"/>
      <c r="N28" s="134"/>
      <c r="O28" s="135"/>
      <c r="P28" s="132"/>
      <c r="Q28" s="96"/>
      <c r="R28" s="80"/>
      <c r="S28" s="1085"/>
      <c r="T28" s="17"/>
      <c r="U28" s="77"/>
      <c r="V28" s="78"/>
      <c r="W28" s="78"/>
      <c r="X28" s="78"/>
      <c r="Y28" s="80"/>
      <c r="Z28" s="17"/>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5.75" thickBot="1" x14ac:dyDescent="0.3">
      <c r="B29" s="1083"/>
      <c r="C29" s="143"/>
      <c r="D29" s="144" t="s">
        <v>66</v>
      </c>
      <c r="E29" s="146" t="s">
        <v>55</v>
      </c>
      <c r="F29" s="673">
        <f>CEILING(IF(2*F28/3&gt;30,2*F28/3,30),5)</f>
        <v>70</v>
      </c>
      <c r="G29" s="147" t="s">
        <v>0</v>
      </c>
      <c r="H29" s="109"/>
      <c r="I29" s="110"/>
      <c r="K29" s="148"/>
      <c r="L29" s="149" t="s">
        <v>72</v>
      </c>
      <c r="M29" s="134"/>
      <c r="N29" s="134"/>
      <c r="O29" s="135"/>
      <c r="P29" s="132"/>
      <c r="Q29" s="96"/>
      <c r="R29" s="80"/>
      <c r="S29" s="1085"/>
      <c r="T29" s="17"/>
      <c r="U29" s="77"/>
      <c r="V29" s="78"/>
      <c r="W29" s="78"/>
      <c r="X29" s="78"/>
      <c r="Y29" s="80"/>
      <c r="Z29" s="17"/>
      <c r="AA29" s="17"/>
      <c r="AC29" s="17"/>
      <c r="AD29" s="17"/>
      <c r="AE29" s="17"/>
      <c r="AF29" s="17"/>
      <c r="AG29" s="17"/>
      <c r="AH29" s="17"/>
      <c r="AI29" s="17"/>
      <c r="AJ29" s="17"/>
      <c r="AK29" s="17"/>
      <c r="AL29" s="17"/>
      <c r="AM29" s="17"/>
      <c r="AN29" s="17"/>
      <c r="AO29" s="17"/>
      <c r="AP29" s="17"/>
      <c r="AQ29" s="17"/>
      <c r="AR29" s="17"/>
      <c r="AS29" s="17"/>
      <c r="AT29" s="17"/>
      <c r="AU29" s="17"/>
      <c r="AV29" s="17"/>
    </row>
    <row r="30" spans="2:48" ht="15.75" customHeight="1" thickBot="1" x14ac:dyDescent="0.3">
      <c r="B30" s="1083"/>
      <c r="C30" s="150" t="s">
        <v>71</v>
      </c>
      <c r="D30" s="151" t="s">
        <v>63</v>
      </c>
      <c r="E30" s="152" t="s">
        <v>51</v>
      </c>
      <c r="F30" s="674">
        <f>F28</f>
        <v>100</v>
      </c>
      <c r="G30" s="153" t="s">
        <v>0</v>
      </c>
      <c r="H30" s="77"/>
      <c r="I30" s="78"/>
      <c r="K30" s="154"/>
      <c r="L30" s="155"/>
      <c r="M30" s="155"/>
      <c r="N30" s="155"/>
      <c r="O30" s="156"/>
      <c r="P30" s="132"/>
      <c r="Q30" s="136"/>
      <c r="R30" s="80"/>
      <c r="S30" s="1085"/>
      <c r="T30" s="17"/>
      <c r="U30" s="77"/>
      <c r="V30" s="78"/>
      <c r="W30" s="78"/>
      <c r="X30" s="78"/>
      <c r="Y30" s="80"/>
      <c r="Z30" s="17"/>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5" customHeight="1" thickTop="1" thickBot="1" x14ac:dyDescent="0.3">
      <c r="B31" s="1083"/>
      <c r="C31" s="157"/>
      <c r="D31" s="158" t="s">
        <v>66</v>
      </c>
      <c r="E31" s="159" t="s">
        <v>55</v>
      </c>
      <c r="F31" s="684">
        <f>CEILING(IF(F30/2&gt;30,F30/2,30),5)</f>
        <v>50</v>
      </c>
      <c r="G31" s="160" t="s">
        <v>0</v>
      </c>
      <c r="H31" s="77"/>
      <c r="I31" s="78"/>
      <c r="J31" s="161"/>
      <c r="K31" s="161"/>
      <c r="L31" s="162"/>
      <c r="M31" s="162" t="s">
        <v>56</v>
      </c>
      <c r="N31" s="161"/>
      <c r="O31" s="78"/>
      <c r="P31" s="78"/>
      <c r="Q31" s="78"/>
      <c r="R31" s="80"/>
      <c r="S31" s="1085"/>
      <c r="T31" s="17"/>
      <c r="U31" s="77"/>
      <c r="V31" s="1042" t="s">
        <v>353</v>
      </c>
      <c r="W31" s="1043"/>
      <c r="X31" s="1044"/>
      <c r="Y31" s="80"/>
      <c r="Z31" s="17"/>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5.25" customHeight="1" x14ac:dyDescent="0.2">
      <c r="B32" s="1083"/>
      <c r="C32" s="165"/>
      <c r="D32" s="165"/>
      <c r="E32" s="165"/>
      <c r="F32" s="165"/>
      <c r="G32" s="165"/>
      <c r="H32" s="165"/>
      <c r="I32" s="165"/>
      <c r="J32" s="165"/>
      <c r="K32" s="165"/>
      <c r="L32" s="165"/>
      <c r="M32" s="165"/>
      <c r="N32" s="165"/>
      <c r="O32" s="165"/>
      <c r="P32" s="165"/>
      <c r="Q32" s="165"/>
      <c r="R32" s="165"/>
      <c r="S32" s="1085"/>
      <c r="T32" s="17"/>
      <c r="U32" s="77"/>
      <c r="V32" s="1032"/>
      <c r="W32" s="986"/>
      <c r="X32" s="987"/>
      <c r="Y32" s="80"/>
      <c r="Z32" s="17"/>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7.5" customHeight="1" thickBot="1" x14ac:dyDescent="0.25">
      <c r="B33" s="1083"/>
      <c r="C33" s="166"/>
      <c r="D33" s="166"/>
      <c r="E33" s="167"/>
      <c r="F33" s="167"/>
      <c r="G33" s="167"/>
      <c r="H33" s="167"/>
      <c r="I33" s="167"/>
      <c r="J33" s="167"/>
      <c r="K33" s="167"/>
      <c r="L33" s="167"/>
      <c r="M33" s="167"/>
      <c r="N33" s="167"/>
      <c r="O33" s="167"/>
      <c r="P33" s="167"/>
      <c r="Q33" s="167"/>
      <c r="R33" s="167"/>
      <c r="S33" s="1085"/>
      <c r="T33" s="17"/>
      <c r="U33" s="77"/>
      <c r="V33" s="1032"/>
      <c r="W33" s="986"/>
      <c r="X33" s="987"/>
      <c r="Y33" s="80"/>
      <c r="Z33" s="17"/>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9.5" customHeight="1" x14ac:dyDescent="0.2">
      <c r="B34" s="1083"/>
      <c r="C34" s="166"/>
      <c r="D34" s="166"/>
      <c r="E34" s="1074" t="s">
        <v>21</v>
      </c>
      <c r="F34" s="1075"/>
      <c r="G34" s="1075"/>
      <c r="H34" s="1075"/>
      <c r="I34" s="829"/>
      <c r="J34" s="829"/>
      <c r="K34" s="829"/>
      <c r="L34" s="829"/>
      <c r="M34" s="829"/>
      <c r="N34" s="829"/>
      <c r="O34" s="168"/>
      <c r="P34" s="168"/>
      <c r="Q34" s="168"/>
      <c r="R34" s="76"/>
      <c r="S34" s="1085"/>
      <c r="T34" s="17"/>
      <c r="U34" s="77"/>
      <c r="V34" s="1032"/>
      <c r="W34" s="986"/>
      <c r="X34" s="987"/>
      <c r="Y34" s="80"/>
      <c r="Z34" s="17"/>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7.25" customHeight="1" thickBot="1" x14ac:dyDescent="0.25">
      <c r="B35" s="1084"/>
      <c r="C35" s="167"/>
      <c r="D35" s="169"/>
      <c r="E35" s="1076"/>
      <c r="F35" s="1077"/>
      <c r="G35" s="1077"/>
      <c r="H35" s="1077"/>
      <c r="I35" s="830"/>
      <c r="J35" s="830"/>
      <c r="K35" s="830"/>
      <c r="L35" s="830"/>
      <c r="M35" s="830"/>
      <c r="N35" s="830"/>
      <c r="O35" s="138"/>
      <c r="P35" s="138"/>
      <c r="Q35" s="138"/>
      <c r="R35" s="170"/>
      <c r="S35" s="1086"/>
      <c r="T35" s="17"/>
      <c r="U35" s="77"/>
      <c r="V35" s="1032"/>
      <c r="W35" s="986"/>
      <c r="X35" s="987"/>
      <c r="Y35" s="80"/>
      <c r="Z35" s="17"/>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5.25" customHeight="1" thickBot="1" x14ac:dyDescent="0.25">
      <c r="B36" s="17"/>
      <c r="C36" s="17"/>
      <c r="D36" s="17"/>
      <c r="E36" s="1078"/>
      <c r="F36" s="1079"/>
      <c r="G36" s="1079"/>
      <c r="H36" s="1079"/>
      <c r="I36" s="831"/>
      <c r="J36" s="831"/>
      <c r="K36" s="831"/>
      <c r="L36" s="831"/>
      <c r="M36" s="831"/>
      <c r="N36" s="831"/>
      <c r="O36" s="100"/>
      <c r="P36" s="100"/>
      <c r="Q36" s="100"/>
      <c r="R36" s="92"/>
      <c r="S36" s="17"/>
      <c r="T36" s="17"/>
      <c r="U36" s="77"/>
      <c r="V36" s="1045"/>
      <c r="W36" s="1046"/>
      <c r="X36" s="1047"/>
      <c r="Y36" s="80"/>
      <c r="Z36" s="17"/>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2.75" customHeight="1" thickBot="1" x14ac:dyDescent="0.25">
      <c r="B37" s="17"/>
      <c r="C37" s="17"/>
      <c r="D37" s="17"/>
      <c r="E37" s="17"/>
      <c r="F37" s="17"/>
      <c r="G37" s="17"/>
      <c r="H37" s="17"/>
      <c r="I37" s="17"/>
      <c r="J37" s="17"/>
      <c r="K37" s="17"/>
      <c r="L37" s="17"/>
      <c r="M37" s="17"/>
      <c r="N37" s="17"/>
      <c r="O37" s="17"/>
      <c r="P37" s="17"/>
      <c r="Q37" s="17"/>
      <c r="R37" s="17"/>
      <c r="S37" s="17"/>
      <c r="T37" s="17"/>
      <c r="U37" s="123"/>
      <c r="V37" s="460"/>
      <c r="W37" s="460"/>
      <c r="X37" s="460"/>
      <c r="Y37" s="126"/>
      <c r="Z37" s="17"/>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ht="36.75" customHeight="1" thickBot="1" x14ac:dyDescent="0.25">
      <c r="B38" s="17"/>
      <c r="C38" s="1065" t="s">
        <v>390</v>
      </c>
      <c r="D38" s="1066"/>
      <c r="E38" s="1066"/>
      <c r="F38" s="1066"/>
      <c r="G38" s="1066"/>
      <c r="H38" s="1066"/>
      <c r="I38" s="1066"/>
      <c r="J38" s="1066"/>
      <c r="K38" s="1066"/>
      <c r="L38" s="1066"/>
      <c r="M38" s="1066"/>
      <c r="N38" s="1066"/>
      <c r="O38" s="1066"/>
      <c r="P38" s="1066"/>
      <c r="Q38" s="1066"/>
      <c r="R38" s="106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row>
    <row r="39" spans="2:48" ht="21.75" customHeight="1" thickBot="1" x14ac:dyDescent="0.25">
      <c r="B39" s="17"/>
      <c r="C39" s="659" t="s">
        <v>384</v>
      </c>
      <c r="D39" s="884" t="s">
        <v>221</v>
      </c>
      <c r="E39" s="1068" t="s">
        <v>385</v>
      </c>
      <c r="F39" s="1069"/>
      <c r="G39" s="1069"/>
      <c r="H39" s="1069"/>
      <c r="I39" s="1069"/>
      <c r="J39" s="1069"/>
      <c r="K39" s="1069"/>
      <c r="L39" s="1069"/>
      <c r="M39" s="1069"/>
      <c r="N39" s="1069"/>
      <c r="O39" s="1069"/>
      <c r="P39" s="1069"/>
      <c r="Q39" s="1069"/>
      <c r="R39" s="1070"/>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row>
    <row r="40" spans="2:48" ht="30" customHeight="1" thickBot="1" x14ac:dyDescent="0.25">
      <c r="B40" s="17"/>
      <c r="C40" s="73" t="s">
        <v>1</v>
      </c>
      <c r="D40" s="74" t="s">
        <v>49</v>
      </c>
      <c r="E40" s="1059" t="s">
        <v>50</v>
      </c>
      <c r="F40" s="1060"/>
      <c r="G40" s="1061"/>
      <c r="H40" s="1062" t="s">
        <v>76</v>
      </c>
      <c r="I40" s="1063"/>
      <c r="J40" s="1063"/>
      <c r="K40" s="1063"/>
      <c r="L40" s="1063"/>
      <c r="M40" s="1063"/>
      <c r="N40" s="1063"/>
      <c r="O40" s="1063"/>
      <c r="P40" s="1063"/>
      <c r="Q40" s="1063"/>
      <c r="R40" s="1064"/>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row>
    <row r="41" spans="2:48" ht="15.75" customHeight="1" x14ac:dyDescent="0.2">
      <c r="B41" s="17"/>
      <c r="C41" s="667" t="s">
        <v>391</v>
      </c>
      <c r="D41" s="666">
        <v>6</v>
      </c>
      <c r="E41" s="665" t="str">
        <f>IF(D39="OFICINA","L/22 =",IF(D39="REUNIÓN","L/20 =",IF(D39="BODEGA","L/17 ="," ")))</f>
        <v>L/20 =</v>
      </c>
      <c r="F41" s="669">
        <f>FLOOR(IF(D39="OFICINA",D41*100/22-F42,IF(D39="REUNIÓN",D41*100/20-F42,IF(D39="BODEGA",D41*100/17-F42," "))),5)</f>
        <v>15</v>
      </c>
      <c r="G41" s="639" t="s">
        <v>0</v>
      </c>
      <c r="H41" s="77"/>
      <c r="I41" s="640"/>
      <c r="J41" s="86"/>
      <c r="K41" s="86"/>
      <c r="L41" s="86"/>
      <c r="M41" s="86"/>
      <c r="N41" s="86"/>
      <c r="O41" s="87"/>
      <c r="P41" s="87"/>
      <c r="Q41" s="641"/>
      <c r="R41" s="80"/>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row>
    <row r="42" spans="2:48" ht="15.75" customHeight="1" thickBot="1" x14ac:dyDescent="0.25">
      <c r="B42" s="17"/>
      <c r="C42" s="668" t="s">
        <v>386</v>
      </c>
      <c r="D42" s="660" t="s">
        <v>62</v>
      </c>
      <c r="E42" s="661" t="s">
        <v>79</v>
      </c>
      <c r="F42" s="662">
        <f>IF(D39="OFICINA",10,IF(D39="REUNIÓN",12.5,IF(D39="BODEGA",15," ")))</f>
        <v>12.5</v>
      </c>
      <c r="G42" s="663" t="s">
        <v>0</v>
      </c>
      <c r="H42" s="77"/>
      <c r="I42" s="642"/>
      <c r="J42" s="96"/>
      <c r="K42" s="96"/>
      <c r="L42" s="96"/>
      <c r="M42" s="96"/>
      <c r="N42" s="96"/>
      <c r="O42" s="96"/>
      <c r="P42" s="835"/>
      <c r="Q42" s="643"/>
      <c r="R42" s="664" t="s">
        <v>389</v>
      </c>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row>
    <row r="43" spans="2:48" ht="15.75" hidden="1" customHeight="1" thickBot="1" x14ac:dyDescent="0.25">
      <c r="B43" s="17"/>
      <c r="C43" s="690" t="s">
        <v>395</v>
      </c>
      <c r="D43" s="660">
        <f>IF(D39="OFICINA",0.075,IF(D39="REUNIÓN",0.1,IF(D39="BODEGA",0.125," ")))</f>
        <v>0.1</v>
      </c>
      <c r="E43" s="660"/>
      <c r="F43" s="688"/>
      <c r="G43" s="689"/>
      <c r="H43" s="77"/>
      <c r="I43" s="642"/>
      <c r="J43" s="96"/>
      <c r="K43" s="96"/>
      <c r="L43" s="96"/>
      <c r="M43" s="96"/>
      <c r="N43" s="96"/>
      <c r="O43" s="96"/>
      <c r="P43" s="835"/>
      <c r="Q43" s="643"/>
      <c r="R43" s="664"/>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row>
    <row r="44" spans="2:48" ht="15.75" thickBot="1" x14ac:dyDescent="0.3">
      <c r="B44" s="17"/>
      <c r="C44" s="180" t="s">
        <v>387</v>
      </c>
      <c r="D44" s="181" t="s">
        <v>62</v>
      </c>
      <c r="E44" s="182" t="s">
        <v>388</v>
      </c>
      <c r="F44" s="682">
        <f>F41+F42</f>
        <v>27.5</v>
      </c>
      <c r="G44" s="183" t="s">
        <v>0</v>
      </c>
      <c r="H44" s="635"/>
      <c r="I44" s="636"/>
      <c r="J44" s="164"/>
      <c r="K44" s="637"/>
      <c r="L44" s="637"/>
      <c r="M44" s="164"/>
      <c r="N44" s="637"/>
      <c r="O44" s="638"/>
      <c r="P44" s="164"/>
      <c r="Q44" s="164"/>
      <c r="R44" s="126"/>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row>
    <row r="45" spans="2:48" ht="13.5" customHeight="1"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ht="12.75" customHeight="1" thickBot="1" x14ac:dyDescent="0.2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36.75" customHeight="1" thickBot="1" x14ac:dyDescent="0.25">
      <c r="B47" s="17"/>
      <c r="C47" s="1065" t="s">
        <v>73</v>
      </c>
      <c r="D47" s="1066"/>
      <c r="E47" s="1066"/>
      <c r="F47" s="1066"/>
      <c r="G47" s="1066"/>
      <c r="H47" s="1066"/>
      <c r="I47" s="1066"/>
      <c r="J47" s="1066"/>
      <c r="K47" s="1066"/>
      <c r="L47" s="1066"/>
      <c r="M47" s="1066"/>
      <c r="N47" s="1066"/>
      <c r="O47" s="1066"/>
      <c r="P47" s="1066"/>
      <c r="Q47" s="1066"/>
      <c r="R47" s="106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row>
    <row r="48" spans="2:48" ht="79.5" customHeight="1" thickBot="1" x14ac:dyDescent="0.25">
      <c r="B48" s="17"/>
      <c r="C48" s="1051" t="s">
        <v>58</v>
      </c>
      <c r="D48" s="1052"/>
      <c r="E48" s="1056" t="str">
        <f>IF(G5=1,"SOPORTAN MUROS O PARTICIONES FRAGILES (Mampostería ladrillo, farol o bloque)           TABLA CR.9.5","NO SOPORTAN MUROS O PARTICIONES FRÁGILES (Muros en Dry Wall o sin muros)           TABLA C.9.5 (a)")</f>
        <v>NO SOPORTAN MUROS O PARTICIONES FRÁGILES (Muros en Dry Wall o sin muros)           TABLA C.9.5 (a)</v>
      </c>
      <c r="F48" s="1057"/>
      <c r="G48" s="1058"/>
      <c r="H48" s="1053" t="s">
        <v>205</v>
      </c>
      <c r="I48" s="1054"/>
      <c r="J48" s="1054"/>
      <c r="K48" s="1054"/>
      <c r="L48" s="1054"/>
      <c r="M48" s="1054"/>
      <c r="N48" s="1054"/>
      <c r="O48" s="1054"/>
      <c r="P48" s="1054"/>
      <c r="Q48" s="1054"/>
      <c r="R48" s="1055"/>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row>
    <row r="49" spans="2:48" ht="30" customHeight="1" thickBot="1" x14ac:dyDescent="0.25">
      <c r="B49" s="17"/>
      <c r="C49" s="73" t="s">
        <v>1</v>
      </c>
      <c r="D49" s="74" t="s">
        <v>49</v>
      </c>
      <c r="E49" s="1059" t="s">
        <v>50</v>
      </c>
      <c r="F49" s="1060"/>
      <c r="G49" s="1061"/>
      <c r="H49" s="1062" t="s">
        <v>76</v>
      </c>
      <c r="I49" s="1063"/>
      <c r="J49" s="1063"/>
      <c r="K49" s="1063"/>
      <c r="L49" s="1063"/>
      <c r="M49" s="1063"/>
      <c r="N49" s="1063"/>
      <c r="O49" s="1063"/>
      <c r="P49" s="1063"/>
      <c r="Q49" s="1063"/>
      <c r="R49" s="1064"/>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row>
    <row r="50" spans="2:48" ht="15.75" customHeight="1" x14ac:dyDescent="0.2">
      <c r="B50" s="17"/>
      <c r="C50" s="869" t="s">
        <v>441</v>
      </c>
      <c r="D50" s="46">
        <v>6</v>
      </c>
      <c r="E50" s="75" t="str">
        <f>IF(G5=1,"L/16 =","L/24 =")</f>
        <v>L/24 =</v>
      </c>
      <c r="F50" s="675">
        <f>IF(G5=1,(D50/12)*100,(D50/18.5)*100)</f>
        <v>32.432432432432435</v>
      </c>
      <c r="G50" s="76" t="s">
        <v>0</v>
      </c>
      <c r="H50" s="77"/>
      <c r="I50" s="78"/>
      <c r="J50" s="78"/>
      <c r="K50" s="78"/>
      <c r="L50" s="78"/>
      <c r="M50" s="78"/>
      <c r="N50" s="78"/>
      <c r="O50" s="79"/>
      <c r="P50" s="79"/>
      <c r="Q50" s="78"/>
      <c r="R50" s="80"/>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row>
    <row r="51" spans="2:48" ht="15.75" customHeight="1" x14ac:dyDescent="0.2">
      <c r="B51" s="17"/>
      <c r="C51" s="870" t="s">
        <v>442</v>
      </c>
      <c r="D51" s="47">
        <v>5</v>
      </c>
      <c r="E51" s="81" t="str">
        <f>IF(G5=1,"L/19 =","L/28 =")</f>
        <v>L/28 =</v>
      </c>
      <c r="F51" s="676">
        <f>IF(G5=1,(D51/14)*100,(D51/21)*100)</f>
        <v>23.809523809523807</v>
      </c>
      <c r="G51" s="82" t="s">
        <v>0</v>
      </c>
      <c r="H51" s="83"/>
      <c r="I51" s="171"/>
      <c r="J51" s="172"/>
      <c r="K51" s="172"/>
      <c r="L51" s="172"/>
      <c r="M51" s="172"/>
      <c r="N51" s="172"/>
      <c r="O51" s="173"/>
      <c r="P51" s="173"/>
      <c r="Q51" s="695"/>
      <c r="R51" s="90"/>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row>
    <row r="52" spans="2:48" ht="15.75" customHeight="1" thickBot="1" x14ac:dyDescent="0.25">
      <c r="B52" s="17"/>
      <c r="C52" s="871" t="s">
        <v>443</v>
      </c>
      <c r="D52" s="48">
        <v>4</v>
      </c>
      <c r="E52" s="91" t="str">
        <f>IF(G5=1,"L/7 =","L/10 =")</f>
        <v>L/10 =</v>
      </c>
      <c r="F52" s="677">
        <f>IF(G5=1,(D52/5)*100,(D52/8)*100)</f>
        <v>50</v>
      </c>
      <c r="G52" s="92" t="s">
        <v>0</v>
      </c>
      <c r="H52" s="93"/>
      <c r="I52" s="174"/>
      <c r="J52" s="175"/>
      <c r="K52" s="175"/>
      <c r="L52" s="175"/>
      <c r="M52" s="175"/>
      <c r="N52" s="175"/>
      <c r="O52" s="175"/>
      <c r="P52" s="176"/>
      <c r="Q52" s="696"/>
      <c r="R52" s="634" t="s">
        <v>78</v>
      </c>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row>
    <row r="53" spans="2:48" ht="15.75" customHeight="1" thickBot="1" x14ac:dyDescent="0.25">
      <c r="B53" s="17"/>
      <c r="C53" s="121" t="s">
        <v>444</v>
      </c>
      <c r="D53" s="49">
        <v>9</v>
      </c>
      <c r="E53" s="678" t="str">
        <f>IF(G3=1,"L/14 =","L/20 =")</f>
        <v>L/20 =</v>
      </c>
      <c r="F53" s="679">
        <f>IF(G3=1,CEILING(D53*100/11,5),CEILING(D53*100/16,5))</f>
        <v>60</v>
      </c>
      <c r="G53" s="122" t="s">
        <v>0</v>
      </c>
      <c r="H53" s="77"/>
      <c r="I53" s="177"/>
      <c r="J53" s="178"/>
      <c r="K53" s="178"/>
      <c r="L53" s="178"/>
      <c r="M53" s="178"/>
      <c r="N53" s="178"/>
      <c r="O53" s="178"/>
      <c r="P53" s="179"/>
      <c r="Q53" s="697"/>
      <c r="R53" s="104"/>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row>
    <row r="54" spans="2:48" ht="15.75" thickBot="1" x14ac:dyDescent="0.3">
      <c r="B54" s="17"/>
      <c r="C54" s="180" t="s">
        <v>77</v>
      </c>
      <c r="D54" s="181" t="s">
        <v>62</v>
      </c>
      <c r="E54" s="182" t="s">
        <v>79</v>
      </c>
      <c r="F54" s="683">
        <f>CEILING(MAX(F50,F51,F52,F53),5)</f>
        <v>60</v>
      </c>
      <c r="G54" s="183" t="s">
        <v>0</v>
      </c>
      <c r="H54" s="635"/>
      <c r="I54" s="636"/>
      <c r="J54" s="164"/>
      <c r="K54" s="637"/>
      <c r="L54" s="637"/>
      <c r="M54" s="164"/>
      <c r="N54" s="637"/>
      <c r="O54" s="638"/>
      <c r="P54" s="164"/>
      <c r="Q54" s="164"/>
      <c r="R54" s="126"/>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row>
    <row r="55" spans="2:48" ht="13.5" customHeight="1" x14ac:dyDescent="0.2">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row>
    <row r="56" spans="2:48" ht="13.5" customHeight="1" x14ac:dyDescent="0.2">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row>
    <row r="57" spans="2:48" x14ac:dyDescent="0.2">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row>
    <row r="58" spans="2:48" x14ac:dyDescent="0.2">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row>
    <row r="59" spans="2:48" x14ac:dyDescent="0.2">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row>
    <row r="60" spans="2:48" x14ac:dyDescent="0.2">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row>
    <row r="61" spans="2:48" x14ac:dyDescent="0.2">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2:48" x14ac:dyDescent="0.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2:48" x14ac:dyDescent="0.2">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2:48" x14ac:dyDescent="0.2">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2:48" x14ac:dyDescent="0.2">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2:48" x14ac:dyDescent="0.2">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2:48" x14ac:dyDescent="0.2">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2:48" x14ac:dyDescent="0.2">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2:48" x14ac:dyDescent="0.2">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2:48" x14ac:dyDescent="0.2">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2:48" x14ac:dyDescent="0.2">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2:48" x14ac:dyDescent="0.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2:48" x14ac:dyDescent="0.2">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2:48" x14ac:dyDescent="0.2">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2:48" x14ac:dyDescent="0.2">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2:48" x14ac:dyDescent="0.2">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2:48" x14ac:dyDescent="0.2">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2:48" x14ac:dyDescent="0.2">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2:48" x14ac:dyDescent="0.2">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2:48" x14ac:dyDescent="0.2">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row>
    <row r="81" spans="2:48" x14ac:dyDescent="0.2">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row>
    <row r="82" spans="2:48" x14ac:dyDescent="0.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row>
    <row r="83" spans="2:48" x14ac:dyDescent="0.2">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row>
    <row r="84" spans="2:48" x14ac:dyDescent="0.2">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row>
    <row r="85" spans="2:48" x14ac:dyDescent="0.2">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row>
    <row r="86" spans="2:48" x14ac:dyDescent="0.2">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row>
    <row r="87" spans="2:48" x14ac:dyDescent="0.2">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row>
    <row r="88" spans="2:48" x14ac:dyDescent="0.2">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row>
    <row r="89" spans="2:48" x14ac:dyDescent="0.2">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row>
    <row r="90" spans="2:48" x14ac:dyDescent="0.2">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row>
    <row r="91" spans="2:48" x14ac:dyDescent="0.2">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row>
    <row r="92" spans="2:48" x14ac:dyDescent="0.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row>
    <row r="93" spans="2:48" x14ac:dyDescent="0.2">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row>
    <row r="94" spans="2:48" x14ac:dyDescent="0.2">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row>
    <row r="95" spans="2:48" x14ac:dyDescent="0.2">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2:48" x14ac:dyDescent="0.2">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2:48" x14ac:dyDescent="0.2">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2:48" x14ac:dyDescent="0.2">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2:48" x14ac:dyDescent="0.2">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2:48" x14ac:dyDescent="0.2">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2:48" x14ac:dyDescent="0.2">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2:48" x14ac:dyDescent="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row>
    <row r="103" spans="2:48" x14ac:dyDescent="0.2">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row>
    <row r="104" spans="2:48" x14ac:dyDescent="0.2">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row>
    <row r="105" spans="2:48" x14ac:dyDescent="0.2">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row>
    <row r="106" spans="2:48" x14ac:dyDescent="0.2">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row>
    <row r="107" spans="2:48" x14ac:dyDescent="0.2">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row>
    <row r="108" spans="2:48" x14ac:dyDescent="0.2">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row>
    <row r="109" spans="2:48" x14ac:dyDescent="0.2">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row>
    <row r="110" spans="2:48" x14ac:dyDescent="0.2">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row>
    <row r="111" spans="2:48" x14ac:dyDescent="0.2">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row>
    <row r="112" spans="2:48" x14ac:dyDescent="0.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row>
    <row r="113" spans="2:48" x14ac:dyDescent="0.2">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row>
    <row r="114" spans="2:48" x14ac:dyDescent="0.2">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row>
    <row r="115" spans="2:48" x14ac:dyDescent="0.2">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row>
    <row r="116" spans="2:48" x14ac:dyDescent="0.2">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row>
    <row r="117" spans="2:48" x14ac:dyDescent="0.2">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row>
    <row r="118" spans="2:48" x14ac:dyDescent="0.2">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row>
    <row r="119" spans="2:48" x14ac:dyDescent="0.2">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row>
    <row r="120" spans="2:48" x14ac:dyDescent="0.2">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row>
    <row r="121" spans="2:48" x14ac:dyDescent="0.2">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row>
    <row r="122" spans="2:48" x14ac:dyDescent="0.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row>
    <row r="123" spans="2:48" x14ac:dyDescent="0.2">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row>
    <row r="124" spans="2:48" x14ac:dyDescent="0.2">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row>
    <row r="125" spans="2:48" x14ac:dyDescent="0.2">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row>
    <row r="126" spans="2:48" x14ac:dyDescent="0.2">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row>
    <row r="127" spans="2:48" x14ac:dyDescent="0.2">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row>
    <row r="128" spans="2:48" x14ac:dyDescent="0.2">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row>
    <row r="129" spans="2:48" x14ac:dyDescent="0.2">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row>
    <row r="130" spans="2:48" x14ac:dyDescent="0.2">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row>
    <row r="131" spans="2:48" x14ac:dyDescent="0.2">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row>
    <row r="132" spans="2:48" x14ac:dyDescent="0.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row>
    <row r="133" spans="2:48" x14ac:dyDescent="0.2">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row>
    <row r="134" spans="2:48" x14ac:dyDescent="0.2">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row>
    <row r="135" spans="2:48" x14ac:dyDescent="0.2">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row>
    <row r="136" spans="2:48" x14ac:dyDescent="0.2">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row>
    <row r="137" spans="2:48" x14ac:dyDescent="0.2">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row>
    <row r="138" spans="2:48" x14ac:dyDescent="0.2">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row>
    <row r="139" spans="2:48" x14ac:dyDescent="0.2">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row>
    <row r="140" spans="2:48" x14ac:dyDescent="0.2">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row>
    <row r="141" spans="2:48" x14ac:dyDescent="0.2">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row>
    <row r="142" spans="2:48" x14ac:dyDescent="0.2">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row>
    <row r="143" spans="2:48" x14ac:dyDescent="0.2">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row>
    <row r="144" spans="2:48" x14ac:dyDescent="0.2">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row>
    <row r="145" spans="2:48" x14ac:dyDescent="0.2">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row>
    <row r="146" spans="2:48" x14ac:dyDescent="0.2">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row>
    <row r="147" spans="2:48" x14ac:dyDescent="0.2">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row>
    <row r="148" spans="2:48" x14ac:dyDescent="0.2">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row>
    <row r="149" spans="2:48" x14ac:dyDescent="0.2">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row>
    <row r="150" spans="2:48" x14ac:dyDescent="0.2">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row>
    <row r="151" spans="2:48" x14ac:dyDescent="0.2">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row>
    <row r="152" spans="2:48" x14ac:dyDescent="0.2">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row>
    <row r="153" spans="2:48" x14ac:dyDescent="0.2">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row>
    <row r="154" spans="2:48" x14ac:dyDescent="0.2">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row>
    <row r="155" spans="2:48" x14ac:dyDescent="0.2">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row>
    <row r="156" spans="2:48" x14ac:dyDescent="0.2">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row>
    <row r="157" spans="2:48" x14ac:dyDescent="0.2">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row>
    <row r="158" spans="2:48" x14ac:dyDescent="0.2">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row>
    <row r="159" spans="2:48" x14ac:dyDescent="0.2">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row>
    <row r="160" spans="2:48" x14ac:dyDescent="0.2">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row>
    <row r="161" spans="2:48" x14ac:dyDescent="0.2">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row>
    <row r="162" spans="2:48" x14ac:dyDescent="0.2">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row>
    <row r="163" spans="2:48" x14ac:dyDescent="0.2">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row>
    <row r="164" spans="2:48" x14ac:dyDescent="0.2">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row>
    <row r="165" spans="2:48" x14ac:dyDescent="0.2">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row>
    <row r="166" spans="2:48" x14ac:dyDescent="0.2">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row>
    <row r="167" spans="2:48" x14ac:dyDescent="0.2">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row>
    <row r="168" spans="2:48" x14ac:dyDescent="0.2">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row>
    <row r="169" spans="2:48" x14ac:dyDescent="0.2">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row>
    <row r="170" spans="2:48" x14ac:dyDescent="0.2">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row>
    <row r="171" spans="2:48" x14ac:dyDescent="0.2">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row>
    <row r="172" spans="2:48" x14ac:dyDescent="0.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row>
    <row r="173" spans="2:48" x14ac:dyDescent="0.2">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row>
    <row r="174" spans="2:48" x14ac:dyDescent="0.2">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row>
    <row r="175" spans="2:48" x14ac:dyDescent="0.2">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row>
    <row r="176" spans="2:48" x14ac:dyDescent="0.2">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row>
    <row r="177" spans="2:48" x14ac:dyDescent="0.2">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row>
    <row r="178" spans="2:48" x14ac:dyDescent="0.2">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row>
    <row r="179" spans="2:48" x14ac:dyDescent="0.2">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row>
    <row r="180" spans="2:48" x14ac:dyDescent="0.2">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row>
    <row r="181" spans="2:48" x14ac:dyDescent="0.2">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row>
    <row r="182" spans="2:48" x14ac:dyDescent="0.2">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row>
    <row r="183" spans="2:48" x14ac:dyDescent="0.2">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row>
    <row r="184" spans="2:48" x14ac:dyDescent="0.2">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row>
    <row r="185" spans="2:48" x14ac:dyDescent="0.2">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row>
    <row r="186" spans="2:48" x14ac:dyDescent="0.2">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row>
    <row r="187" spans="2:48" x14ac:dyDescent="0.2">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row>
    <row r="188" spans="2:48" x14ac:dyDescent="0.2">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row>
    <row r="189" spans="2:48" x14ac:dyDescent="0.2">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row>
    <row r="190" spans="2:48" x14ac:dyDescent="0.2">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row>
    <row r="191" spans="2:48" x14ac:dyDescent="0.2">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row>
    <row r="192" spans="2:48" x14ac:dyDescent="0.2">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row>
    <row r="193" spans="2:48" x14ac:dyDescent="0.2">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row>
    <row r="194" spans="2:48" x14ac:dyDescent="0.2">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row>
    <row r="195" spans="2:48" x14ac:dyDescent="0.2">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row>
    <row r="196" spans="2:48" x14ac:dyDescent="0.2">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row>
    <row r="197" spans="2:48" x14ac:dyDescent="0.2">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row>
    <row r="198" spans="2:48" x14ac:dyDescent="0.2">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row>
    <row r="199" spans="2:48" x14ac:dyDescent="0.2">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row>
    <row r="200" spans="2:48" x14ac:dyDescent="0.2">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row>
    <row r="201" spans="2:48" x14ac:dyDescent="0.2">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row>
    <row r="202" spans="2:48" x14ac:dyDescent="0.2">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row>
    <row r="203" spans="2:48" x14ac:dyDescent="0.2">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row>
    <row r="204" spans="2:48" x14ac:dyDescent="0.2">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row>
    <row r="205" spans="2:48" x14ac:dyDescent="0.2">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row>
    <row r="206" spans="2:48" x14ac:dyDescent="0.2">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row>
    <row r="207" spans="2:48" x14ac:dyDescent="0.2">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row>
    <row r="208" spans="2:48" x14ac:dyDescent="0.2">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row>
    <row r="209" spans="2:48" x14ac:dyDescent="0.2">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row>
    <row r="210" spans="2:48" x14ac:dyDescent="0.2">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row>
    <row r="211" spans="2:48" x14ac:dyDescent="0.2">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row>
    <row r="212" spans="2:48" x14ac:dyDescent="0.2">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row>
    <row r="213" spans="2:48" x14ac:dyDescent="0.2">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row>
    <row r="214" spans="2:48" x14ac:dyDescent="0.2">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row>
    <row r="215" spans="2:48" x14ac:dyDescent="0.2">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row>
    <row r="216" spans="2:48" x14ac:dyDescent="0.2">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row>
    <row r="217" spans="2:48" x14ac:dyDescent="0.2">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row>
    <row r="218" spans="2:48" x14ac:dyDescent="0.2">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row>
    <row r="219" spans="2:48" x14ac:dyDescent="0.2">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row>
    <row r="220" spans="2:48" x14ac:dyDescent="0.2">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row>
    <row r="221" spans="2:48" x14ac:dyDescent="0.2">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row>
    <row r="222" spans="2:48" x14ac:dyDescent="0.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row>
    <row r="223" spans="2:48" x14ac:dyDescent="0.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row>
    <row r="224" spans="2:48" x14ac:dyDescent="0.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row>
    <row r="225" spans="2:48" x14ac:dyDescent="0.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row>
    <row r="226" spans="2:48" x14ac:dyDescent="0.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row>
    <row r="227" spans="2:48" x14ac:dyDescent="0.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row>
    <row r="228" spans="2:48" x14ac:dyDescent="0.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row>
    <row r="229" spans="2:48" x14ac:dyDescent="0.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row>
    <row r="230" spans="2:48" x14ac:dyDescent="0.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row>
    <row r="231" spans="2:48" x14ac:dyDescent="0.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row>
    <row r="232" spans="2:48" x14ac:dyDescent="0.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row>
    <row r="233" spans="2:48" x14ac:dyDescent="0.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row>
    <row r="234" spans="2:48" x14ac:dyDescent="0.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row>
    <row r="235" spans="2:48" x14ac:dyDescent="0.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row>
    <row r="236" spans="2:48" x14ac:dyDescent="0.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row>
    <row r="237" spans="2:48" x14ac:dyDescent="0.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row>
    <row r="238" spans="2:48" x14ac:dyDescent="0.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row>
    <row r="239" spans="2:48" x14ac:dyDescent="0.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row>
    <row r="240" spans="2:48" x14ac:dyDescent="0.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row>
    <row r="241" spans="2:48" x14ac:dyDescent="0.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row>
    <row r="242" spans="2:48" x14ac:dyDescent="0.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row>
    <row r="243" spans="2:48" x14ac:dyDescent="0.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row>
    <row r="244" spans="2:48" x14ac:dyDescent="0.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row>
    <row r="245" spans="2:48" x14ac:dyDescent="0.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row>
    <row r="246" spans="2:48" x14ac:dyDescent="0.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row>
    <row r="247" spans="2:48" x14ac:dyDescent="0.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row>
    <row r="248" spans="2:48" x14ac:dyDescent="0.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row>
    <row r="249" spans="2:48" x14ac:dyDescent="0.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row>
    <row r="250" spans="2:48" x14ac:dyDescent="0.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row>
    <row r="251" spans="2:48" x14ac:dyDescent="0.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row>
    <row r="252" spans="2:48" x14ac:dyDescent="0.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row>
    <row r="253" spans="2:48" x14ac:dyDescent="0.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row>
    <row r="254" spans="2:48" x14ac:dyDescent="0.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row>
    <row r="255" spans="2:48" x14ac:dyDescent="0.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row>
    <row r="256" spans="2:48" x14ac:dyDescent="0.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row>
    <row r="257" spans="2:48" x14ac:dyDescent="0.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row>
    <row r="258" spans="2:48" x14ac:dyDescent="0.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row>
    <row r="259" spans="2:48" x14ac:dyDescent="0.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row>
    <row r="260" spans="2:48" x14ac:dyDescent="0.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row>
    <row r="261" spans="2:48" x14ac:dyDescent="0.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row>
    <row r="262" spans="2:48" x14ac:dyDescent="0.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row>
    <row r="263" spans="2:48" x14ac:dyDescent="0.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row>
    <row r="264" spans="2:48" x14ac:dyDescent="0.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row>
    <row r="265" spans="2:48" x14ac:dyDescent="0.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row>
    <row r="266" spans="2:48" x14ac:dyDescent="0.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row>
    <row r="267" spans="2:48" x14ac:dyDescent="0.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row>
    <row r="268" spans="2:48" x14ac:dyDescent="0.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row>
    <row r="269" spans="2:48" x14ac:dyDescent="0.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row>
    <row r="270" spans="2:48" x14ac:dyDescent="0.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row>
    <row r="271" spans="2:48" x14ac:dyDescent="0.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row>
    <row r="272" spans="2:48" x14ac:dyDescent="0.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row>
    <row r="273" spans="2:48" x14ac:dyDescent="0.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row>
    <row r="274" spans="2:48" x14ac:dyDescent="0.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row>
    <row r="275" spans="2:48" x14ac:dyDescent="0.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row>
    <row r="276" spans="2:48" x14ac:dyDescent="0.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row>
    <row r="277" spans="2:48" x14ac:dyDescent="0.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row>
    <row r="278" spans="2:48" x14ac:dyDescent="0.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row>
    <row r="279" spans="2:48" x14ac:dyDescent="0.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row>
    <row r="280" spans="2:48" x14ac:dyDescent="0.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row>
    <row r="281" spans="2:48" x14ac:dyDescent="0.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row>
    <row r="282" spans="2:48" x14ac:dyDescent="0.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row>
    <row r="283" spans="2:48" x14ac:dyDescent="0.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row>
    <row r="284" spans="2:48" x14ac:dyDescent="0.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row>
    <row r="285" spans="2:48" x14ac:dyDescent="0.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row>
    <row r="286" spans="2:48" x14ac:dyDescent="0.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row>
    <row r="287" spans="2:48" x14ac:dyDescent="0.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row>
    <row r="288" spans="2:48" x14ac:dyDescent="0.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row>
    <row r="289" spans="2:48" x14ac:dyDescent="0.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row>
    <row r="290" spans="2:48" x14ac:dyDescent="0.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row>
    <row r="291" spans="2:48" x14ac:dyDescent="0.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row>
    <row r="292" spans="2:48" x14ac:dyDescent="0.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row>
    <row r="293" spans="2:48" x14ac:dyDescent="0.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row>
    <row r="294" spans="2:48" x14ac:dyDescent="0.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row>
    <row r="295" spans="2:48" x14ac:dyDescent="0.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row>
    <row r="296" spans="2:48" x14ac:dyDescent="0.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row>
    <row r="297" spans="2:48" x14ac:dyDescent="0.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row>
    <row r="298" spans="2:48" x14ac:dyDescent="0.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row>
    <row r="299" spans="2:48" x14ac:dyDescent="0.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row>
    <row r="300" spans="2:48" x14ac:dyDescent="0.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row>
    <row r="301" spans="2:48" x14ac:dyDescent="0.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row>
    <row r="302" spans="2:48" x14ac:dyDescent="0.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row>
    <row r="303" spans="2:48" x14ac:dyDescent="0.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row>
    <row r="304" spans="2:48" x14ac:dyDescent="0.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row>
    <row r="305" spans="2:48" x14ac:dyDescent="0.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row>
    <row r="306" spans="2:48" x14ac:dyDescent="0.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row>
    <row r="307" spans="2:48" x14ac:dyDescent="0.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row>
    <row r="308" spans="2:48" x14ac:dyDescent="0.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row>
    <row r="309" spans="2:48" x14ac:dyDescent="0.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row>
    <row r="310" spans="2:48" x14ac:dyDescent="0.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row>
    <row r="311" spans="2:48" x14ac:dyDescent="0.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row>
    <row r="312" spans="2:48" x14ac:dyDescent="0.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row>
    <row r="313" spans="2:48" x14ac:dyDescent="0.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row>
    <row r="314" spans="2:48" x14ac:dyDescent="0.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row>
    <row r="315" spans="2:48" x14ac:dyDescent="0.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row>
    <row r="316" spans="2:48" x14ac:dyDescent="0.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row>
    <row r="317" spans="2:48" x14ac:dyDescent="0.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row>
    <row r="318" spans="2:48" x14ac:dyDescent="0.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row>
    <row r="319" spans="2:48" x14ac:dyDescent="0.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row>
    <row r="320" spans="2:48" x14ac:dyDescent="0.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row>
    <row r="321" spans="2:48" x14ac:dyDescent="0.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row>
    <row r="322" spans="2:48" x14ac:dyDescent="0.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row>
    <row r="323" spans="2:48" x14ac:dyDescent="0.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row>
    <row r="324" spans="2:48" x14ac:dyDescent="0.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row>
    <row r="325" spans="2:48" x14ac:dyDescent="0.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row>
    <row r="326" spans="2:48" x14ac:dyDescent="0.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row>
    <row r="327" spans="2:48" x14ac:dyDescent="0.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row>
    <row r="328" spans="2:48" x14ac:dyDescent="0.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row>
    <row r="329" spans="2:48" x14ac:dyDescent="0.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row>
    <row r="330" spans="2:48" x14ac:dyDescent="0.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row>
    <row r="331" spans="2:48" x14ac:dyDescent="0.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row>
    <row r="332" spans="2:48" x14ac:dyDescent="0.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row>
    <row r="333" spans="2:48" x14ac:dyDescent="0.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row>
    <row r="334" spans="2:48" x14ac:dyDescent="0.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row>
    <row r="335" spans="2:48" x14ac:dyDescent="0.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row>
    <row r="336" spans="2:48" x14ac:dyDescent="0.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row>
    <row r="337" spans="2:48" x14ac:dyDescent="0.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row>
    <row r="338" spans="2:48" x14ac:dyDescent="0.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row>
    <row r="339" spans="2:48" x14ac:dyDescent="0.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row>
    <row r="340" spans="2:48" x14ac:dyDescent="0.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row>
    <row r="341" spans="2:48" x14ac:dyDescent="0.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row>
    <row r="342" spans="2:48" x14ac:dyDescent="0.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row>
    <row r="343" spans="2:48" x14ac:dyDescent="0.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row>
    <row r="344" spans="2:48" x14ac:dyDescent="0.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row>
    <row r="345" spans="2:48" x14ac:dyDescent="0.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row>
    <row r="346" spans="2:48" x14ac:dyDescent="0.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row>
    <row r="347" spans="2:48" x14ac:dyDescent="0.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row>
    <row r="348" spans="2:48" x14ac:dyDescent="0.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row>
    <row r="349" spans="2:48" x14ac:dyDescent="0.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row>
    <row r="350" spans="2:48" x14ac:dyDescent="0.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row>
    <row r="351" spans="2:48" x14ac:dyDescent="0.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row>
    <row r="352" spans="2:48" x14ac:dyDescent="0.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row>
    <row r="353" spans="2:48" x14ac:dyDescent="0.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row>
    <row r="354" spans="2:48" x14ac:dyDescent="0.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row>
    <row r="355" spans="2:48" x14ac:dyDescent="0.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row>
    <row r="356" spans="2:48" x14ac:dyDescent="0.2">
      <c r="B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row>
    <row r="357" spans="2:48" x14ac:dyDescent="0.2">
      <c r="B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row>
    <row r="358" spans="2:48" x14ac:dyDescent="0.2">
      <c r="B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row>
    <row r="359" spans="2:48" x14ac:dyDescent="0.2">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row>
    <row r="360" spans="2:48" x14ac:dyDescent="0.2">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row>
    <row r="361" spans="2:48" x14ac:dyDescent="0.2">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row>
    <row r="362" spans="2:48" x14ac:dyDescent="0.2">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row>
    <row r="363" spans="2:48" x14ac:dyDescent="0.2">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row>
    <row r="364" spans="2:48" x14ac:dyDescent="0.2">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row>
    <row r="365" spans="2:48" x14ac:dyDescent="0.2">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row>
    <row r="366" spans="2:48" x14ac:dyDescent="0.2">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row>
    <row r="367" spans="2:48" x14ac:dyDescent="0.2">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row>
    <row r="368" spans="2:48" x14ac:dyDescent="0.2">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row>
    <row r="369" spans="20:48" x14ac:dyDescent="0.2">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row>
    <row r="370" spans="20:48" x14ac:dyDescent="0.2">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row>
    <row r="371" spans="20:48" x14ac:dyDescent="0.2">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row>
    <row r="372" spans="20:48" x14ac:dyDescent="0.2">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row>
    <row r="373" spans="20:48" x14ac:dyDescent="0.2">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row>
    <row r="374" spans="20:48" x14ac:dyDescent="0.2">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row>
    <row r="375" spans="20:48" x14ac:dyDescent="0.2">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row>
    <row r="376" spans="20:48" x14ac:dyDescent="0.2">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row>
    <row r="377" spans="20:48" x14ac:dyDescent="0.2">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row>
    <row r="378" spans="20:48" x14ac:dyDescent="0.2">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row>
    <row r="379" spans="20:48" x14ac:dyDescent="0.2">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row>
    <row r="380" spans="20:48" x14ac:dyDescent="0.2">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row>
    <row r="381" spans="20:48" x14ac:dyDescent="0.2">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row>
    <row r="382" spans="20:48" x14ac:dyDescent="0.2">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row>
    <row r="383" spans="20:48" x14ac:dyDescent="0.2">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row>
    <row r="384" spans="20:48" x14ac:dyDescent="0.2">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row>
    <row r="385" spans="20:48" x14ac:dyDescent="0.2">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row>
    <row r="386" spans="20:48" x14ac:dyDescent="0.2">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row>
    <row r="387" spans="20:48" x14ac:dyDescent="0.2">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row>
    <row r="388" spans="20:48" x14ac:dyDescent="0.2">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row>
    <row r="389" spans="20:48" x14ac:dyDescent="0.2">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row>
    <row r="390" spans="20:48" x14ac:dyDescent="0.2">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row>
    <row r="391" spans="20:48" x14ac:dyDescent="0.2">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row>
    <row r="392" spans="20:48" x14ac:dyDescent="0.2">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row>
    <row r="393" spans="20:48" x14ac:dyDescent="0.2">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row>
    <row r="394" spans="20:48" x14ac:dyDescent="0.2">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row>
    <row r="395" spans="20:48" x14ac:dyDescent="0.2">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row>
    <row r="396" spans="20:48" x14ac:dyDescent="0.2">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row>
    <row r="397" spans="20:48" x14ac:dyDescent="0.2">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row>
    <row r="398" spans="20:48" x14ac:dyDescent="0.2">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row>
    <row r="399" spans="20:48" x14ac:dyDescent="0.2">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row>
    <row r="400" spans="20:48" x14ac:dyDescent="0.2">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row>
    <row r="401" spans="20:48" x14ac:dyDescent="0.2">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row>
    <row r="402" spans="20:48" x14ac:dyDescent="0.2">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row>
    <row r="403" spans="20:48" x14ac:dyDescent="0.2">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row>
    <row r="404" spans="20:48" x14ac:dyDescent="0.2">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row>
    <row r="405" spans="20:48" x14ac:dyDescent="0.2">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row>
    <row r="406" spans="20:48" x14ac:dyDescent="0.2">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row>
    <row r="407" spans="20:48" x14ac:dyDescent="0.2">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row>
    <row r="408" spans="20:48" x14ac:dyDescent="0.2">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row>
    <row r="409" spans="20:48" x14ac:dyDescent="0.2">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row>
    <row r="410" spans="20:48" x14ac:dyDescent="0.2">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row>
    <row r="411" spans="20:48" x14ac:dyDescent="0.2">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row>
    <row r="412" spans="20:48" x14ac:dyDescent="0.2">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row>
    <row r="413" spans="20:48" x14ac:dyDescent="0.2">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row>
    <row r="414" spans="20:48" x14ac:dyDescent="0.2">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row>
    <row r="415" spans="20:48" x14ac:dyDescent="0.2">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row>
    <row r="416" spans="20:48" x14ac:dyDescent="0.2">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row>
    <row r="417" spans="20:48" x14ac:dyDescent="0.2">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row>
    <row r="418" spans="20:48" x14ac:dyDescent="0.2">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row>
    <row r="419" spans="20:48" x14ac:dyDescent="0.2">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row>
    <row r="420" spans="20:48" x14ac:dyDescent="0.2">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row>
    <row r="421" spans="20:48" x14ac:dyDescent="0.2">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row>
    <row r="422" spans="20:48" x14ac:dyDescent="0.2">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row>
    <row r="423" spans="20:48" x14ac:dyDescent="0.2">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row>
    <row r="424" spans="20:48" x14ac:dyDescent="0.2">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row>
    <row r="425" spans="20:48" x14ac:dyDescent="0.2">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row>
    <row r="426" spans="20:48" x14ac:dyDescent="0.2">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row>
    <row r="427" spans="20:48" x14ac:dyDescent="0.2">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row>
    <row r="428" spans="20:48" x14ac:dyDescent="0.2">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row>
    <row r="429" spans="20:48" x14ac:dyDescent="0.2">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row>
    <row r="430" spans="20:48" x14ac:dyDescent="0.2">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row>
    <row r="431" spans="20:48" x14ac:dyDescent="0.2">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row>
    <row r="432" spans="20:48" x14ac:dyDescent="0.2">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row>
    <row r="433" spans="20:48" x14ac:dyDescent="0.2">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row>
    <row r="434" spans="20:48" x14ac:dyDescent="0.2">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row>
    <row r="435" spans="20:48" x14ac:dyDescent="0.2">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row>
    <row r="436" spans="20:48" x14ac:dyDescent="0.2">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row>
    <row r="437" spans="20:48" x14ac:dyDescent="0.2">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row>
    <row r="438" spans="20:48" x14ac:dyDescent="0.2">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row>
    <row r="439" spans="20:48" x14ac:dyDescent="0.2">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row>
    <row r="440" spans="20:48" x14ac:dyDescent="0.2">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row>
    <row r="441" spans="20:48" x14ac:dyDescent="0.2">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row>
    <row r="442" spans="20:48" x14ac:dyDescent="0.2">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row>
    <row r="443" spans="20:48" x14ac:dyDescent="0.2">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row>
    <row r="444" spans="20:48" x14ac:dyDescent="0.2">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row>
    <row r="445" spans="20:48" x14ac:dyDescent="0.2">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row>
    <row r="446" spans="20:48" x14ac:dyDescent="0.2">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row>
    <row r="447" spans="20:48" x14ac:dyDescent="0.2">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row>
    <row r="448" spans="20:48" x14ac:dyDescent="0.2">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row>
    <row r="449" spans="20:48" x14ac:dyDescent="0.2">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row>
    <row r="450" spans="20:48" x14ac:dyDescent="0.2">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row>
    <row r="451" spans="20:48" x14ac:dyDescent="0.2">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row>
    <row r="452" spans="20:48" x14ac:dyDescent="0.2">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row>
    <row r="453" spans="20:48" x14ac:dyDescent="0.2">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row>
    <row r="454" spans="20:48" x14ac:dyDescent="0.2">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row>
    <row r="455" spans="20:48" x14ac:dyDescent="0.2">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row>
    <row r="456" spans="20:48" x14ac:dyDescent="0.2">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row>
    <row r="457" spans="20:48" x14ac:dyDescent="0.2">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row>
    <row r="458" spans="20:48" x14ac:dyDescent="0.2">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row>
    <row r="459" spans="20:48" x14ac:dyDescent="0.2">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row>
    <row r="460" spans="20:48" x14ac:dyDescent="0.2">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row>
    <row r="461" spans="20:48" x14ac:dyDescent="0.2">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row>
    <row r="462" spans="20:48" x14ac:dyDescent="0.2">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row>
    <row r="463" spans="20:48" x14ac:dyDescent="0.2">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row>
    <row r="464" spans="20:48" x14ac:dyDescent="0.2">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row>
    <row r="465" spans="20:48" x14ac:dyDescent="0.2">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row>
    <row r="466" spans="20:48" x14ac:dyDescent="0.2">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row>
  </sheetData>
  <sheetProtection algorithmName="SHA-512" hashValue="y+JzSUDQrwyHPH1fvbLEVQ1QjiA7G8PNiOnXLctiS7cYRz3Avd+jjw9dPG6Ez2C/NWWVf2r/EMTuTV1ecGyEcA==" saltValue="d5AwiwYY3p8Apjt+M93WUA==" spinCount="100000" sheet="1" objects="1" scenarios="1" selectLockedCells="1"/>
  <mergeCells count="34">
    <mergeCell ref="B2:S2"/>
    <mergeCell ref="D4:F4"/>
    <mergeCell ref="B8:B35"/>
    <mergeCell ref="C8:R8"/>
    <mergeCell ref="S8:S35"/>
    <mergeCell ref="C9:R9"/>
    <mergeCell ref="C10:R10"/>
    <mergeCell ref="O15:O17"/>
    <mergeCell ref="P18:Q18"/>
    <mergeCell ref="C20:R20"/>
    <mergeCell ref="C21:R21"/>
    <mergeCell ref="C22:D22"/>
    <mergeCell ref="E22:G22"/>
    <mergeCell ref="H22:R22"/>
    <mergeCell ref="E23:G23"/>
    <mergeCell ref="H23:R23"/>
    <mergeCell ref="V10:X10"/>
    <mergeCell ref="C11:D11"/>
    <mergeCell ref="E11:G11"/>
    <mergeCell ref="H11:R11"/>
    <mergeCell ref="E12:G12"/>
    <mergeCell ref="H12:R12"/>
    <mergeCell ref="V31:X36"/>
    <mergeCell ref="E34:H36"/>
    <mergeCell ref="C38:R38"/>
    <mergeCell ref="E39:R39"/>
    <mergeCell ref="E40:G40"/>
    <mergeCell ref="H40:R40"/>
    <mergeCell ref="C47:R47"/>
    <mergeCell ref="C48:D48"/>
    <mergeCell ref="E48:G48"/>
    <mergeCell ref="H48:R48"/>
    <mergeCell ref="E49:G49"/>
    <mergeCell ref="H49:R49"/>
  </mergeCells>
  <dataValidations count="1">
    <dataValidation type="list" allowBlank="1" showInputMessage="1" showErrorMessage="1" sqref="D4">
      <formula1>D5:D6</formula1>
    </dataValidation>
  </dataValidations>
  <pageMargins left="0.74803149606299213" right="0.74803149606299213" top="0.98425196850393704" bottom="0.98425196850393704" header="0" footer="0"/>
  <pageSetup scale="73" orientation="portrait" r:id="rId1"/>
  <headerFooter alignWithMargins="0">
    <oddHeader>&amp;LPREDIM 2018v5,0&amp;CMag.Ing. Gustavo A. Vargas H.&amp;RArq. Ing. Diego F. Gómez E.</oddHeader>
  </headerFooter>
  <rowBreaks count="1" manualBreakCount="1">
    <brk id="36" min="1" max="18"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'2 LOSAS EN STEEL DECK'!$C$12:$C$14</xm:f>
          </x14:formula1>
          <xm:sqref>D39</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245"/>
  <sheetViews>
    <sheetView showGridLines="0" zoomScale="70" zoomScaleNormal="70" workbookViewId="0">
      <selection activeCell="F7" sqref="F7:K7"/>
    </sheetView>
  </sheetViews>
  <sheetFormatPr baseColWidth="10" defaultRowHeight="15" x14ac:dyDescent="0.25"/>
  <cols>
    <col min="1" max="1" width="2.85546875" style="704" customWidth="1"/>
    <col min="2" max="2" width="3.85546875" style="704" customWidth="1"/>
    <col min="3" max="3" width="3.7109375" style="704" customWidth="1"/>
    <col min="4" max="4" width="8.85546875" style="704" customWidth="1"/>
    <col min="5" max="5" width="13.85546875" style="704" customWidth="1"/>
    <col min="6" max="6" width="11.42578125" style="704"/>
    <col min="7" max="7" width="3.7109375" style="704" customWidth="1"/>
    <col min="8" max="8" width="2.140625" style="704" customWidth="1"/>
    <col min="9" max="9" width="3.7109375" style="704" customWidth="1"/>
    <col min="10" max="10" width="9.140625" style="704" customWidth="1"/>
    <col min="11" max="11" width="11.42578125" style="704"/>
    <col min="12" max="12" width="3.85546875" style="704" customWidth="1"/>
    <col min="13" max="13" width="2.28515625" style="704" customWidth="1"/>
    <col min="14" max="14" width="3.7109375" style="704" customWidth="1"/>
    <col min="15" max="15" width="8.85546875" style="704" customWidth="1"/>
    <col min="16" max="16" width="10.140625" style="704" customWidth="1"/>
    <col min="17" max="17" width="3" style="704" customWidth="1"/>
    <col min="18" max="19" width="6" style="704" customWidth="1"/>
    <col min="20" max="20" width="3.42578125" style="704" bestFit="1" customWidth="1"/>
    <col min="21" max="21" width="3.7109375" style="704" customWidth="1"/>
    <col min="22" max="22" width="11.85546875" style="704" bestFit="1" customWidth="1"/>
    <col min="23" max="23" width="12.7109375" style="704" customWidth="1"/>
    <col min="24" max="16384" width="11.42578125" style="704"/>
  </cols>
  <sheetData>
    <row r="1" spans="2:21" ht="14.25" customHeight="1" thickBot="1" x14ac:dyDescent="0.3"/>
    <row r="2" spans="2:21" ht="15.75" thickBot="1" x14ac:dyDescent="0.3">
      <c r="B2" s="705"/>
      <c r="C2" s="706"/>
      <c r="D2" s="706"/>
      <c r="E2" s="706"/>
      <c r="F2" s="706"/>
      <c r="G2" s="706"/>
      <c r="H2" s="706"/>
      <c r="I2" s="706"/>
      <c r="J2" s="706"/>
      <c r="K2" s="706"/>
      <c r="L2" s="706"/>
      <c r="M2" s="706"/>
      <c r="N2" s="706"/>
      <c r="O2" s="706"/>
      <c r="P2" s="706"/>
      <c r="Q2" s="706"/>
      <c r="R2" s="706"/>
      <c r="S2" s="706"/>
      <c r="T2" s="706"/>
      <c r="U2" s="707"/>
    </row>
    <row r="3" spans="2:21" ht="21.75" thickBot="1" x14ac:dyDescent="0.4">
      <c r="B3" s="708"/>
      <c r="C3" s="1145" t="s">
        <v>208</v>
      </c>
      <c r="D3" s="1146"/>
      <c r="E3" s="1146"/>
      <c r="F3" s="1146"/>
      <c r="G3" s="1146"/>
      <c r="H3" s="1146"/>
      <c r="I3" s="1146"/>
      <c r="J3" s="1146"/>
      <c r="K3" s="1146"/>
      <c r="L3" s="1146"/>
      <c r="M3" s="1146"/>
      <c r="N3" s="1146"/>
      <c r="O3" s="1146"/>
      <c r="P3" s="1146"/>
      <c r="Q3" s="1146"/>
      <c r="R3" s="1146"/>
      <c r="S3" s="1146"/>
      <c r="T3" s="1147"/>
      <c r="U3" s="709"/>
    </row>
    <row r="4" spans="2:21" ht="9" customHeight="1" thickBot="1" x14ac:dyDescent="0.3">
      <c r="B4" s="708"/>
      <c r="C4" s="710"/>
      <c r="D4" s="710"/>
      <c r="E4" s="710"/>
      <c r="F4" s="710"/>
      <c r="G4" s="710"/>
      <c r="H4" s="710"/>
      <c r="I4" s="710"/>
      <c r="J4" s="710"/>
      <c r="K4" s="710"/>
      <c r="L4" s="710"/>
      <c r="M4" s="710"/>
      <c r="N4" s="710"/>
      <c r="O4" s="710"/>
      <c r="P4" s="710"/>
      <c r="Q4" s="710"/>
      <c r="R4" s="710"/>
      <c r="S4" s="710"/>
      <c r="T4" s="710"/>
      <c r="U4" s="709"/>
    </row>
    <row r="5" spans="2:21" x14ac:dyDescent="0.25">
      <c r="B5" s="708"/>
      <c r="C5" s="711" t="s">
        <v>250</v>
      </c>
      <c r="D5" s="712"/>
      <c r="E5" s="712"/>
      <c r="F5" s="712"/>
      <c r="G5" s="712"/>
      <c r="H5" s="712"/>
      <c r="I5" s="712"/>
      <c r="J5" s="713"/>
      <c r="K5" s="712"/>
      <c r="L5" s="712"/>
      <c r="M5" s="712"/>
      <c r="N5" s="712"/>
      <c r="O5" s="712"/>
      <c r="P5" s="712"/>
      <c r="Q5" s="712"/>
      <c r="R5" s="712"/>
      <c r="S5" s="712"/>
      <c r="T5" s="714"/>
      <c r="U5" s="709"/>
    </row>
    <row r="6" spans="2:21" ht="9" customHeight="1" thickBot="1" x14ac:dyDescent="0.3">
      <c r="B6" s="708"/>
      <c r="C6" s="715"/>
      <c r="D6" s="716"/>
      <c r="E6" s="716"/>
      <c r="F6" s="716"/>
      <c r="G6" s="716"/>
      <c r="H6" s="716"/>
      <c r="I6" s="716"/>
      <c r="J6" s="717"/>
      <c r="K6" s="716"/>
      <c r="L6" s="716"/>
      <c r="M6" s="716"/>
      <c r="N6" s="716"/>
      <c r="O6" s="716"/>
      <c r="P6" s="716"/>
      <c r="Q6" s="716"/>
      <c r="R6" s="716"/>
      <c r="S6" s="716"/>
      <c r="T6" s="718"/>
      <c r="U6" s="709"/>
    </row>
    <row r="7" spans="2:21" ht="16.5" thickTop="1" thickBot="1" x14ac:dyDescent="0.3">
      <c r="B7" s="708"/>
      <c r="C7" s="719" t="s">
        <v>95</v>
      </c>
      <c r="D7" s="720"/>
      <c r="E7" s="720"/>
      <c r="F7" s="1144" t="s">
        <v>99</v>
      </c>
      <c r="G7" s="1142"/>
      <c r="H7" s="1142"/>
      <c r="I7" s="1142"/>
      <c r="J7" s="1142"/>
      <c r="K7" s="1143"/>
      <c r="L7" s="1151" t="s">
        <v>97</v>
      </c>
      <c r="M7" s="1152"/>
      <c r="N7" s="1152"/>
      <c r="O7" s="1153"/>
      <c r="P7" s="1140" t="s">
        <v>450</v>
      </c>
      <c r="Q7" s="1141"/>
      <c r="R7" s="1142"/>
      <c r="S7" s="1143"/>
      <c r="T7" s="718"/>
      <c r="U7" s="709"/>
    </row>
    <row r="8" spans="2:21" ht="15.75" hidden="1" thickTop="1" x14ac:dyDescent="0.25">
      <c r="B8" s="708"/>
      <c r="C8" s="721" t="s">
        <v>98</v>
      </c>
      <c r="D8" s="720"/>
      <c r="E8" s="720"/>
      <c r="F8" s="720"/>
      <c r="G8" s="720"/>
      <c r="H8" s="720"/>
      <c r="I8" s="720"/>
      <c r="J8" s="720"/>
      <c r="K8" s="720"/>
      <c r="L8" s="720" t="str">
        <f>IF(OR(F7=C8,F7=C12,F7=C13),"No hay casetón","")</f>
        <v/>
      </c>
      <c r="M8" s="720"/>
      <c r="N8" s="720"/>
      <c r="O8" s="720"/>
      <c r="P8" s="720"/>
      <c r="Q8" s="720"/>
      <c r="R8" s="720"/>
      <c r="S8" s="720"/>
      <c r="T8" s="722"/>
      <c r="U8" s="709"/>
    </row>
    <row r="9" spans="2:21" ht="15.75" hidden="1" thickTop="1" x14ac:dyDescent="0.25">
      <c r="B9" s="708"/>
      <c r="C9" s="721" t="s">
        <v>99</v>
      </c>
      <c r="D9" s="720"/>
      <c r="E9" s="720"/>
      <c r="F9" s="720"/>
      <c r="G9" s="720"/>
      <c r="H9" s="720"/>
      <c r="I9" s="720"/>
      <c r="J9" s="720"/>
      <c r="K9" s="720"/>
      <c r="L9" s="720" t="str">
        <f>IF(OR(F7=C8,F7=C11,F7=C12,F7=C13),"","Casetón Madera")</f>
        <v>Casetón Madera</v>
      </c>
      <c r="M9" s="720"/>
      <c r="N9" s="720"/>
      <c r="O9" s="720"/>
      <c r="P9" s="720"/>
      <c r="Q9" s="720"/>
      <c r="R9" s="720"/>
      <c r="S9" s="720"/>
      <c r="T9" s="722"/>
      <c r="U9" s="709"/>
    </row>
    <row r="10" spans="2:21" ht="15.75" hidden="1" thickTop="1" x14ac:dyDescent="0.25">
      <c r="B10" s="708"/>
      <c r="C10" s="721" t="s">
        <v>96</v>
      </c>
      <c r="D10" s="720"/>
      <c r="E10" s="720"/>
      <c r="F10" s="720"/>
      <c r="G10" s="720"/>
      <c r="H10" s="720"/>
      <c r="I10" s="720"/>
      <c r="J10" s="720"/>
      <c r="K10" s="720"/>
      <c r="L10" s="723" t="str">
        <f>IF(OR(F7=C8,F7=C11,F7=C12,F7=C13),"","Ladrillo Farol")</f>
        <v>Ladrillo Farol</v>
      </c>
      <c r="M10" s="723"/>
      <c r="N10" s="723"/>
      <c r="O10" s="720"/>
      <c r="P10" s="720"/>
      <c r="Q10" s="720"/>
      <c r="R10" s="720"/>
      <c r="S10" s="720"/>
      <c r="T10" s="722"/>
      <c r="U10" s="709"/>
    </row>
    <row r="11" spans="2:21" ht="15.75" hidden="1" thickTop="1" x14ac:dyDescent="0.25">
      <c r="B11" s="708"/>
      <c r="C11" s="721" t="s">
        <v>393</v>
      </c>
      <c r="D11" s="720"/>
      <c r="E11" s="720"/>
      <c r="F11" s="720"/>
      <c r="G11" s="720"/>
      <c r="H11" s="720"/>
      <c r="I11" s="720"/>
      <c r="J11" s="720"/>
      <c r="K11" s="720"/>
      <c r="L11" s="723" t="str">
        <f>IF(F7=C11,"Bloquelón","")</f>
        <v/>
      </c>
      <c r="M11" s="723"/>
      <c r="N11" s="723"/>
      <c r="O11" s="720"/>
      <c r="P11" s="720"/>
      <c r="Q11" s="720"/>
      <c r="R11" s="720"/>
      <c r="S11" s="720"/>
      <c r="T11" s="722"/>
      <c r="U11" s="709"/>
    </row>
    <row r="12" spans="2:21" ht="15.75" hidden="1" thickTop="1" x14ac:dyDescent="0.25">
      <c r="B12" s="708"/>
      <c r="C12" s="721" t="s">
        <v>375</v>
      </c>
      <c r="D12" s="720"/>
      <c r="E12" s="720"/>
      <c r="F12" s="720"/>
      <c r="G12" s="720"/>
      <c r="H12" s="720"/>
      <c r="I12" s="720"/>
      <c r="J12" s="720"/>
      <c r="K12" s="720"/>
      <c r="L12" s="720" t="str">
        <f>IF(OR(F7=C8,F7=C11,F7=C12,F7=C13),"","Casetón Icopor")</f>
        <v>Casetón Icopor</v>
      </c>
      <c r="M12" s="720"/>
      <c r="N12" s="720"/>
      <c r="O12" s="720"/>
      <c r="P12" s="720"/>
      <c r="Q12" s="720"/>
      <c r="R12" s="720"/>
      <c r="S12" s="720"/>
      <c r="T12" s="722"/>
      <c r="U12" s="709"/>
    </row>
    <row r="13" spans="2:21" ht="15.75" hidden="1" thickTop="1" x14ac:dyDescent="0.25">
      <c r="B13" s="708"/>
      <c r="C13" s="721" t="s">
        <v>376</v>
      </c>
      <c r="D13" s="720"/>
      <c r="E13" s="720"/>
      <c r="F13" s="720"/>
      <c r="G13" s="720"/>
      <c r="H13" s="720"/>
      <c r="I13" s="720"/>
      <c r="J13" s="720"/>
      <c r="K13" s="720"/>
      <c r="L13" s="720" t="str">
        <f>IF(F7=C10,"Casetón Recuperable","")</f>
        <v/>
      </c>
      <c r="M13" s="720"/>
      <c r="N13" s="720"/>
      <c r="O13" s="720"/>
      <c r="P13" s="720"/>
      <c r="Q13" s="720"/>
      <c r="R13" s="720"/>
      <c r="S13" s="720"/>
      <c r="T13" s="722"/>
      <c r="U13" s="709"/>
    </row>
    <row r="14" spans="2:21" ht="9" customHeight="1" thickTop="1" x14ac:dyDescent="0.25">
      <c r="B14" s="708"/>
      <c r="C14" s="724"/>
      <c r="D14" s="720"/>
      <c r="E14" s="720"/>
      <c r="F14" s="720"/>
      <c r="G14" s="720"/>
      <c r="H14" s="720"/>
      <c r="I14" s="720"/>
      <c r="J14" s="720"/>
      <c r="K14" s="720"/>
      <c r="L14" s="720"/>
      <c r="M14" s="720"/>
      <c r="N14" s="720"/>
      <c r="O14" s="720"/>
      <c r="P14" s="720"/>
      <c r="Q14" s="720"/>
      <c r="R14" s="720"/>
      <c r="S14" s="720"/>
      <c r="T14" s="722"/>
      <c r="U14" s="709"/>
    </row>
    <row r="15" spans="2:21" ht="15.75" thickBot="1" x14ac:dyDescent="0.3">
      <c r="B15" s="708"/>
      <c r="C15" s="719" t="s">
        <v>100</v>
      </c>
      <c r="D15" s="720"/>
      <c r="E15" s="720"/>
      <c r="F15" s="720"/>
      <c r="G15" s="720"/>
      <c r="H15" s="720"/>
      <c r="I15" s="720"/>
      <c r="J15" s="720"/>
      <c r="K15" s="720"/>
      <c r="L15" s="720"/>
      <c r="M15" s="720"/>
      <c r="N15" s="720"/>
      <c r="O15" s="720"/>
      <c r="P15" s="720"/>
      <c r="Q15" s="720"/>
      <c r="R15" s="720"/>
      <c r="S15" s="720"/>
      <c r="T15" s="722"/>
      <c r="U15" s="709"/>
    </row>
    <row r="16" spans="2:21" ht="16.5" thickTop="1" thickBot="1" x14ac:dyDescent="0.3">
      <c r="B16" s="708"/>
      <c r="C16" s="719" t="s">
        <v>101</v>
      </c>
      <c r="D16" s="720"/>
      <c r="E16" s="720"/>
      <c r="F16" s="1144" t="s">
        <v>89</v>
      </c>
      <c r="G16" s="1142"/>
      <c r="H16" s="1142"/>
      <c r="I16" s="1143"/>
      <c r="J16" s="720"/>
      <c r="K16" s="725" t="s">
        <v>102</v>
      </c>
      <c r="L16" s="720"/>
      <c r="M16" s="720"/>
      <c r="N16" s="720"/>
      <c r="O16" s="1148" t="s">
        <v>417</v>
      </c>
      <c r="P16" s="1149"/>
      <c r="Q16" s="1149"/>
      <c r="R16" s="1149"/>
      <c r="S16" s="1150"/>
      <c r="T16" s="718"/>
      <c r="U16" s="709"/>
    </row>
    <row r="17" spans="2:21" ht="15.75" hidden="1" customHeight="1" thickTop="1" x14ac:dyDescent="0.25">
      <c r="B17" s="708"/>
      <c r="C17" s="726" t="s">
        <v>87</v>
      </c>
      <c r="D17" s="720"/>
      <c r="E17" s="720"/>
      <c r="F17" s="720"/>
      <c r="G17" s="720"/>
      <c r="H17" s="720"/>
      <c r="I17" s="720"/>
      <c r="J17" s="720"/>
      <c r="K17" s="727" t="str">
        <f>IF(OR(F7=C8,F7=C9,F7=C11),"Cielo raso repellado (Mortero)","")</f>
        <v>Cielo raso repellado (Mortero)</v>
      </c>
      <c r="L17" s="720"/>
      <c r="M17" s="720"/>
      <c r="N17" s="720"/>
      <c r="O17" s="720"/>
      <c r="P17" s="720"/>
      <c r="Q17" s="720"/>
      <c r="R17" s="720"/>
      <c r="S17" s="720"/>
      <c r="T17" s="722"/>
      <c r="U17" s="709"/>
    </row>
    <row r="18" spans="2:21" ht="15.75" hidden="1" customHeight="1" x14ac:dyDescent="0.25">
      <c r="B18" s="708"/>
      <c r="C18" s="726" t="s">
        <v>88</v>
      </c>
      <c r="D18" s="720"/>
      <c r="E18" s="720"/>
      <c r="F18" s="720"/>
      <c r="G18" s="720"/>
      <c r="H18" s="720"/>
      <c r="I18" s="720"/>
      <c r="J18" s="720"/>
      <c r="K18" s="727" t="str">
        <f>IF(OR(F7=C10,F7=C12,F7=C13),"Sin cielo falso - A la vista",IF(F7=C11,"A la vista (sin repello)",""))</f>
        <v/>
      </c>
      <c r="L18" s="720"/>
      <c r="M18" s="720"/>
      <c r="N18" s="720"/>
      <c r="O18" s="720"/>
      <c r="P18" s="720"/>
      <c r="Q18" s="720"/>
      <c r="R18" s="720"/>
      <c r="S18" s="720"/>
      <c r="T18" s="722"/>
      <c r="U18" s="709"/>
    </row>
    <row r="19" spans="2:21" ht="15.75" hidden="1" customHeight="1" x14ac:dyDescent="0.25">
      <c r="B19" s="708"/>
      <c r="C19" s="726" t="s">
        <v>89</v>
      </c>
      <c r="D19" s="720"/>
      <c r="E19" s="720"/>
      <c r="F19" s="720"/>
      <c r="G19" s="720"/>
      <c r="H19" s="720"/>
      <c r="I19" s="720"/>
      <c r="J19" s="720"/>
      <c r="K19" s="727" t="str">
        <f>IF(OR(F7=C8,F7=C9,F7=C11,P7=L13),"","Cielo Falso Icopor")</f>
        <v/>
      </c>
      <c r="L19" s="720"/>
      <c r="M19" s="720"/>
      <c r="N19" s="720"/>
      <c r="O19" s="720"/>
      <c r="P19" s="720"/>
      <c r="Q19" s="720"/>
      <c r="R19" s="720"/>
      <c r="S19" s="720"/>
      <c r="T19" s="722"/>
      <c r="U19" s="709"/>
    </row>
    <row r="20" spans="2:21" ht="15.75" hidden="1" customHeight="1" x14ac:dyDescent="0.25">
      <c r="B20" s="708"/>
      <c r="C20" s="726" t="s">
        <v>90</v>
      </c>
      <c r="D20" s="720"/>
      <c r="E20" s="720"/>
      <c r="F20" s="720"/>
      <c r="G20" s="720"/>
      <c r="H20" s="720"/>
      <c r="I20" s="720"/>
      <c r="J20" s="720"/>
      <c r="K20" s="727" t="str">
        <f>IF(OR(F7=C8,F7=C9,F7=C11,P7=L13),"","Cielo Falso Madera")</f>
        <v/>
      </c>
      <c r="L20" s="720"/>
      <c r="M20" s="720"/>
      <c r="N20" s="720"/>
      <c r="O20" s="720"/>
      <c r="P20" s="720"/>
      <c r="Q20" s="720"/>
      <c r="R20" s="720"/>
      <c r="S20" s="720"/>
      <c r="T20" s="722"/>
      <c r="U20" s="709"/>
    </row>
    <row r="21" spans="2:21" ht="15.75" hidden="1" customHeight="1" x14ac:dyDescent="0.25">
      <c r="B21" s="708"/>
      <c r="C21" s="726" t="s">
        <v>91</v>
      </c>
      <c r="D21" s="720"/>
      <c r="E21" s="720"/>
      <c r="F21" s="720"/>
      <c r="G21" s="720"/>
      <c r="H21" s="720"/>
      <c r="I21" s="720"/>
      <c r="J21" s="720"/>
      <c r="K21" s="727" t="str">
        <f>IF(OR(F7=C8,F7=C9,F7=C11,P7=L13),"","Cielo Falso Panel Yeso")</f>
        <v/>
      </c>
      <c r="L21" s="720"/>
      <c r="M21" s="720"/>
      <c r="N21" s="720"/>
      <c r="O21" s="720"/>
      <c r="P21" s="720"/>
      <c r="Q21" s="720"/>
      <c r="R21" s="720"/>
      <c r="S21" s="720"/>
      <c r="T21" s="722"/>
      <c r="U21" s="709"/>
    </row>
    <row r="22" spans="2:21" ht="15.75" hidden="1" customHeight="1" x14ac:dyDescent="0.25">
      <c r="B22" s="708"/>
      <c r="C22" s="726" t="s">
        <v>92</v>
      </c>
      <c r="D22" s="720"/>
      <c r="E22" s="720"/>
      <c r="F22" s="720"/>
      <c r="G22" s="720"/>
      <c r="H22" s="720"/>
      <c r="I22" s="720"/>
      <c r="J22" s="720"/>
      <c r="K22" s="716"/>
      <c r="L22" s="720"/>
      <c r="M22" s="720"/>
      <c r="N22" s="720"/>
      <c r="O22" s="720"/>
      <c r="P22" s="720"/>
      <c r="Q22" s="720"/>
      <c r="R22" s="720"/>
      <c r="S22" s="720"/>
      <c r="T22" s="722"/>
      <c r="U22" s="709"/>
    </row>
    <row r="23" spans="2:21" ht="9" customHeight="1" thickTop="1" thickBot="1" x14ac:dyDescent="0.3">
      <c r="B23" s="708"/>
      <c r="C23" s="715"/>
      <c r="D23" s="716"/>
      <c r="E23" s="716"/>
      <c r="F23" s="716"/>
      <c r="G23" s="716"/>
      <c r="H23" s="716"/>
      <c r="I23" s="716"/>
      <c r="J23" s="716"/>
      <c r="K23" s="716"/>
      <c r="L23" s="716"/>
      <c r="M23" s="716"/>
      <c r="N23" s="716"/>
      <c r="O23" s="716"/>
      <c r="P23" s="716"/>
      <c r="Q23" s="716"/>
      <c r="R23" s="716"/>
      <c r="S23" s="716"/>
      <c r="T23" s="718"/>
      <c r="U23" s="709"/>
    </row>
    <row r="24" spans="2:21" ht="16.5" thickTop="1" thickBot="1" x14ac:dyDescent="0.3">
      <c r="B24" s="708"/>
      <c r="C24" s="719" t="s">
        <v>103</v>
      </c>
      <c r="D24" s="720"/>
      <c r="E24" s="720"/>
      <c r="F24" s="716"/>
      <c r="G24" s="1144" t="s">
        <v>110</v>
      </c>
      <c r="H24" s="1142"/>
      <c r="I24" s="1142"/>
      <c r="J24" s="1142"/>
      <c r="K24" s="1142"/>
      <c r="L24" s="1142"/>
      <c r="M24" s="1142"/>
      <c r="N24" s="1142"/>
      <c r="O24" s="1142"/>
      <c r="P24" s="1142"/>
      <c r="Q24" s="1142"/>
      <c r="R24" s="1142"/>
      <c r="S24" s="1143"/>
      <c r="T24" s="718"/>
      <c r="U24" s="709"/>
    </row>
    <row r="25" spans="2:21" ht="15.75" hidden="1" thickTop="1" x14ac:dyDescent="0.25">
      <c r="B25" s="708"/>
      <c r="C25" s="724" t="s">
        <v>105</v>
      </c>
      <c r="D25" s="720"/>
      <c r="E25" s="720"/>
      <c r="F25" s="720"/>
      <c r="G25" s="720"/>
      <c r="H25" s="720"/>
      <c r="I25" s="720"/>
      <c r="J25" s="720"/>
      <c r="K25" s="720"/>
      <c r="L25" s="728">
        <v>1</v>
      </c>
      <c r="M25" s="728"/>
      <c r="N25" s="728"/>
      <c r="O25" s="720">
        <v>1</v>
      </c>
      <c r="P25" s="720"/>
      <c r="Q25" s="720"/>
      <c r="R25" s="720"/>
      <c r="S25" s="720"/>
      <c r="T25" s="718"/>
      <c r="U25" s="709"/>
    </row>
    <row r="26" spans="2:21" ht="15.75" hidden="1" thickTop="1" x14ac:dyDescent="0.25">
      <c r="B26" s="708"/>
      <c r="C26" s="724" t="s">
        <v>106</v>
      </c>
      <c r="D26" s="720"/>
      <c r="E26" s="720"/>
      <c r="F26" s="720"/>
      <c r="G26" s="720"/>
      <c r="H26" s="720"/>
      <c r="I26" s="720"/>
      <c r="J26" s="720"/>
      <c r="K26" s="720"/>
      <c r="L26" s="728">
        <v>1</v>
      </c>
      <c r="M26" s="728"/>
      <c r="N26" s="728"/>
      <c r="O26" s="720">
        <v>1</v>
      </c>
      <c r="P26" s="720"/>
      <c r="Q26" s="720"/>
      <c r="R26" s="720"/>
      <c r="S26" s="720"/>
      <c r="T26" s="718"/>
      <c r="U26" s="709"/>
    </row>
    <row r="27" spans="2:21" ht="15.75" hidden="1" thickTop="1" x14ac:dyDescent="0.25">
      <c r="B27" s="708"/>
      <c r="C27" s="724" t="s">
        <v>107</v>
      </c>
      <c r="D27" s="720"/>
      <c r="E27" s="720"/>
      <c r="F27" s="720"/>
      <c r="G27" s="720"/>
      <c r="H27" s="720"/>
      <c r="I27" s="720"/>
      <c r="J27" s="720"/>
      <c r="K27" s="720"/>
      <c r="L27" s="728">
        <v>2</v>
      </c>
      <c r="M27" s="728"/>
      <c r="N27" s="728"/>
      <c r="O27" s="720">
        <v>2</v>
      </c>
      <c r="P27" s="720"/>
      <c r="Q27" s="720"/>
      <c r="R27" s="720">
        <f>IF(G24=C25,O25,IF(G24=C26,O26,IF(G24=C27,O27,IF(G24=C28,KM28,IF(G24=C29,O29,IF(G24=C30,O30,IF(G24=C31,O31,IF(G24=C32,O32,IF(G24=C33,O33,IF(G24=C34,O34,IF(G24=C35,O35,IF(G24=C36,O36,IF(G24=C37,O37)))))))))))))</f>
        <v>2</v>
      </c>
      <c r="S27" s="720"/>
      <c r="T27" s="718"/>
      <c r="U27" s="709"/>
    </row>
    <row r="28" spans="2:21" ht="15.75" hidden="1" thickTop="1" x14ac:dyDescent="0.25">
      <c r="B28" s="708"/>
      <c r="C28" s="724" t="s">
        <v>108</v>
      </c>
      <c r="D28" s="720"/>
      <c r="E28" s="720"/>
      <c r="F28" s="720"/>
      <c r="G28" s="720"/>
      <c r="H28" s="720"/>
      <c r="I28" s="720"/>
      <c r="J28" s="720"/>
      <c r="K28" s="720"/>
      <c r="L28" s="728">
        <v>2</v>
      </c>
      <c r="M28" s="728"/>
      <c r="N28" s="728"/>
      <c r="O28" s="720">
        <v>2</v>
      </c>
      <c r="P28" s="720"/>
      <c r="Q28" s="720"/>
      <c r="R28" s="720"/>
      <c r="S28" s="720"/>
      <c r="T28" s="718"/>
      <c r="U28" s="709"/>
    </row>
    <row r="29" spans="2:21" ht="15.75" hidden="1" thickTop="1" x14ac:dyDescent="0.25">
      <c r="B29" s="708"/>
      <c r="C29" s="724" t="s">
        <v>104</v>
      </c>
      <c r="D29" s="720"/>
      <c r="E29" s="720"/>
      <c r="F29" s="720"/>
      <c r="G29" s="720"/>
      <c r="H29" s="720"/>
      <c r="I29" s="720"/>
      <c r="J29" s="720"/>
      <c r="K29" s="720"/>
      <c r="L29" s="728">
        <v>0.8</v>
      </c>
      <c r="M29" s="728"/>
      <c r="N29" s="728"/>
      <c r="O29" s="720">
        <v>2</v>
      </c>
      <c r="P29" s="720"/>
      <c r="Q29" s="720"/>
      <c r="R29" s="720"/>
      <c r="S29" s="720"/>
      <c r="T29" s="718"/>
      <c r="U29" s="709"/>
    </row>
    <row r="30" spans="2:21" ht="15.75" hidden="1" thickTop="1" x14ac:dyDescent="0.25">
      <c r="B30" s="708"/>
      <c r="C30" s="724" t="s">
        <v>109</v>
      </c>
      <c r="D30" s="720"/>
      <c r="E30" s="720"/>
      <c r="F30" s="720"/>
      <c r="G30" s="720"/>
      <c r="H30" s="720"/>
      <c r="I30" s="720"/>
      <c r="J30" s="720"/>
      <c r="K30" s="720"/>
      <c r="L30" s="728">
        <v>2</v>
      </c>
      <c r="M30" s="728"/>
      <c r="N30" s="728"/>
      <c r="O30" s="720">
        <v>2</v>
      </c>
      <c r="P30" s="720"/>
      <c r="Q30" s="720"/>
      <c r="R30" s="720"/>
      <c r="S30" s="720"/>
      <c r="T30" s="718"/>
      <c r="U30" s="709"/>
    </row>
    <row r="31" spans="2:21" ht="15.75" hidden="1" thickTop="1" x14ac:dyDescent="0.25">
      <c r="B31" s="708"/>
      <c r="C31" s="724" t="s">
        <v>110</v>
      </c>
      <c r="D31" s="720"/>
      <c r="E31" s="720"/>
      <c r="F31" s="720"/>
      <c r="G31" s="720"/>
      <c r="H31" s="720"/>
      <c r="I31" s="720"/>
      <c r="J31" s="720"/>
      <c r="K31" s="720"/>
      <c r="L31" s="728">
        <v>2.5</v>
      </c>
      <c r="M31" s="728"/>
      <c r="N31" s="728"/>
      <c r="O31" s="720">
        <v>2</v>
      </c>
      <c r="P31" s="720"/>
      <c r="Q31" s="720"/>
      <c r="R31" s="720"/>
      <c r="S31" s="720"/>
      <c r="T31" s="718"/>
      <c r="U31" s="709"/>
    </row>
    <row r="32" spans="2:21" ht="15.75" hidden="1" thickTop="1" x14ac:dyDescent="0.25">
      <c r="B32" s="708"/>
      <c r="C32" s="724" t="s">
        <v>111</v>
      </c>
      <c r="D32" s="720"/>
      <c r="E32" s="720"/>
      <c r="F32" s="720"/>
      <c r="G32" s="720"/>
      <c r="H32" s="720"/>
      <c r="I32" s="720"/>
      <c r="J32" s="720"/>
      <c r="K32" s="720"/>
      <c r="L32" s="728">
        <v>2</v>
      </c>
      <c r="M32" s="728"/>
      <c r="N32" s="728"/>
      <c r="O32" s="720">
        <v>2</v>
      </c>
      <c r="P32" s="720"/>
      <c r="Q32" s="720"/>
      <c r="R32" s="720"/>
      <c r="S32" s="720"/>
      <c r="T32" s="718"/>
      <c r="U32" s="709"/>
    </row>
    <row r="33" spans="2:21" ht="15.75" hidden="1" thickTop="1" x14ac:dyDescent="0.25">
      <c r="B33" s="708"/>
      <c r="C33" s="724" t="s">
        <v>112</v>
      </c>
      <c r="D33" s="720"/>
      <c r="E33" s="720"/>
      <c r="F33" s="720"/>
      <c r="G33" s="720"/>
      <c r="H33" s="720"/>
      <c r="I33" s="720"/>
      <c r="J33" s="720"/>
      <c r="K33" s="720"/>
      <c r="L33" s="728">
        <v>1.5</v>
      </c>
      <c r="M33" s="728"/>
      <c r="N33" s="728"/>
      <c r="O33" s="720">
        <v>2</v>
      </c>
      <c r="P33" s="720"/>
      <c r="Q33" s="720"/>
      <c r="R33" s="720"/>
      <c r="S33" s="720"/>
      <c r="T33" s="718"/>
      <c r="U33" s="709"/>
    </row>
    <row r="34" spans="2:21" ht="15.75" hidden="1" thickTop="1" x14ac:dyDescent="0.25">
      <c r="B34" s="708"/>
      <c r="C34" s="724" t="s">
        <v>113</v>
      </c>
      <c r="D34" s="720"/>
      <c r="E34" s="720"/>
      <c r="F34" s="720"/>
      <c r="G34" s="720"/>
      <c r="H34" s="720"/>
      <c r="I34" s="720"/>
      <c r="J34" s="720"/>
      <c r="K34" s="720"/>
      <c r="L34" s="728">
        <v>3</v>
      </c>
      <c r="M34" s="728"/>
      <c r="N34" s="728"/>
      <c r="O34" s="720">
        <v>2</v>
      </c>
      <c r="P34" s="720"/>
      <c r="Q34" s="720"/>
      <c r="R34" s="720"/>
      <c r="S34" s="720"/>
      <c r="T34" s="718"/>
      <c r="U34" s="709"/>
    </row>
    <row r="35" spans="2:21" ht="15.75" hidden="1" thickTop="1" x14ac:dyDescent="0.25">
      <c r="B35" s="708"/>
      <c r="C35" s="724" t="s">
        <v>114</v>
      </c>
      <c r="D35" s="720"/>
      <c r="E35" s="720"/>
      <c r="F35" s="720"/>
      <c r="G35" s="720"/>
      <c r="H35" s="720"/>
      <c r="I35" s="720"/>
      <c r="J35" s="720"/>
      <c r="K35" s="720"/>
      <c r="L35" s="728">
        <v>2</v>
      </c>
      <c r="M35" s="728"/>
      <c r="N35" s="728"/>
      <c r="O35" s="720">
        <v>1</v>
      </c>
      <c r="P35" s="720"/>
      <c r="Q35" s="720"/>
      <c r="R35" s="720"/>
      <c r="S35" s="720"/>
      <c r="T35" s="718"/>
      <c r="U35" s="709"/>
    </row>
    <row r="36" spans="2:21" ht="15.75" hidden="1" thickTop="1" x14ac:dyDescent="0.25">
      <c r="B36" s="708"/>
      <c r="C36" s="724" t="s">
        <v>115</v>
      </c>
      <c r="D36" s="720"/>
      <c r="E36" s="720"/>
      <c r="F36" s="720"/>
      <c r="G36" s="720"/>
      <c r="H36" s="720"/>
      <c r="I36" s="720"/>
      <c r="J36" s="720"/>
      <c r="K36" s="720"/>
      <c r="L36" s="728">
        <v>1.5</v>
      </c>
      <c r="M36" s="728"/>
      <c r="N36" s="728"/>
      <c r="O36" s="720">
        <v>2</v>
      </c>
      <c r="P36" s="720"/>
      <c r="Q36" s="720"/>
      <c r="R36" s="720"/>
      <c r="S36" s="720"/>
      <c r="T36" s="718"/>
      <c r="U36" s="709"/>
    </row>
    <row r="37" spans="2:21" ht="15.75" hidden="1" thickTop="1" x14ac:dyDescent="0.25">
      <c r="B37" s="708"/>
      <c r="C37" s="724" t="s">
        <v>116</v>
      </c>
      <c r="D37" s="720"/>
      <c r="E37" s="720"/>
      <c r="F37" s="720"/>
      <c r="G37" s="720"/>
      <c r="H37" s="720"/>
      <c r="I37" s="720"/>
      <c r="J37" s="720"/>
      <c r="K37" s="720"/>
      <c r="L37" s="728">
        <v>0.2</v>
      </c>
      <c r="M37" s="728"/>
      <c r="N37" s="728"/>
      <c r="O37" s="720">
        <v>2</v>
      </c>
      <c r="P37" s="720"/>
      <c r="Q37" s="720"/>
      <c r="R37" s="720"/>
      <c r="S37" s="720"/>
      <c r="T37" s="718"/>
      <c r="U37" s="709"/>
    </row>
    <row r="38" spans="2:21" ht="8.25" customHeight="1" thickTop="1" thickBot="1" x14ac:dyDescent="0.3">
      <c r="B38" s="708"/>
      <c r="C38" s="726"/>
      <c r="D38" s="720"/>
      <c r="E38" s="720"/>
      <c r="F38" s="720"/>
      <c r="G38" s="720"/>
      <c r="H38" s="720"/>
      <c r="I38" s="720"/>
      <c r="J38" s="720"/>
      <c r="K38" s="720"/>
      <c r="L38" s="720"/>
      <c r="M38" s="720"/>
      <c r="N38" s="720"/>
      <c r="O38" s="720"/>
      <c r="P38" s="720"/>
      <c r="Q38" s="720"/>
      <c r="R38" s="720"/>
      <c r="S38" s="720"/>
      <c r="T38" s="718"/>
      <c r="U38" s="709"/>
    </row>
    <row r="39" spans="2:21" ht="16.5" thickTop="1" thickBot="1" x14ac:dyDescent="0.3">
      <c r="B39" s="708"/>
      <c r="C39" s="719" t="s">
        <v>117</v>
      </c>
      <c r="D39" s="720"/>
      <c r="E39" s="720"/>
      <c r="F39" s="716"/>
      <c r="G39" s="1144" t="s">
        <v>133</v>
      </c>
      <c r="H39" s="1142"/>
      <c r="I39" s="1142"/>
      <c r="J39" s="1142"/>
      <c r="K39" s="1142"/>
      <c r="L39" s="1142"/>
      <c r="M39" s="1142"/>
      <c r="N39" s="1142"/>
      <c r="O39" s="1142"/>
      <c r="P39" s="1142"/>
      <c r="Q39" s="1142"/>
      <c r="R39" s="1142"/>
      <c r="S39" s="1143"/>
      <c r="T39" s="718"/>
      <c r="U39" s="709"/>
    </row>
    <row r="40" spans="2:21" ht="15.75" hidden="1" thickTop="1" x14ac:dyDescent="0.25">
      <c r="B40" s="708"/>
      <c r="C40" s="724" t="s">
        <v>119</v>
      </c>
      <c r="D40" s="723"/>
      <c r="E40" s="720"/>
      <c r="F40" s="720"/>
      <c r="G40" s="720"/>
      <c r="H40" s="720"/>
      <c r="I40" s="720"/>
      <c r="J40" s="720"/>
      <c r="K40" s="729">
        <v>3</v>
      </c>
      <c r="L40" s="720"/>
      <c r="M40" s="720"/>
      <c r="N40" s="720"/>
      <c r="O40" s="720"/>
      <c r="P40" s="720"/>
      <c r="Q40" s="720"/>
      <c r="R40" s="720"/>
      <c r="S40" s="720"/>
      <c r="T40" s="718"/>
      <c r="U40" s="709"/>
    </row>
    <row r="41" spans="2:21" ht="15.75" hidden="1" thickTop="1" x14ac:dyDescent="0.25">
      <c r="B41" s="708"/>
      <c r="C41" s="726" t="s">
        <v>120</v>
      </c>
      <c r="D41" s="720"/>
      <c r="E41" s="720"/>
      <c r="F41" s="720"/>
      <c r="G41" s="720"/>
      <c r="H41" s="720"/>
      <c r="I41" s="720"/>
      <c r="J41" s="720"/>
      <c r="K41" s="729">
        <v>5</v>
      </c>
      <c r="L41" s="720"/>
      <c r="M41" s="720"/>
      <c r="N41" s="720"/>
      <c r="O41" s="720"/>
      <c r="P41" s="720"/>
      <c r="Q41" s="720"/>
      <c r="R41" s="720"/>
      <c r="S41" s="720"/>
      <c r="T41" s="718"/>
      <c r="U41" s="709"/>
    </row>
    <row r="42" spans="2:21" ht="15.75" hidden="1" thickTop="1" x14ac:dyDescent="0.25">
      <c r="B42" s="708"/>
      <c r="C42" s="726" t="s">
        <v>121</v>
      </c>
      <c r="D42" s="720"/>
      <c r="E42" s="720"/>
      <c r="F42" s="720"/>
      <c r="G42" s="720"/>
      <c r="H42" s="720"/>
      <c r="I42" s="720"/>
      <c r="J42" s="720"/>
      <c r="K42" s="729">
        <v>7.5</v>
      </c>
      <c r="L42" s="720"/>
      <c r="M42" s="720"/>
      <c r="N42" s="720"/>
      <c r="O42" s="720"/>
      <c r="P42" s="720"/>
      <c r="Q42" s="720"/>
      <c r="R42" s="720"/>
      <c r="S42" s="720"/>
      <c r="T42" s="718"/>
      <c r="U42" s="709"/>
    </row>
    <row r="43" spans="2:21" ht="15.75" hidden="1" thickTop="1" x14ac:dyDescent="0.25">
      <c r="B43" s="708"/>
      <c r="C43" s="726" t="s">
        <v>122</v>
      </c>
      <c r="D43" s="720"/>
      <c r="E43" s="720"/>
      <c r="F43" s="720"/>
      <c r="G43" s="720"/>
      <c r="H43" s="720"/>
      <c r="I43" s="720"/>
      <c r="J43" s="720"/>
      <c r="K43" s="729">
        <v>2</v>
      </c>
      <c r="L43" s="720"/>
      <c r="M43" s="720"/>
      <c r="N43" s="720"/>
      <c r="O43" s="720"/>
      <c r="P43" s="720"/>
      <c r="Q43" s="720"/>
      <c r="R43" s="720"/>
      <c r="S43" s="720"/>
      <c r="T43" s="718"/>
      <c r="U43" s="709"/>
    </row>
    <row r="44" spans="2:21" ht="15.75" hidden="1" thickTop="1" x14ac:dyDescent="0.25">
      <c r="B44" s="708"/>
      <c r="C44" s="726" t="s">
        <v>123</v>
      </c>
      <c r="D44" s="720"/>
      <c r="E44" s="720"/>
      <c r="F44" s="720"/>
      <c r="G44" s="720"/>
      <c r="H44" s="720"/>
      <c r="I44" s="720"/>
      <c r="J44" s="720"/>
      <c r="K44" s="729">
        <v>5</v>
      </c>
      <c r="L44" s="720"/>
      <c r="M44" s="720"/>
      <c r="N44" s="720"/>
      <c r="O44" s="720"/>
      <c r="P44" s="720"/>
      <c r="Q44" s="720"/>
      <c r="R44" s="720"/>
      <c r="S44" s="720"/>
      <c r="T44" s="718"/>
      <c r="U44" s="709"/>
    </row>
    <row r="45" spans="2:21" ht="15.75" hidden="1" thickTop="1" x14ac:dyDescent="0.25">
      <c r="B45" s="708"/>
      <c r="C45" s="726" t="s">
        <v>108</v>
      </c>
      <c r="D45" s="720"/>
      <c r="E45" s="720"/>
      <c r="F45" s="720"/>
      <c r="G45" s="720"/>
      <c r="H45" s="720"/>
      <c r="I45" s="720"/>
      <c r="J45" s="720"/>
      <c r="K45" s="729">
        <v>2</v>
      </c>
      <c r="L45" s="720"/>
      <c r="M45" s="720"/>
      <c r="N45" s="720"/>
      <c r="O45" s="720"/>
      <c r="P45" s="720"/>
      <c r="Q45" s="720"/>
      <c r="R45" s="720"/>
      <c r="S45" s="720"/>
      <c r="T45" s="718"/>
      <c r="U45" s="709"/>
    </row>
    <row r="46" spans="2:21" ht="15.75" hidden="1" thickTop="1" x14ac:dyDescent="0.25">
      <c r="B46" s="708"/>
      <c r="C46" s="726" t="s">
        <v>124</v>
      </c>
      <c r="D46" s="720"/>
      <c r="E46" s="720"/>
      <c r="F46" s="720"/>
      <c r="G46" s="720"/>
      <c r="H46" s="720"/>
      <c r="I46" s="720"/>
      <c r="J46" s="720"/>
      <c r="K46" s="729">
        <v>2</v>
      </c>
      <c r="L46" s="720"/>
      <c r="M46" s="720"/>
      <c r="N46" s="720"/>
      <c r="O46" s="720"/>
      <c r="P46" s="720"/>
      <c r="Q46" s="720"/>
      <c r="R46" s="720"/>
      <c r="S46" s="720"/>
      <c r="T46" s="718"/>
      <c r="U46" s="709"/>
    </row>
    <row r="47" spans="2:21" ht="15.75" hidden="1" thickTop="1" x14ac:dyDescent="0.25">
      <c r="B47" s="708"/>
      <c r="C47" s="726" t="s">
        <v>125</v>
      </c>
      <c r="D47" s="720"/>
      <c r="E47" s="720"/>
      <c r="F47" s="720"/>
      <c r="G47" s="720"/>
      <c r="H47" s="720"/>
      <c r="I47" s="720"/>
      <c r="J47" s="720"/>
      <c r="K47" s="729">
        <v>7</v>
      </c>
      <c r="L47" s="720"/>
      <c r="M47" s="720"/>
      <c r="N47" s="720"/>
      <c r="O47" s="720"/>
      <c r="P47" s="720"/>
      <c r="Q47" s="720"/>
      <c r="R47" s="720"/>
      <c r="S47" s="720"/>
      <c r="T47" s="718"/>
      <c r="U47" s="709"/>
    </row>
    <row r="48" spans="2:21" ht="15.75" hidden="1" thickTop="1" x14ac:dyDescent="0.25">
      <c r="B48" s="708"/>
      <c r="C48" s="726" t="s">
        <v>118</v>
      </c>
      <c r="D48" s="720"/>
      <c r="E48" s="720"/>
      <c r="F48" s="720"/>
      <c r="G48" s="720"/>
      <c r="H48" s="720"/>
      <c r="I48" s="720"/>
      <c r="J48" s="720"/>
      <c r="K48" s="729">
        <v>5</v>
      </c>
      <c r="L48" s="720"/>
      <c r="M48" s="720"/>
      <c r="N48" s="720"/>
      <c r="O48" s="720"/>
      <c r="P48" s="720"/>
      <c r="Q48" s="720"/>
      <c r="R48" s="720"/>
      <c r="S48" s="720"/>
      <c r="T48" s="718"/>
      <c r="U48" s="709"/>
    </row>
    <row r="49" spans="2:21" ht="15.75" hidden="1" thickTop="1" x14ac:dyDescent="0.25">
      <c r="B49" s="708"/>
      <c r="C49" s="726" t="s">
        <v>126</v>
      </c>
      <c r="D49" s="720"/>
      <c r="E49" s="720"/>
      <c r="F49" s="720"/>
      <c r="G49" s="720"/>
      <c r="H49" s="720"/>
      <c r="I49" s="720"/>
      <c r="J49" s="720"/>
      <c r="K49" s="729">
        <v>10</v>
      </c>
      <c r="L49" s="720"/>
      <c r="M49" s="720"/>
      <c r="N49" s="720"/>
      <c r="O49" s="720"/>
      <c r="P49" s="720"/>
      <c r="Q49" s="720"/>
      <c r="R49" s="720"/>
      <c r="S49" s="720"/>
      <c r="T49" s="718"/>
      <c r="U49" s="709"/>
    </row>
    <row r="50" spans="2:21" ht="15.75" hidden="1" thickTop="1" x14ac:dyDescent="0.25">
      <c r="B50" s="708"/>
      <c r="C50" s="726" t="s">
        <v>127</v>
      </c>
      <c r="D50" s="720"/>
      <c r="E50" s="720"/>
      <c r="F50" s="720"/>
      <c r="G50" s="720"/>
      <c r="H50" s="720"/>
      <c r="I50" s="720"/>
      <c r="J50" s="720"/>
      <c r="K50" s="729">
        <v>4</v>
      </c>
      <c r="L50" s="720"/>
      <c r="M50" s="720"/>
      <c r="N50" s="720"/>
      <c r="O50" s="720"/>
      <c r="P50" s="720"/>
      <c r="Q50" s="720"/>
      <c r="R50" s="720"/>
      <c r="S50" s="720"/>
      <c r="T50" s="718"/>
      <c r="U50" s="709"/>
    </row>
    <row r="51" spans="2:21" ht="15.75" hidden="1" thickTop="1" x14ac:dyDescent="0.25">
      <c r="B51" s="708"/>
      <c r="C51" s="726" t="s">
        <v>128</v>
      </c>
      <c r="D51" s="720"/>
      <c r="E51" s="720"/>
      <c r="F51" s="720"/>
      <c r="G51" s="720"/>
      <c r="H51" s="720"/>
      <c r="I51" s="720"/>
      <c r="J51" s="720"/>
      <c r="K51" s="729">
        <v>2</v>
      </c>
      <c r="L51" s="720"/>
      <c r="M51" s="720"/>
      <c r="N51" s="720"/>
      <c r="O51" s="720"/>
      <c r="P51" s="720"/>
      <c r="Q51" s="720"/>
      <c r="R51" s="720"/>
      <c r="S51" s="720"/>
      <c r="T51" s="718"/>
      <c r="U51" s="709"/>
    </row>
    <row r="52" spans="2:21" ht="15.75" hidden="1" thickTop="1" x14ac:dyDescent="0.25">
      <c r="B52" s="708"/>
      <c r="C52" s="726" t="s">
        <v>129</v>
      </c>
      <c r="D52" s="720"/>
      <c r="E52" s="720"/>
      <c r="F52" s="720"/>
      <c r="G52" s="720"/>
      <c r="H52" s="720"/>
      <c r="I52" s="720"/>
      <c r="J52" s="720"/>
      <c r="K52" s="729">
        <v>5</v>
      </c>
      <c r="L52" s="720"/>
      <c r="M52" s="720"/>
      <c r="N52" s="720"/>
      <c r="O52" s="720"/>
      <c r="P52" s="720"/>
      <c r="Q52" s="720"/>
      <c r="R52" s="720"/>
      <c r="S52" s="720"/>
      <c r="T52" s="718"/>
      <c r="U52" s="709"/>
    </row>
    <row r="53" spans="2:21" ht="15.75" hidden="1" thickTop="1" x14ac:dyDescent="0.25">
      <c r="B53" s="708"/>
      <c r="C53" s="726" t="s">
        <v>130</v>
      </c>
      <c r="D53" s="720"/>
      <c r="E53" s="720"/>
      <c r="F53" s="720"/>
      <c r="G53" s="720"/>
      <c r="H53" s="720"/>
      <c r="I53" s="720"/>
      <c r="J53" s="720"/>
      <c r="K53" s="729">
        <v>6</v>
      </c>
      <c r="L53" s="720"/>
      <c r="M53" s="720"/>
      <c r="N53" s="720"/>
      <c r="O53" s="720"/>
      <c r="P53" s="720"/>
      <c r="Q53" s="720"/>
      <c r="R53" s="720"/>
      <c r="S53" s="720"/>
      <c r="T53" s="718"/>
      <c r="U53" s="709"/>
    </row>
    <row r="54" spans="2:21" ht="15.75" hidden="1" thickTop="1" x14ac:dyDescent="0.25">
      <c r="B54" s="708"/>
      <c r="C54" s="726" t="s">
        <v>131</v>
      </c>
      <c r="D54" s="720"/>
      <c r="E54" s="720"/>
      <c r="F54" s="720"/>
      <c r="G54" s="720"/>
      <c r="H54" s="720"/>
      <c r="I54" s="720"/>
      <c r="J54" s="720"/>
      <c r="K54" s="729">
        <v>1.8</v>
      </c>
      <c r="L54" s="720"/>
      <c r="M54" s="720"/>
      <c r="N54" s="720"/>
      <c r="O54" s="720"/>
      <c r="P54" s="720"/>
      <c r="Q54" s="720"/>
      <c r="R54" s="720"/>
      <c r="S54" s="720"/>
      <c r="T54" s="718"/>
      <c r="U54" s="709"/>
    </row>
    <row r="55" spans="2:21" ht="15.75" hidden="1" thickTop="1" x14ac:dyDescent="0.25">
      <c r="B55" s="708"/>
      <c r="C55" s="726" t="s">
        <v>132</v>
      </c>
      <c r="D55" s="720"/>
      <c r="E55" s="720"/>
      <c r="F55" s="720"/>
      <c r="G55" s="720"/>
      <c r="H55" s="720"/>
      <c r="I55" s="720"/>
      <c r="J55" s="720"/>
      <c r="K55" s="729">
        <v>6</v>
      </c>
      <c r="L55" s="720"/>
      <c r="M55" s="720"/>
      <c r="N55" s="720"/>
      <c r="O55" s="720"/>
      <c r="P55" s="720"/>
      <c r="Q55" s="720"/>
      <c r="R55" s="720"/>
      <c r="S55" s="720"/>
      <c r="T55" s="718"/>
      <c r="U55" s="709"/>
    </row>
    <row r="56" spans="2:21" ht="15.75" hidden="1" thickTop="1" x14ac:dyDescent="0.25">
      <c r="B56" s="708"/>
      <c r="C56" s="726" t="s">
        <v>133</v>
      </c>
      <c r="D56" s="720"/>
      <c r="E56" s="720"/>
      <c r="F56" s="720"/>
      <c r="G56" s="720"/>
      <c r="H56" s="720"/>
      <c r="I56" s="720"/>
      <c r="J56" s="720"/>
      <c r="K56" s="729">
        <v>12</v>
      </c>
      <c r="L56" s="720"/>
      <c r="M56" s="720"/>
      <c r="N56" s="720"/>
      <c r="O56" s="720"/>
      <c r="P56" s="720"/>
      <c r="Q56" s="720"/>
      <c r="R56" s="720"/>
      <c r="S56" s="720"/>
      <c r="T56" s="718"/>
      <c r="U56" s="709"/>
    </row>
    <row r="57" spans="2:21" ht="15.75" hidden="1" thickTop="1" x14ac:dyDescent="0.25">
      <c r="B57" s="708"/>
      <c r="C57" s="726" t="s">
        <v>134</v>
      </c>
      <c r="D57" s="720"/>
      <c r="E57" s="720"/>
      <c r="F57" s="720"/>
      <c r="G57" s="720"/>
      <c r="H57" s="720"/>
      <c r="I57" s="720"/>
      <c r="J57" s="720"/>
      <c r="K57" s="729">
        <v>2.5</v>
      </c>
      <c r="L57" s="720"/>
      <c r="M57" s="720"/>
      <c r="N57" s="720"/>
      <c r="O57" s="720"/>
      <c r="P57" s="720"/>
      <c r="Q57" s="720"/>
      <c r="R57" s="720"/>
      <c r="S57" s="720"/>
      <c r="T57" s="718"/>
      <c r="U57" s="709"/>
    </row>
    <row r="58" spans="2:21" ht="15.75" hidden="1" thickTop="1" x14ac:dyDescent="0.25">
      <c r="B58" s="708"/>
      <c r="C58" s="726" t="s">
        <v>135</v>
      </c>
      <c r="D58" s="720"/>
      <c r="E58" s="720"/>
      <c r="F58" s="720"/>
      <c r="G58" s="720"/>
      <c r="H58" s="720"/>
      <c r="I58" s="720"/>
      <c r="J58" s="720"/>
      <c r="K58" s="729">
        <v>5</v>
      </c>
      <c r="L58" s="720"/>
      <c r="M58" s="720"/>
      <c r="N58" s="720"/>
      <c r="O58" s="720"/>
      <c r="P58" s="720"/>
      <c r="Q58" s="720"/>
      <c r="R58" s="720"/>
      <c r="S58" s="720"/>
      <c r="T58" s="718"/>
      <c r="U58" s="709"/>
    </row>
    <row r="59" spans="2:21" ht="15.75" hidden="1" thickTop="1" x14ac:dyDescent="0.25">
      <c r="B59" s="708"/>
      <c r="C59" s="726" t="s">
        <v>136</v>
      </c>
      <c r="D59" s="720"/>
      <c r="E59" s="720"/>
      <c r="F59" s="720"/>
      <c r="G59" s="720"/>
      <c r="H59" s="720"/>
      <c r="I59" s="720"/>
      <c r="J59" s="720"/>
      <c r="K59" s="729">
        <v>5</v>
      </c>
      <c r="L59" s="720"/>
      <c r="M59" s="720"/>
      <c r="N59" s="720"/>
      <c r="O59" s="720"/>
      <c r="P59" s="720"/>
      <c r="Q59" s="720"/>
      <c r="R59" s="720"/>
      <c r="S59" s="720"/>
      <c r="T59" s="718"/>
      <c r="U59" s="709"/>
    </row>
    <row r="60" spans="2:21" ht="16.5" thickTop="1" thickBot="1" x14ac:dyDescent="0.3">
      <c r="B60" s="708"/>
      <c r="C60" s="730"/>
      <c r="D60" s="731"/>
      <c r="E60" s="731"/>
      <c r="F60" s="731"/>
      <c r="G60" s="731"/>
      <c r="H60" s="731"/>
      <c r="I60" s="731"/>
      <c r="J60" s="731"/>
      <c r="K60" s="731"/>
      <c r="L60" s="731"/>
      <c r="M60" s="731"/>
      <c r="N60" s="731"/>
      <c r="O60" s="731"/>
      <c r="P60" s="731"/>
      <c r="Q60" s="731"/>
      <c r="R60" s="731"/>
      <c r="S60" s="731"/>
      <c r="T60" s="732"/>
      <c r="U60" s="709"/>
    </row>
    <row r="61" spans="2:21" hidden="1" x14ac:dyDescent="0.25">
      <c r="B61" s="708"/>
      <c r="C61" s="733"/>
      <c r="D61" s="733"/>
      <c r="E61" s="733"/>
      <c r="F61" s="733"/>
      <c r="G61" s="733"/>
      <c r="H61" s="733"/>
      <c r="I61" s="733"/>
      <c r="J61" s="733"/>
      <c r="K61" s="733"/>
      <c r="L61" s="733"/>
      <c r="M61" s="733"/>
      <c r="N61" s="733"/>
      <c r="O61" s="733"/>
      <c r="P61" s="733"/>
      <c r="Q61" s="733"/>
      <c r="R61" s="733"/>
      <c r="S61" s="733"/>
      <c r="T61" s="733"/>
      <c r="U61" s="709"/>
    </row>
    <row r="62" spans="2:21" hidden="1" x14ac:dyDescent="0.25">
      <c r="B62" s="708"/>
      <c r="C62" s="733"/>
      <c r="D62" s="733"/>
      <c r="E62" s="733"/>
      <c r="F62" s="733"/>
      <c r="G62" s="733"/>
      <c r="H62" s="733"/>
      <c r="I62" s="733"/>
      <c r="J62" s="733"/>
      <c r="K62" s="733"/>
      <c r="L62" s="733"/>
      <c r="M62" s="733"/>
      <c r="N62" s="733"/>
      <c r="O62" s="733"/>
      <c r="P62" s="733"/>
      <c r="Q62" s="733"/>
      <c r="R62" s="733"/>
      <c r="S62" s="733"/>
      <c r="T62" s="733"/>
      <c r="U62" s="709"/>
    </row>
    <row r="63" spans="2:21" hidden="1" x14ac:dyDescent="0.25">
      <c r="B63" s="708"/>
      <c r="C63" s="733"/>
      <c r="D63" s="733"/>
      <c r="E63" s="733"/>
      <c r="F63" s="733"/>
      <c r="G63" s="733"/>
      <c r="H63" s="733"/>
      <c r="I63" s="733"/>
      <c r="J63" s="733"/>
      <c r="K63" s="733"/>
      <c r="L63" s="733"/>
      <c r="M63" s="733"/>
      <c r="N63" s="733"/>
      <c r="O63" s="733"/>
      <c r="P63" s="733"/>
      <c r="Q63" s="733"/>
      <c r="R63" s="733"/>
      <c r="S63" s="733"/>
      <c r="T63" s="733"/>
      <c r="U63" s="709"/>
    </row>
    <row r="64" spans="2:21" hidden="1" x14ac:dyDescent="0.25">
      <c r="B64" s="708"/>
      <c r="C64" s="733"/>
      <c r="D64" s="733"/>
      <c r="E64" s="733"/>
      <c r="F64" s="733"/>
      <c r="G64" s="733"/>
      <c r="H64" s="733"/>
      <c r="I64" s="733"/>
      <c r="J64" s="733"/>
      <c r="K64" s="733"/>
      <c r="L64" s="733"/>
      <c r="M64" s="733"/>
      <c r="N64" s="733"/>
      <c r="O64" s="733"/>
      <c r="P64" s="733"/>
      <c r="Q64" s="733"/>
      <c r="R64" s="733"/>
      <c r="S64" s="733"/>
      <c r="T64" s="733"/>
      <c r="U64" s="709"/>
    </row>
    <row r="65" spans="2:22" hidden="1" x14ac:dyDescent="0.25">
      <c r="B65" s="708"/>
      <c r="C65" s="733"/>
      <c r="D65" s="733"/>
      <c r="E65" s="733"/>
      <c r="F65" s="733"/>
      <c r="G65" s="733"/>
      <c r="H65" s="733"/>
      <c r="I65" s="733"/>
      <c r="J65" s="733"/>
      <c r="K65" s="733"/>
      <c r="L65" s="733"/>
      <c r="M65" s="733"/>
      <c r="N65" s="733"/>
      <c r="O65" s="733"/>
      <c r="P65" s="733"/>
      <c r="Q65" s="733"/>
      <c r="R65" s="733"/>
      <c r="S65" s="733"/>
      <c r="T65" s="733"/>
      <c r="U65" s="709"/>
    </row>
    <row r="66" spans="2:22" hidden="1" x14ac:dyDescent="0.25">
      <c r="B66" s="708"/>
      <c r="C66" s="733"/>
      <c r="D66" s="733"/>
      <c r="E66" s="733"/>
      <c r="F66" s="733"/>
      <c r="G66" s="733"/>
      <c r="H66" s="733"/>
      <c r="I66" s="733"/>
      <c r="J66" s="733"/>
      <c r="K66" s="733"/>
      <c r="L66" s="733"/>
      <c r="M66" s="733"/>
      <c r="N66" s="733"/>
      <c r="O66" s="733"/>
      <c r="P66" s="733"/>
      <c r="Q66" s="733"/>
      <c r="R66" s="733"/>
      <c r="S66" s="733"/>
      <c r="T66" s="733"/>
      <c r="U66" s="709"/>
    </row>
    <row r="67" spans="2:22" hidden="1" x14ac:dyDescent="0.25">
      <c r="B67" s="708"/>
      <c r="C67" s="733"/>
      <c r="D67" s="733"/>
      <c r="E67" s="733"/>
      <c r="F67" s="733"/>
      <c r="G67" s="733"/>
      <c r="H67" s="733"/>
      <c r="I67" s="733"/>
      <c r="J67" s="733"/>
      <c r="K67" s="733"/>
      <c r="L67" s="733"/>
      <c r="M67" s="733"/>
      <c r="N67" s="733"/>
      <c r="O67" s="733"/>
      <c r="P67" s="733"/>
      <c r="Q67" s="733"/>
      <c r="R67" s="733"/>
      <c r="S67" s="733"/>
      <c r="T67" s="733"/>
      <c r="U67" s="709"/>
    </row>
    <row r="68" spans="2:22" hidden="1" x14ac:dyDescent="0.25">
      <c r="B68" s="708"/>
      <c r="C68" s="733"/>
      <c r="D68" s="733"/>
      <c r="E68" s="733"/>
      <c r="F68" s="733"/>
      <c r="G68" s="733"/>
      <c r="H68" s="733"/>
      <c r="I68" s="733"/>
      <c r="J68" s="733"/>
      <c r="K68" s="733"/>
      <c r="L68" s="733"/>
      <c r="M68" s="733"/>
      <c r="N68" s="733"/>
      <c r="O68" s="733"/>
      <c r="P68" s="733"/>
      <c r="Q68" s="733"/>
      <c r="R68" s="733"/>
      <c r="S68" s="733"/>
      <c r="T68" s="733"/>
      <c r="U68" s="709"/>
    </row>
    <row r="69" spans="2:22" hidden="1" x14ac:dyDescent="0.25">
      <c r="B69" s="708"/>
      <c r="C69" s="733"/>
      <c r="D69" s="733"/>
      <c r="E69" s="733"/>
      <c r="F69" s="733"/>
      <c r="G69" s="733"/>
      <c r="H69" s="733"/>
      <c r="I69" s="733"/>
      <c r="J69" s="733"/>
      <c r="K69" s="733"/>
      <c r="L69" s="733"/>
      <c r="M69" s="733"/>
      <c r="N69" s="733"/>
      <c r="O69" s="733"/>
      <c r="P69" s="733"/>
      <c r="Q69" s="733"/>
      <c r="R69" s="733"/>
      <c r="S69" s="733"/>
      <c r="T69" s="733"/>
      <c r="U69" s="709"/>
    </row>
    <row r="70" spans="2:22" hidden="1" x14ac:dyDescent="0.25">
      <c r="B70" s="708"/>
      <c r="C70" s="733"/>
      <c r="D70" s="733"/>
      <c r="E70" s="733"/>
      <c r="F70" s="733"/>
      <c r="G70" s="733"/>
      <c r="H70" s="733"/>
      <c r="I70" s="733"/>
      <c r="J70" s="733"/>
      <c r="K70" s="733"/>
      <c r="L70" s="733"/>
      <c r="M70" s="733"/>
      <c r="N70" s="733"/>
      <c r="O70" s="733"/>
      <c r="P70" s="733"/>
      <c r="Q70" s="733"/>
      <c r="R70" s="733"/>
      <c r="S70" s="733"/>
      <c r="T70" s="733"/>
      <c r="U70" s="709"/>
    </row>
    <row r="71" spans="2:22" hidden="1" x14ac:dyDescent="0.25">
      <c r="B71" s="708"/>
      <c r="C71" s="733"/>
      <c r="D71" s="733"/>
      <c r="E71" s="733"/>
      <c r="F71" s="733"/>
      <c r="G71" s="733"/>
      <c r="H71" s="733"/>
      <c r="I71" s="733"/>
      <c r="J71" s="733"/>
      <c r="K71" s="733"/>
      <c r="L71" s="733"/>
      <c r="M71" s="733"/>
      <c r="N71" s="733"/>
      <c r="O71" s="733"/>
      <c r="P71" s="733"/>
      <c r="Q71" s="733"/>
      <c r="R71" s="733"/>
      <c r="S71" s="733"/>
      <c r="T71" s="733"/>
      <c r="U71" s="709"/>
    </row>
    <row r="72" spans="2:22" hidden="1" x14ac:dyDescent="0.25">
      <c r="B72" s="708"/>
      <c r="C72" s="733"/>
      <c r="D72" s="733"/>
      <c r="E72" s="733"/>
      <c r="F72" s="733"/>
      <c r="G72" s="733"/>
      <c r="H72" s="733"/>
      <c r="I72" s="733"/>
      <c r="J72" s="733"/>
      <c r="K72" s="733"/>
      <c r="L72" s="733"/>
      <c r="M72" s="733"/>
      <c r="N72" s="733"/>
      <c r="O72" s="733"/>
      <c r="P72" s="733"/>
      <c r="Q72" s="733"/>
      <c r="R72" s="733"/>
      <c r="S72" s="733"/>
      <c r="T72" s="733"/>
      <c r="U72" s="709"/>
    </row>
    <row r="73" spans="2:22" hidden="1" x14ac:dyDescent="0.25">
      <c r="B73" s="708"/>
      <c r="C73" s="733"/>
      <c r="D73" s="733"/>
      <c r="E73" s="733"/>
      <c r="F73" s="733"/>
      <c r="G73" s="733"/>
      <c r="H73" s="733"/>
      <c r="I73" s="733"/>
      <c r="J73" s="733"/>
      <c r="K73" s="733"/>
      <c r="L73" s="733"/>
      <c r="M73" s="733"/>
      <c r="N73" s="733"/>
      <c r="O73" s="733"/>
      <c r="P73" s="733"/>
      <c r="Q73" s="733"/>
      <c r="R73" s="733"/>
      <c r="S73" s="733"/>
      <c r="T73" s="733"/>
      <c r="U73" s="709"/>
    </row>
    <row r="74" spans="2:22" hidden="1" x14ac:dyDescent="0.25">
      <c r="B74" s="708"/>
      <c r="C74" s="733"/>
      <c r="D74" s="733"/>
      <c r="E74" s="733"/>
      <c r="F74" s="733"/>
      <c r="G74" s="733"/>
      <c r="H74" s="733"/>
      <c r="I74" s="733"/>
      <c r="J74" s="733"/>
      <c r="K74" s="733"/>
      <c r="L74" s="733"/>
      <c r="M74" s="733"/>
      <c r="N74" s="733"/>
      <c r="O74" s="733"/>
      <c r="P74" s="733"/>
      <c r="Q74" s="733"/>
      <c r="R74" s="733"/>
      <c r="S74" s="733"/>
      <c r="T74" s="733"/>
      <c r="U74" s="709"/>
    </row>
    <row r="75" spans="2:22" hidden="1" x14ac:dyDescent="0.25">
      <c r="B75" s="708"/>
      <c r="C75" s="733"/>
      <c r="D75" s="733"/>
      <c r="E75" s="733"/>
      <c r="F75" s="733"/>
      <c r="G75" s="733"/>
      <c r="H75" s="733"/>
      <c r="I75" s="733"/>
      <c r="J75" s="733"/>
      <c r="K75" s="733"/>
      <c r="L75" s="733"/>
      <c r="M75" s="733"/>
      <c r="N75" s="733"/>
      <c r="O75" s="733"/>
      <c r="P75" s="733"/>
      <c r="Q75" s="733"/>
      <c r="R75" s="733"/>
      <c r="S75" s="733"/>
      <c r="T75" s="733"/>
      <c r="U75" s="709"/>
    </row>
    <row r="76" spans="2:22" hidden="1" x14ac:dyDescent="0.25">
      <c r="B76" s="708"/>
      <c r="C76" s="733"/>
      <c r="D76" s="733"/>
      <c r="E76" s="733"/>
      <c r="F76" s="733"/>
      <c r="G76" s="733"/>
      <c r="H76" s="733"/>
      <c r="I76" s="733"/>
      <c r="J76" s="733"/>
      <c r="K76" s="733"/>
      <c r="L76" s="733"/>
      <c r="M76" s="733"/>
      <c r="N76" s="733"/>
      <c r="O76" s="733"/>
      <c r="P76" s="733"/>
      <c r="Q76" s="733"/>
      <c r="R76" s="733"/>
      <c r="S76" s="733"/>
      <c r="T76" s="733"/>
      <c r="U76" s="709"/>
    </row>
    <row r="77" spans="2:22" s="740" customFormat="1" ht="10.5" customHeight="1" thickBot="1" x14ac:dyDescent="0.25">
      <c r="B77" s="734"/>
      <c r="C77" s="735"/>
      <c r="D77" s="736"/>
      <c r="E77" s="736"/>
      <c r="F77" s="736"/>
      <c r="G77" s="736"/>
      <c r="H77" s="736"/>
      <c r="I77" s="736"/>
      <c r="J77" s="735"/>
      <c r="K77" s="737"/>
      <c r="L77" s="736"/>
      <c r="M77" s="736"/>
      <c r="N77" s="736"/>
      <c r="O77" s="736"/>
      <c r="P77" s="736"/>
      <c r="Q77" s="736"/>
      <c r="R77" s="736"/>
      <c r="S77" s="736"/>
      <c r="T77" s="738"/>
      <c r="U77" s="739"/>
    </row>
    <row r="78" spans="2:22" s="740" customFormat="1" ht="15.75" x14ac:dyDescent="0.25">
      <c r="B78" s="734"/>
      <c r="C78" s="741" t="s">
        <v>137</v>
      </c>
      <c r="D78" s="742"/>
      <c r="E78" s="742"/>
      <c r="F78" s="742"/>
      <c r="G78" s="742"/>
      <c r="H78" s="742"/>
      <c r="I78" s="742"/>
      <c r="J78" s="742"/>
      <c r="K78" s="742"/>
      <c r="L78" s="742"/>
      <c r="M78" s="742"/>
      <c r="N78" s="742"/>
      <c r="O78" s="742"/>
      <c r="P78" s="712"/>
      <c r="Q78" s="712"/>
      <c r="R78" s="712"/>
      <c r="S78" s="712"/>
      <c r="T78" s="714"/>
      <c r="U78" s="739"/>
    </row>
    <row r="79" spans="2:22" s="740" customFormat="1" ht="19.5" thickBot="1" x14ac:dyDescent="0.35">
      <c r="B79" s="734"/>
      <c r="C79" s="743"/>
      <c r="D79" s="744"/>
      <c r="E79" s="744"/>
      <c r="F79" s="744"/>
      <c r="G79" s="744"/>
      <c r="H79" s="744"/>
      <c r="I79" s="744"/>
      <c r="J79" s="744"/>
      <c r="K79" s="744"/>
      <c r="L79" s="744"/>
      <c r="M79" s="744"/>
      <c r="N79" s="744"/>
      <c r="O79" s="744"/>
      <c r="P79" s="716"/>
      <c r="Q79" s="745" t="s">
        <v>172</v>
      </c>
      <c r="R79" s="825"/>
      <c r="S79" s="745"/>
      <c r="T79" s="718"/>
      <c r="U79" s="739"/>
    </row>
    <row r="80" spans="2:22" s="740" customFormat="1" ht="16.5" thickTop="1" thickBot="1" x14ac:dyDescent="0.3">
      <c r="B80" s="734"/>
      <c r="C80" s="746" t="s">
        <v>394</v>
      </c>
      <c r="D80" s="716"/>
      <c r="E80" s="716"/>
      <c r="F80" s="747">
        <f>IF(OR(F7=C12,F7=C13),'3 LOSAS DE CONCRETO'!F44,IF(F7=C8,'3 LOSAS DE CONCRETO'!F54,IF(F7=C11,15,IF(OR(F7=C9,F7=C10),'3 LOSAS DE CONCRETO'!F17))))</f>
        <v>65</v>
      </c>
      <c r="G80" s="748" t="s">
        <v>0</v>
      </c>
      <c r="H80" s="744"/>
      <c r="I80" s="744"/>
      <c r="J80" s="716"/>
      <c r="K80" s="749" t="str">
        <f>F7</f>
        <v>Losa Aligerada con cielo raso</v>
      </c>
      <c r="L80" s="750"/>
      <c r="M80" s="750"/>
      <c r="N80" s="750"/>
      <c r="O80" s="751"/>
      <c r="P80" s="751"/>
      <c r="Q80" s="751"/>
      <c r="R80" s="751"/>
      <c r="S80" s="751"/>
      <c r="T80" s="752"/>
      <c r="U80" s="753"/>
      <c r="V80" s="754"/>
    </row>
    <row r="81" spans="2:26" s="740" customFormat="1" ht="16.5" thickTop="1" thickBot="1" x14ac:dyDescent="0.3">
      <c r="B81" s="734"/>
      <c r="C81" s="755" t="s">
        <v>392</v>
      </c>
      <c r="D81" s="716"/>
      <c r="E81" s="716"/>
      <c r="F81" s="747">
        <f>IF(OR(F7=C12,F7=C13),'3 LOSAS DE CONCRETO'!F41,IF(F7=C8,0,IF(F7=C9,R97-P94-P100,R97-P94)))</f>
        <v>57</v>
      </c>
      <c r="G81" s="756" t="s">
        <v>0</v>
      </c>
      <c r="H81" s="744"/>
      <c r="I81" s="744"/>
      <c r="J81" s="716"/>
      <c r="K81" s="749"/>
      <c r="L81" s="750"/>
      <c r="M81" s="750"/>
      <c r="N81" s="750"/>
      <c r="O81" s="751"/>
      <c r="P81" s="751"/>
      <c r="Q81" s="751"/>
      <c r="R81" s="751"/>
      <c r="S81" s="751"/>
      <c r="T81" s="752"/>
      <c r="U81" s="753"/>
      <c r="V81" s="754"/>
    </row>
    <row r="82" spans="2:26" s="740" customFormat="1" ht="16.5" thickTop="1" thickBot="1" x14ac:dyDescent="0.3">
      <c r="B82" s="734"/>
      <c r="C82" s="715" t="s">
        <v>138</v>
      </c>
      <c r="D82" s="716"/>
      <c r="E82" s="716"/>
      <c r="F82" s="747">
        <f>IF(F7=C8,0,IF(OR(F7=C9,F7=C10,F7=C11),5,'3 LOSAS DE CONCRETO'!F42))</f>
        <v>5</v>
      </c>
      <c r="G82" s="748" t="s">
        <v>0</v>
      </c>
      <c r="H82" s="744"/>
      <c r="I82" s="744"/>
      <c r="J82" s="716"/>
      <c r="K82" s="749" t="str">
        <f>IF(OR(F7=C8,F7=C12,F7=C13),"","con")</f>
        <v>con</v>
      </c>
      <c r="L82" s="749" t="str">
        <f>IF(F7=C8,"",P7)</f>
        <v>Ladrillo Farol</v>
      </c>
      <c r="M82" s="749"/>
      <c r="N82" s="749"/>
      <c r="O82" s="750"/>
      <c r="P82" s="750"/>
      <c r="Q82" s="750"/>
      <c r="R82" s="750"/>
      <c r="S82" s="750"/>
      <c r="T82" s="757"/>
      <c r="U82" s="753"/>
    </row>
    <row r="83" spans="2:26" s="740" customFormat="1" ht="16.5" thickTop="1" thickBot="1" x14ac:dyDescent="0.3">
      <c r="B83" s="734"/>
      <c r="C83" s="715" t="s">
        <v>139</v>
      </c>
      <c r="D83" s="716"/>
      <c r="E83" s="716"/>
      <c r="F83" s="747">
        <f>IF(F7=C9,3,)</f>
        <v>3</v>
      </c>
      <c r="G83" s="748" t="s">
        <v>0</v>
      </c>
      <c r="H83" s="744"/>
      <c r="I83" s="744"/>
      <c r="J83" s="716"/>
      <c r="K83" s="749" t="str">
        <f>IF(O16="Sin cielo falso","","Con")</f>
        <v>Con</v>
      </c>
      <c r="L83" s="749" t="str">
        <f>O16</f>
        <v>Cielo raso repellado (Mortero)</v>
      </c>
      <c r="M83" s="749"/>
      <c r="N83" s="749"/>
      <c r="O83" s="750"/>
      <c r="P83" s="750"/>
      <c r="Q83" s="750"/>
      <c r="R83" s="750"/>
      <c r="S83" s="750"/>
      <c r="T83" s="757"/>
      <c r="U83" s="753"/>
    </row>
    <row r="84" spans="2:26" s="740" customFormat="1" ht="16.5" thickTop="1" thickBot="1" x14ac:dyDescent="0.3">
      <c r="B84" s="734"/>
      <c r="C84" s="715" t="str">
        <f>IF(F7=C11,"Ancho Vigueta 8 cm",IF(OR(F7=C9,F7=C10),"Ancho Vigueta &gt;= 10 cm",IF(F7=C8,"","Ancho Vigueta: h/2")))</f>
        <v>Ancho Vigueta &gt;= 10 cm</v>
      </c>
      <c r="D84" s="716"/>
      <c r="E84" s="716"/>
      <c r="F84" s="698">
        <v>10</v>
      </c>
      <c r="G84" s="748" t="s">
        <v>0</v>
      </c>
      <c r="H84" s="744"/>
      <c r="I84" s="744"/>
      <c r="J84" s="716"/>
      <c r="K84" s="749" t="s">
        <v>142</v>
      </c>
      <c r="L84" s="750"/>
      <c r="M84" s="750"/>
      <c r="N84" s="750"/>
      <c r="O84" s="750"/>
      <c r="P84" s="750"/>
      <c r="Q84" s="750"/>
      <c r="R84" s="750"/>
      <c r="S84" s="750"/>
      <c r="T84" s="757"/>
      <c r="U84" s="753"/>
    </row>
    <row r="85" spans="2:26" s="740" customFormat="1" ht="16.5" thickTop="1" thickBot="1" x14ac:dyDescent="0.3">
      <c r="B85" s="734"/>
      <c r="C85" s="746" t="str">
        <f>IF(F7=C11,"Ancho Bloquelon 80 cm",IF(OR(F7=C9,F7=C10),"Ancho Casetón 50-80 cm",IF(F7=C8,"No hay casetón","Separación Vig 2m")))</f>
        <v>Ancho Casetón 50-80 cm</v>
      </c>
      <c r="D85" s="716"/>
      <c r="E85" s="716"/>
      <c r="F85" s="698">
        <v>80</v>
      </c>
      <c r="G85" s="748" t="s">
        <v>0</v>
      </c>
      <c r="H85" s="744"/>
      <c r="I85" s="744"/>
      <c r="J85" s="716"/>
      <c r="K85" s="749" t="str">
        <f>G24</f>
        <v>Institucional: Prisiones, cárceles, reformatorios y centros de atención</v>
      </c>
      <c r="L85" s="750"/>
      <c r="M85" s="750"/>
      <c r="N85" s="750"/>
      <c r="O85" s="750"/>
      <c r="P85" s="751"/>
      <c r="Q85" s="751"/>
      <c r="R85" s="750"/>
      <c r="S85" s="750"/>
      <c r="T85" s="757"/>
      <c r="U85" s="753"/>
    </row>
    <row r="86" spans="2:26" s="740" customFormat="1" ht="16.5" thickTop="1" thickBot="1" x14ac:dyDescent="0.3">
      <c r="B86" s="734"/>
      <c r="C86" s="715" t="s">
        <v>143</v>
      </c>
      <c r="D86" s="716"/>
      <c r="E86" s="716"/>
      <c r="F86" s="747">
        <v>5</v>
      </c>
      <c r="G86" s="748" t="s">
        <v>0</v>
      </c>
      <c r="H86" s="744"/>
      <c r="I86" s="744"/>
      <c r="J86" s="716"/>
      <c r="K86" s="749" t="s">
        <v>145</v>
      </c>
      <c r="L86" s="750"/>
      <c r="M86" s="750"/>
      <c r="N86" s="750"/>
      <c r="O86" s="750"/>
      <c r="P86" s="750"/>
      <c r="Q86" s="750"/>
      <c r="R86" s="750"/>
      <c r="S86" s="750"/>
      <c r="T86" s="757"/>
      <c r="U86" s="753"/>
    </row>
    <row r="87" spans="2:26" s="740" customFormat="1" ht="16.5" thickTop="1" thickBot="1" x14ac:dyDescent="0.3">
      <c r="B87" s="734"/>
      <c r="C87" s="715" t="s">
        <v>144</v>
      </c>
      <c r="D87" s="716"/>
      <c r="E87" s="716"/>
      <c r="F87" s="747">
        <f>IF(O16=K17,3,)</f>
        <v>3</v>
      </c>
      <c r="G87" s="748" t="s">
        <v>0</v>
      </c>
      <c r="H87" s="744"/>
      <c r="I87" s="744"/>
      <c r="J87" s="716"/>
      <c r="K87" s="749" t="str">
        <f>G39</f>
        <v>Almacenamiento: Pesado</v>
      </c>
      <c r="L87" s="750"/>
      <c r="M87" s="750"/>
      <c r="N87" s="750"/>
      <c r="O87" s="750"/>
      <c r="P87" s="751"/>
      <c r="Q87" s="751"/>
      <c r="R87" s="750"/>
      <c r="S87" s="750"/>
      <c r="T87" s="757"/>
      <c r="U87" s="753"/>
    </row>
    <row r="88" spans="2:26" ht="10.5" customHeight="1" thickTop="1" thickBot="1" x14ac:dyDescent="0.3">
      <c r="B88" s="708"/>
      <c r="C88" s="758"/>
      <c r="D88" s="759"/>
      <c r="E88" s="759"/>
      <c r="F88" s="759"/>
      <c r="G88" s="759"/>
      <c r="H88" s="759"/>
      <c r="I88" s="759"/>
      <c r="J88" s="759"/>
      <c r="K88" s="759"/>
      <c r="L88" s="759"/>
      <c r="M88" s="759"/>
      <c r="N88" s="759"/>
      <c r="O88" s="759"/>
      <c r="P88" s="759"/>
      <c r="Q88" s="759"/>
      <c r="R88" s="759"/>
      <c r="S88" s="759"/>
      <c r="T88" s="732"/>
      <c r="U88" s="709"/>
    </row>
    <row r="89" spans="2:26" ht="10.5" customHeight="1" thickBot="1" x14ac:dyDescent="0.3">
      <c r="B89" s="708"/>
      <c r="C89" s="710"/>
      <c r="D89" s="710"/>
      <c r="E89" s="710"/>
      <c r="F89" s="710"/>
      <c r="G89" s="710"/>
      <c r="H89" s="710"/>
      <c r="I89" s="710"/>
      <c r="J89" s="710"/>
      <c r="K89" s="710"/>
      <c r="L89" s="710"/>
      <c r="M89" s="710"/>
      <c r="N89" s="710"/>
      <c r="O89" s="710"/>
      <c r="P89" s="710"/>
      <c r="Q89" s="710"/>
      <c r="R89" s="710"/>
      <c r="S89" s="710"/>
      <c r="T89" s="710"/>
      <c r="U89" s="709"/>
    </row>
    <row r="90" spans="2:26" x14ac:dyDescent="0.25">
      <c r="B90" s="708"/>
      <c r="C90" s="760"/>
      <c r="D90" s="1129" t="str">
        <f>F16</f>
        <v>Baldosa Pvc</v>
      </c>
      <c r="E90" s="1129"/>
      <c r="F90" s="1129"/>
      <c r="G90" s="1129"/>
      <c r="H90" s="838"/>
      <c r="I90" s="838"/>
      <c r="J90" s="1129" t="str">
        <f>IF(F7=C8,C8,C82)</f>
        <v>Losa superior</v>
      </c>
      <c r="K90" s="1129"/>
      <c r="L90" s="1129" t="str">
        <f>C86</f>
        <v>Mortero piso</v>
      </c>
      <c r="M90" s="1129"/>
      <c r="N90" s="1129"/>
      <c r="O90" s="1129"/>
      <c r="P90" s="1129"/>
      <c r="Q90" s="838"/>
      <c r="R90" s="761"/>
      <c r="S90" s="761"/>
      <c r="T90" s="762"/>
      <c r="U90" s="709"/>
      <c r="Y90" s="763"/>
      <c r="Z90" s="763"/>
    </row>
    <row r="91" spans="2:26" x14ac:dyDescent="0.25">
      <c r="B91" s="708"/>
      <c r="C91" s="764"/>
      <c r="D91" s="733"/>
      <c r="E91" s="733"/>
      <c r="F91" s="733"/>
      <c r="G91" s="733"/>
      <c r="H91" s="733"/>
      <c r="I91" s="733"/>
      <c r="J91" s="733"/>
      <c r="K91" s="733"/>
      <c r="L91" s="733"/>
      <c r="M91" s="733"/>
      <c r="N91" s="733"/>
      <c r="O91" s="733"/>
      <c r="P91" s="733"/>
      <c r="Q91" s="733"/>
      <c r="R91" s="733"/>
      <c r="S91" s="733"/>
      <c r="T91" s="765"/>
      <c r="U91" s="709"/>
    </row>
    <row r="92" spans="2:26" x14ac:dyDescent="0.25">
      <c r="B92" s="708"/>
      <c r="C92" s="764"/>
      <c r="D92" s="733"/>
      <c r="E92" s="733"/>
      <c r="F92" s="733"/>
      <c r="G92" s="733"/>
      <c r="H92" s="733"/>
      <c r="I92" s="733"/>
      <c r="J92" s="733"/>
      <c r="K92" s="733"/>
      <c r="L92" s="733"/>
      <c r="M92" s="733"/>
      <c r="N92" s="733"/>
      <c r="O92" s="733"/>
      <c r="P92" s="837">
        <f>IF(F16=C17,0.5,2)</f>
        <v>2</v>
      </c>
      <c r="Q92" s="837"/>
      <c r="R92" s="733"/>
      <c r="S92" s="733"/>
      <c r="T92" s="765"/>
      <c r="U92" s="709"/>
    </row>
    <row r="93" spans="2:26" ht="10.5" customHeight="1" x14ac:dyDescent="0.25">
      <c r="B93" s="708"/>
      <c r="C93" s="764"/>
      <c r="D93" s="733"/>
      <c r="E93" s="733"/>
      <c r="F93" s="766"/>
      <c r="G93" s="766"/>
      <c r="H93" s="766"/>
      <c r="I93" s="766"/>
      <c r="J93" s="766"/>
      <c r="K93" s="766"/>
      <c r="L93" s="766"/>
      <c r="M93" s="766"/>
      <c r="N93" s="766"/>
      <c r="O93" s="766"/>
      <c r="P93" s="836">
        <f>F86</f>
        <v>5</v>
      </c>
      <c r="Q93" s="836"/>
      <c r="R93" s="733"/>
      <c r="S93" s="733"/>
      <c r="T93" s="765"/>
      <c r="U93" s="709"/>
    </row>
    <row r="94" spans="2:26" x14ac:dyDescent="0.25">
      <c r="B94" s="708"/>
      <c r="C94" s="764"/>
      <c r="D94" s="733"/>
      <c r="E94" s="733"/>
      <c r="F94" s="767"/>
      <c r="G94" s="767"/>
      <c r="H94" s="767"/>
      <c r="I94" s="767"/>
      <c r="J94" s="767"/>
      <c r="K94" s="767"/>
      <c r="L94" s="767"/>
      <c r="M94" s="767"/>
      <c r="N94" s="767"/>
      <c r="O94" s="767"/>
      <c r="P94" s="836">
        <f>F82</f>
        <v>5</v>
      </c>
      <c r="Q94" s="836"/>
      <c r="R94" s="768"/>
      <c r="S94" s="768"/>
      <c r="T94" s="765"/>
      <c r="U94" s="709"/>
    </row>
    <row r="95" spans="2:26" ht="12.75" customHeight="1" x14ac:dyDescent="0.25">
      <c r="B95" s="708"/>
      <c r="C95" s="764"/>
      <c r="D95" s="769" t="str">
        <f>IF(F7=C8,"",IF(OR(F7=C12,F7=C13),"Vigueta metálica",IF(F7=C11,"Vig Conc+metal","Vigueta concreto")))</f>
        <v>Vigueta concreto</v>
      </c>
      <c r="E95" s="733"/>
      <c r="F95" s="1130">
        <f>IF(F7=C8,1,IF(OR(F7=C11,P7=L10),3,IF(P7=L9,4,IF(P7=L12,5,2))))</f>
        <v>3</v>
      </c>
      <c r="G95" s="1139">
        <f>IF(OR(F7=C12,F7=C13),1,IF(F7=C11,3,2))</f>
        <v>2</v>
      </c>
      <c r="H95" s="1139"/>
      <c r="I95" s="1139"/>
      <c r="J95" s="1130">
        <f>IF(F7=C8,1,IF(OR(F7=C11,P7=L10),3,IF(P7=L9,4,IF(P7=L12,5,2))))</f>
        <v>3</v>
      </c>
      <c r="K95" s="1130"/>
      <c r="L95" s="1139">
        <f>IF(OR(F7=C12,F7=C13),1,IF(F7=C11,3,2))</f>
        <v>2</v>
      </c>
      <c r="M95" s="1139"/>
      <c r="N95" s="1139"/>
      <c r="O95" s="1130">
        <f>IF(F7=C8,1,IF(OR(F7=C11,P7=L10),3,IF(P7=L9,4,IF(P7=L12,5,2))))</f>
        <v>3</v>
      </c>
      <c r="P95" s="768"/>
      <c r="Q95" s="768"/>
      <c r="R95" s="768"/>
      <c r="S95" s="768"/>
      <c r="T95" s="765"/>
      <c r="U95" s="709"/>
    </row>
    <row r="96" spans="2:26" x14ac:dyDescent="0.25">
      <c r="B96" s="708"/>
      <c r="C96" s="764"/>
      <c r="D96" s="733"/>
      <c r="E96" s="733"/>
      <c r="F96" s="1130"/>
      <c r="G96" s="1139">
        <f>IF(OR(F7=C12,F7=C13),1,IF(F7=C11,3,2))</f>
        <v>2</v>
      </c>
      <c r="H96" s="1139">
        <f>IF(OR(F7=C12,F7=C13),1,IF(F7=C11,3,2))</f>
        <v>2</v>
      </c>
      <c r="I96" s="1139">
        <f>IF(OR(F7=C12,F7=C13),1,IF(F7=C11,3,2))</f>
        <v>2</v>
      </c>
      <c r="J96" s="1130"/>
      <c r="K96" s="1130"/>
      <c r="L96" s="1139">
        <f>IF(OR(F7=C12,F7=C13),1,IF(F7=C11,3,2))</f>
        <v>2</v>
      </c>
      <c r="M96" s="1139">
        <f>IF(OR(F7=C12,F7=C13),1,IF(F7=C11,3,2))</f>
        <v>2</v>
      </c>
      <c r="N96" s="1139">
        <f>IF(OR(F7=C12,F7=C13),1,IF(F7=C11,3,2))</f>
        <v>2</v>
      </c>
      <c r="O96" s="1130"/>
      <c r="P96" s="768"/>
      <c r="Q96" s="768"/>
      <c r="R96" s="768"/>
      <c r="S96" s="768"/>
      <c r="T96" s="765"/>
      <c r="U96" s="709"/>
    </row>
    <row r="97" spans="2:23" x14ac:dyDescent="0.25">
      <c r="B97" s="708"/>
      <c r="C97" s="764"/>
      <c r="D97" s="733"/>
      <c r="E97" s="733"/>
      <c r="F97" s="1130"/>
      <c r="G97" s="1139"/>
      <c r="H97" s="1139"/>
      <c r="I97" s="1139"/>
      <c r="J97" s="1130"/>
      <c r="K97" s="1130"/>
      <c r="L97" s="1139"/>
      <c r="M97" s="1139"/>
      <c r="N97" s="1139"/>
      <c r="O97" s="1130"/>
      <c r="P97" s="836">
        <f>F81</f>
        <v>57</v>
      </c>
      <c r="Q97" s="836"/>
      <c r="R97" s="770">
        <f>F80</f>
        <v>65</v>
      </c>
      <c r="S97" s="770">
        <f>P92+P93+R97+P101</f>
        <v>75</v>
      </c>
      <c r="T97" s="771"/>
      <c r="U97" s="709"/>
    </row>
    <row r="98" spans="2:23" x14ac:dyDescent="0.25">
      <c r="B98" s="708"/>
      <c r="C98" s="764"/>
      <c r="D98" s="1131" t="str">
        <f>IF(F7=C8,"",P7)</f>
        <v>Ladrillo Farol</v>
      </c>
      <c r="E98" s="1131"/>
      <c r="F98" s="1130"/>
      <c r="G98" s="1139"/>
      <c r="H98" s="1139"/>
      <c r="I98" s="1139"/>
      <c r="J98" s="1130"/>
      <c r="K98" s="1130"/>
      <c r="L98" s="1139"/>
      <c r="M98" s="1139"/>
      <c r="N98" s="1139"/>
      <c r="O98" s="1130"/>
      <c r="P98" s="768"/>
      <c r="Q98" s="768"/>
      <c r="R98" s="768"/>
      <c r="S98" s="768"/>
      <c r="T98" s="765"/>
      <c r="U98" s="709"/>
    </row>
    <row r="99" spans="2:23" ht="14.25" customHeight="1" x14ac:dyDescent="0.25">
      <c r="B99" s="708"/>
      <c r="C99" s="764"/>
      <c r="D99" s="733"/>
      <c r="E99" s="733"/>
      <c r="F99" s="1130"/>
      <c r="G99" s="1139"/>
      <c r="H99" s="1139"/>
      <c r="I99" s="1139"/>
      <c r="J99" s="1130"/>
      <c r="K99" s="1130"/>
      <c r="L99" s="1139"/>
      <c r="M99" s="1139"/>
      <c r="N99" s="1139"/>
      <c r="O99" s="1130"/>
      <c r="P99" s="772">
        <f>IF(OR(F7=C9,F7=C10,F7=C11),1,0)</f>
        <v>1</v>
      </c>
      <c r="Q99" s="772" t="str">
        <f>IF(OR(F7=C10,F7=C11),1,"")</f>
        <v/>
      </c>
      <c r="R99" s="772" t="str">
        <f>IF(OR(F7=C10,F7=C11),1,"")</f>
        <v/>
      </c>
      <c r="S99" s="772"/>
      <c r="T99" s="765"/>
      <c r="U99" s="709"/>
    </row>
    <row r="100" spans="2:23" ht="11.25" customHeight="1" x14ac:dyDescent="0.25">
      <c r="B100" s="708"/>
      <c r="C100" s="764"/>
      <c r="D100" s="733"/>
      <c r="E100" s="733"/>
      <c r="F100" s="773">
        <f>IF(OR(F7=C10,F7=C11,F7=C12,F7=C13),1,IF(P7=L13,1,2))</f>
        <v>2</v>
      </c>
      <c r="G100" s="1139">
        <f>IF(OR(F7=C12,F7=C13),1,IF(OR(F7=C10,F7=C11),3,2))</f>
        <v>2</v>
      </c>
      <c r="H100" s="1139"/>
      <c r="I100" s="1139"/>
      <c r="J100" s="1132">
        <f>IF(OR(F7=C10,F7=C11,F7=C12,F7=C13),1,IF(P7=L13,1,2))</f>
        <v>2</v>
      </c>
      <c r="K100" s="1132"/>
      <c r="L100" s="1139">
        <f>IF(OR(F7=C12,F7=C13),1,IF(OR(F7=C10,F7=C11),3,2))</f>
        <v>2</v>
      </c>
      <c r="M100" s="1139"/>
      <c r="N100" s="1139"/>
      <c r="O100" s="773">
        <f>IF(OR(F7=C10,F7=C11,F7=C12,F7=C13),1,IF(P7=L13,1,2))</f>
        <v>2</v>
      </c>
      <c r="P100" s="836">
        <f>F83</f>
        <v>3</v>
      </c>
      <c r="Q100" s="836"/>
      <c r="R100" s="768"/>
      <c r="S100" s="768"/>
      <c r="T100" s="765"/>
      <c r="U100" s="709"/>
    </row>
    <row r="101" spans="2:23" ht="9" customHeight="1" x14ac:dyDescent="0.25">
      <c r="B101" s="708"/>
      <c r="C101" s="764"/>
      <c r="D101" s="733"/>
      <c r="E101" s="733"/>
      <c r="F101" s="1133">
        <f>IF(OR(F7=C8,F7=C9,O16=K17),2,IF(OR(O16=K19,O16=K21),3,IF(O16=K20,4,1)))</f>
        <v>2</v>
      </c>
      <c r="G101" s="1133"/>
      <c r="H101" s="1133"/>
      <c r="I101" s="1133"/>
      <c r="J101" s="1133"/>
      <c r="K101" s="1133"/>
      <c r="L101" s="1133"/>
      <c r="M101" s="1133"/>
      <c r="N101" s="1133"/>
      <c r="O101" s="1133"/>
      <c r="P101" s="836">
        <f>F87</f>
        <v>3</v>
      </c>
      <c r="Q101" s="836"/>
      <c r="R101" s="768"/>
      <c r="S101" s="768"/>
      <c r="T101" s="765"/>
      <c r="U101" s="709"/>
    </row>
    <row r="102" spans="2:23" x14ac:dyDescent="0.25">
      <c r="B102" s="708"/>
      <c r="C102" s="764"/>
      <c r="D102" s="733"/>
      <c r="E102" s="733"/>
      <c r="F102" s="733"/>
      <c r="G102" s="836"/>
      <c r="H102" s="836"/>
      <c r="I102" s="836"/>
      <c r="J102" s="768"/>
      <c r="K102" s="733"/>
      <c r="L102" s="733"/>
      <c r="M102" s="733"/>
      <c r="N102" s="733"/>
      <c r="O102" s="733"/>
      <c r="P102" s="733"/>
      <c r="Q102" s="733"/>
      <c r="R102" s="733"/>
      <c r="S102" s="733"/>
      <c r="T102" s="765"/>
      <c r="U102" s="709"/>
    </row>
    <row r="103" spans="2:23" x14ac:dyDescent="0.25">
      <c r="B103" s="708"/>
      <c r="C103" s="764"/>
      <c r="D103" s="733"/>
      <c r="E103" s="733"/>
      <c r="F103" s="733"/>
      <c r="G103" s="1154">
        <f>F84</f>
        <v>10</v>
      </c>
      <c r="H103" s="1154"/>
      <c r="I103" s="1154"/>
      <c r="J103" s="774">
        <f>F85</f>
        <v>80</v>
      </c>
      <c r="K103" s="733"/>
      <c r="L103" s="1155">
        <f>G103</f>
        <v>10</v>
      </c>
      <c r="M103" s="1155"/>
      <c r="N103" s="1155"/>
      <c r="O103" s="733"/>
      <c r="P103" s="733"/>
      <c r="Q103" s="733"/>
      <c r="R103" s="733"/>
      <c r="S103" s="733"/>
      <c r="T103" s="765"/>
      <c r="U103" s="709"/>
    </row>
    <row r="104" spans="2:23" x14ac:dyDescent="0.25">
      <c r="B104" s="708"/>
      <c r="C104" s="764"/>
      <c r="D104" s="733"/>
      <c r="E104" s="733"/>
      <c r="F104" s="733"/>
      <c r="G104" s="837"/>
      <c r="H104" s="837"/>
      <c r="I104" s="837"/>
      <c r="J104" s="775"/>
      <c r="K104" s="733"/>
      <c r="L104" s="837"/>
      <c r="M104" s="837"/>
      <c r="N104" s="837"/>
      <c r="O104" s="733"/>
      <c r="P104" s="733"/>
      <c r="Q104" s="733"/>
      <c r="R104" s="733"/>
      <c r="S104" s="733"/>
      <c r="T104" s="765"/>
      <c r="U104" s="709"/>
    </row>
    <row r="105" spans="2:23" ht="15.75" thickBot="1" x14ac:dyDescent="0.3">
      <c r="B105" s="708"/>
      <c r="C105" s="776"/>
      <c r="D105" s="1134" t="str">
        <f>IF(F7=C9,C83,"")</f>
        <v>Losa inferior</v>
      </c>
      <c r="E105" s="1134"/>
      <c r="F105" s="1134"/>
      <c r="G105" s="1134"/>
      <c r="H105" s="1134"/>
      <c r="I105" s="1134"/>
      <c r="J105" s="1134"/>
      <c r="K105" s="839">
        <f>J103+(G103+L103)/2</f>
        <v>90</v>
      </c>
      <c r="L105" s="777"/>
      <c r="M105" s="777"/>
      <c r="N105" s="777"/>
      <c r="O105" s="1134" t="str">
        <f>IF(O16=K17,K17,O16)</f>
        <v>Cielo raso repellado (Mortero)</v>
      </c>
      <c r="P105" s="1134"/>
      <c r="Q105" s="1134"/>
      <c r="R105" s="1134"/>
      <c r="S105" s="1134"/>
      <c r="T105" s="1135"/>
      <c r="U105" s="709"/>
    </row>
    <row r="106" spans="2:23" ht="11.25" customHeight="1" thickBot="1" x14ac:dyDescent="0.3">
      <c r="B106" s="708"/>
      <c r="C106" s="710"/>
      <c r="D106" s="710"/>
      <c r="E106" s="710"/>
      <c r="F106" s="778"/>
      <c r="G106" s="778"/>
      <c r="H106" s="778"/>
      <c r="I106" s="778"/>
      <c r="J106" s="710"/>
      <c r="K106" s="710"/>
      <c r="L106" s="710"/>
      <c r="M106" s="710"/>
      <c r="N106" s="710"/>
      <c r="O106" s="710"/>
      <c r="P106" s="710"/>
      <c r="Q106" s="710"/>
      <c r="R106" s="710"/>
      <c r="S106" s="710"/>
      <c r="T106" s="710"/>
      <c r="U106" s="709"/>
    </row>
    <row r="107" spans="2:23" x14ac:dyDescent="0.25">
      <c r="B107" s="708"/>
      <c r="C107" s="710"/>
      <c r="D107" s="710"/>
      <c r="E107" s="1136" t="s">
        <v>146</v>
      </c>
      <c r="F107" s="1137"/>
      <c r="G107" s="1137"/>
      <c r="H107" s="1137"/>
      <c r="I107" s="1137"/>
      <c r="J107" s="1137"/>
      <c r="K107" s="1137"/>
      <c r="L107" s="1137"/>
      <c r="M107" s="1137"/>
      <c r="N107" s="1137"/>
      <c r="O107" s="1137"/>
      <c r="P107" s="1138"/>
      <c r="Q107" s="710"/>
      <c r="R107" s="710"/>
      <c r="S107" s="710"/>
      <c r="T107" s="710"/>
      <c r="U107" s="709"/>
    </row>
    <row r="108" spans="2:23" s="782" customFormat="1" x14ac:dyDescent="0.25">
      <c r="B108" s="779"/>
      <c r="C108" s="780"/>
      <c r="D108" s="780"/>
      <c r="E108" s="1126" t="s">
        <v>147</v>
      </c>
      <c r="F108" s="1127"/>
      <c r="G108" s="1127"/>
      <c r="H108" s="1127"/>
      <c r="I108" s="1127"/>
      <c r="J108" s="1127"/>
      <c r="K108" s="1127"/>
      <c r="L108" s="1127"/>
      <c r="M108" s="1127"/>
      <c r="N108" s="1127"/>
      <c r="O108" s="1127"/>
      <c r="P108" s="1128"/>
      <c r="Q108" s="710"/>
      <c r="R108" s="710"/>
      <c r="S108" s="710"/>
      <c r="T108" s="710"/>
      <c r="U108" s="781"/>
    </row>
    <row r="109" spans="2:23" s="782" customFormat="1" x14ac:dyDescent="0.25">
      <c r="B109" s="779"/>
      <c r="C109" s="780"/>
      <c r="D109" s="780"/>
      <c r="E109" s="1119" t="s">
        <v>148</v>
      </c>
      <c r="F109" s="1120"/>
      <c r="G109" s="1120"/>
      <c r="H109" s="1120"/>
      <c r="I109" s="1120"/>
      <c r="J109" s="1120"/>
      <c r="K109" s="1120"/>
      <c r="L109" s="1120"/>
      <c r="M109" s="1120"/>
      <c r="N109" s="1120"/>
      <c r="O109" s="1120"/>
      <c r="P109" s="1121"/>
      <c r="Q109" s="710"/>
      <c r="R109" s="780"/>
      <c r="S109" s="780"/>
      <c r="T109" s="780"/>
      <c r="U109" s="781"/>
    </row>
    <row r="110" spans="2:23" s="782" customFormat="1" ht="18.75" x14ac:dyDescent="0.3">
      <c r="B110" s="779"/>
      <c r="C110" s="780"/>
      <c r="D110" s="780"/>
      <c r="E110" s="1115" t="str">
        <f>J90</f>
        <v>Losa superior</v>
      </c>
      <c r="F110" s="1116"/>
      <c r="G110" s="1116"/>
      <c r="H110" s="1116"/>
      <c r="I110" s="1116"/>
      <c r="J110" s="1116"/>
      <c r="K110" s="1116"/>
      <c r="L110" s="1116"/>
      <c r="M110" s="842"/>
      <c r="N110" s="842"/>
      <c r="O110" s="783">
        <f>IF(OR(F7=C8,F7=C11),24*F80/100,IF(OR(F7=C12,F7=C13),24*'3 LOSAS DE CONCRETO'!D43,24*F82/100))</f>
        <v>1.2</v>
      </c>
      <c r="P110" s="784" t="s">
        <v>149</v>
      </c>
      <c r="Q110" s="708"/>
      <c r="R110" s="1124" t="s">
        <v>172</v>
      </c>
      <c r="S110" s="1124"/>
      <c r="T110" s="1124"/>
      <c r="U110" s="1125"/>
      <c r="W110" s="785"/>
    </row>
    <row r="111" spans="2:23" s="782" customFormat="1" x14ac:dyDescent="0.25">
      <c r="B111" s="779"/>
      <c r="C111" s="780"/>
      <c r="D111" s="780"/>
      <c r="E111" s="1115" t="str">
        <f>D95</f>
        <v>Vigueta concreto</v>
      </c>
      <c r="F111" s="1116"/>
      <c r="G111" s="1116"/>
      <c r="H111" s="1116"/>
      <c r="I111" s="1116"/>
      <c r="J111" s="1116"/>
      <c r="K111" s="1116"/>
      <c r="L111" s="1116"/>
      <c r="M111" s="842"/>
      <c r="N111" s="842"/>
      <c r="O111" s="783">
        <f>IF(OR(F7=C12,F7=C13),0.2,IF(F7=C8,0,(24*G103/100*P97/100)/(K105/100)))</f>
        <v>1.5199999999999998</v>
      </c>
      <c r="P111" s="784" t="str">
        <f>IF(O111=0,"","KN/m²")</f>
        <v>KN/m²</v>
      </c>
      <c r="Q111" s="710"/>
      <c r="R111" s="780"/>
      <c r="S111" s="780"/>
      <c r="T111" s="786"/>
      <c r="U111" s="787"/>
      <c r="W111" s="785"/>
    </row>
    <row r="112" spans="2:23" s="782" customFormat="1" x14ac:dyDescent="0.25">
      <c r="B112" s="779"/>
      <c r="C112" s="780"/>
      <c r="D112" s="780"/>
      <c r="E112" s="1115" t="str">
        <f>IF(OR(F7=C8,F7=C12,F7=C13),"",L7)</f>
        <v>Aligeramiento:</v>
      </c>
      <c r="F112" s="1116"/>
      <c r="G112" s="1116"/>
      <c r="H112" s="842" t="str">
        <f>IF(OR(F7=C8,F7=C12,F7=C13),"",D98)</f>
        <v>Ladrillo Farol</v>
      </c>
      <c r="I112" s="842"/>
      <c r="J112" s="788"/>
      <c r="K112" s="788"/>
      <c r="L112" s="788"/>
      <c r="M112" s="842"/>
      <c r="N112" s="842"/>
      <c r="O112" s="783">
        <f>IF(OR(F7=C8,F7=C12,F7=C13,P7=L13),0,IF(P7=L9,P97/100,IF(OR(P7=L10,P7=L11),P97/100*1.3,IF(P7=L12,P97/100*15/100,))))</f>
        <v>0.74099999999999999</v>
      </c>
      <c r="P112" s="784" t="str">
        <f t="shared" ref="P112:P118" si="0">IF(O112=0,"","KN/m²")</f>
        <v>KN/m²</v>
      </c>
      <c r="Q112" s="710"/>
      <c r="R112" s="780"/>
      <c r="S112" s="780"/>
      <c r="T112" s="789"/>
      <c r="U112" s="787"/>
      <c r="W112" s="785"/>
    </row>
    <row r="113" spans="2:23" s="782" customFormat="1" ht="15" hidden="1" customHeight="1" x14ac:dyDescent="0.25">
      <c r="B113" s="779"/>
      <c r="C113" s="780"/>
      <c r="D113" s="780"/>
      <c r="E113" s="841"/>
      <c r="F113" s="790"/>
      <c r="G113" s="790"/>
      <c r="H113" s="790"/>
      <c r="I113" s="790"/>
      <c r="J113" s="842" t="s">
        <v>150</v>
      </c>
      <c r="K113" s="791"/>
      <c r="L113" s="791"/>
      <c r="M113" s="791"/>
      <c r="N113" s="791"/>
      <c r="O113" s="790"/>
      <c r="P113" s="784" t="str">
        <f t="shared" si="0"/>
        <v/>
      </c>
      <c r="Q113" s="710"/>
      <c r="R113" s="780"/>
      <c r="S113" s="780"/>
      <c r="T113" s="780"/>
      <c r="U113" s="787"/>
      <c r="W113" s="785"/>
    </row>
    <row r="114" spans="2:23" s="782" customFormat="1" ht="15" hidden="1" customHeight="1" x14ac:dyDescent="0.25">
      <c r="B114" s="779"/>
      <c r="C114" s="780"/>
      <c r="D114" s="780"/>
      <c r="E114" s="792"/>
      <c r="F114" s="790"/>
      <c r="G114" s="790"/>
      <c r="H114" s="790"/>
      <c r="I114" s="790"/>
      <c r="J114" s="840" t="s">
        <v>151</v>
      </c>
      <c r="K114" s="791"/>
      <c r="L114" s="791"/>
      <c r="M114" s="791"/>
      <c r="N114" s="791"/>
      <c r="O114" s="793"/>
      <c r="P114" s="784" t="str">
        <f t="shared" si="0"/>
        <v/>
      </c>
      <c r="Q114" s="710"/>
      <c r="R114" s="780"/>
      <c r="S114" s="780"/>
      <c r="T114" s="794"/>
      <c r="U114" s="787"/>
      <c r="W114" s="785"/>
    </row>
    <row r="115" spans="2:23" s="782" customFormat="1" ht="15" hidden="1" customHeight="1" x14ac:dyDescent="0.25">
      <c r="B115" s="779"/>
      <c r="C115" s="780"/>
      <c r="D115" s="780"/>
      <c r="E115" s="792"/>
      <c r="F115" s="790"/>
      <c r="G115" s="790"/>
      <c r="H115" s="790"/>
      <c r="I115" s="790"/>
      <c r="J115" s="840" t="s">
        <v>152</v>
      </c>
      <c r="K115" s="791"/>
      <c r="L115" s="791"/>
      <c r="M115" s="791"/>
      <c r="N115" s="791"/>
      <c r="O115" s="793"/>
      <c r="P115" s="784" t="str">
        <f t="shared" si="0"/>
        <v/>
      </c>
      <c r="Q115" s="710"/>
      <c r="R115" s="780"/>
      <c r="S115" s="780"/>
      <c r="T115" s="794"/>
      <c r="U115" s="787"/>
      <c r="W115" s="785"/>
    </row>
    <row r="116" spans="2:23" s="782" customFormat="1" ht="15" hidden="1" customHeight="1" x14ac:dyDescent="0.25">
      <c r="B116" s="779"/>
      <c r="C116" s="780"/>
      <c r="D116" s="780"/>
      <c r="E116" s="792"/>
      <c r="F116" s="790"/>
      <c r="G116" s="790"/>
      <c r="H116" s="790"/>
      <c r="I116" s="790"/>
      <c r="J116" s="840" t="s">
        <v>153</v>
      </c>
      <c r="K116" s="791"/>
      <c r="L116" s="791"/>
      <c r="M116" s="791"/>
      <c r="N116" s="791"/>
      <c r="O116" s="793"/>
      <c r="P116" s="784" t="str">
        <f t="shared" si="0"/>
        <v/>
      </c>
      <c r="Q116" s="710"/>
      <c r="R116" s="780"/>
      <c r="S116" s="780"/>
      <c r="T116" s="794"/>
      <c r="U116" s="787"/>
      <c r="W116" s="785"/>
    </row>
    <row r="117" spans="2:23" s="782" customFormat="1" ht="15" hidden="1" customHeight="1" x14ac:dyDescent="0.25">
      <c r="B117" s="779"/>
      <c r="C117" s="780"/>
      <c r="D117" s="780"/>
      <c r="E117" s="792"/>
      <c r="F117" s="790"/>
      <c r="G117" s="790"/>
      <c r="H117" s="790"/>
      <c r="I117" s="790"/>
      <c r="J117" s="840" t="s">
        <v>154</v>
      </c>
      <c r="K117" s="791"/>
      <c r="L117" s="791"/>
      <c r="M117" s="791"/>
      <c r="N117" s="791"/>
      <c r="O117" s="793"/>
      <c r="P117" s="784" t="str">
        <f t="shared" si="0"/>
        <v/>
      </c>
      <c r="Q117" s="710"/>
      <c r="R117" s="780"/>
      <c r="S117" s="780"/>
      <c r="T117" s="794"/>
      <c r="U117" s="787"/>
      <c r="W117" s="785"/>
    </row>
    <row r="118" spans="2:23" s="782" customFormat="1" x14ac:dyDescent="0.25">
      <c r="B118" s="779"/>
      <c r="C118" s="780"/>
      <c r="D118" s="780"/>
      <c r="E118" s="1115" t="str">
        <f>D105</f>
        <v>Losa inferior</v>
      </c>
      <c r="F118" s="1116"/>
      <c r="G118" s="1116"/>
      <c r="H118" s="1116"/>
      <c r="I118" s="1116"/>
      <c r="J118" s="1116"/>
      <c r="K118" s="1116"/>
      <c r="L118" s="1116"/>
      <c r="M118" s="842"/>
      <c r="N118" s="842"/>
      <c r="O118" s="783">
        <f>IF(OR(F7=C12,F7=C13),0,IF(F7=C8,0,24*F83/100))</f>
        <v>0.72</v>
      </c>
      <c r="P118" s="784" t="str">
        <f t="shared" si="0"/>
        <v>KN/m²</v>
      </c>
      <c r="Q118" s="710"/>
      <c r="R118" s="780"/>
      <c r="S118" s="780"/>
      <c r="T118" s="786"/>
      <c r="U118" s="787"/>
      <c r="W118" s="785"/>
    </row>
    <row r="119" spans="2:23" s="782" customFormat="1" x14ac:dyDescent="0.25">
      <c r="B119" s="779"/>
      <c r="C119" s="780"/>
      <c r="D119" s="780"/>
      <c r="E119" s="1117" t="s">
        <v>155</v>
      </c>
      <c r="F119" s="1118"/>
      <c r="G119" s="1118"/>
      <c r="H119" s="1118"/>
      <c r="I119" s="1118"/>
      <c r="J119" s="1118"/>
      <c r="K119" s="1118"/>
      <c r="L119" s="1118"/>
      <c r="M119" s="843"/>
      <c r="N119" s="843"/>
      <c r="O119" s="795">
        <f>O110+O111+O112+O118</f>
        <v>4.181</v>
      </c>
      <c r="P119" s="796" t="s">
        <v>149</v>
      </c>
      <c r="Q119" s="710"/>
      <c r="R119" s="780"/>
      <c r="S119" s="780"/>
      <c r="T119" s="786"/>
      <c r="U119" s="787"/>
      <c r="W119" s="785"/>
    </row>
    <row r="120" spans="2:23" s="782" customFormat="1" x14ac:dyDescent="0.25">
      <c r="B120" s="779"/>
      <c r="C120" s="780"/>
      <c r="D120" s="780"/>
      <c r="E120" s="1119" t="s">
        <v>156</v>
      </c>
      <c r="F120" s="1120"/>
      <c r="G120" s="1120"/>
      <c r="H120" s="1120"/>
      <c r="I120" s="1120"/>
      <c r="J120" s="1120"/>
      <c r="K120" s="1120"/>
      <c r="L120" s="1120"/>
      <c r="M120" s="1120"/>
      <c r="N120" s="1120"/>
      <c r="O120" s="1120"/>
      <c r="P120" s="1121"/>
      <c r="Q120" s="710"/>
      <c r="R120" s="780"/>
      <c r="S120" s="780"/>
      <c r="T120" s="786"/>
      <c r="U120" s="787"/>
      <c r="W120" s="785"/>
    </row>
    <row r="121" spans="2:23" s="782" customFormat="1" x14ac:dyDescent="0.25">
      <c r="B121" s="779"/>
      <c r="C121" s="780"/>
      <c r="D121" s="780"/>
      <c r="E121" s="1115" t="str">
        <f>L90</f>
        <v>Mortero piso</v>
      </c>
      <c r="F121" s="1116"/>
      <c r="G121" s="1116"/>
      <c r="H121" s="1116"/>
      <c r="I121" s="1116"/>
      <c r="J121" s="1116"/>
      <c r="K121" s="1116"/>
      <c r="L121" s="1116"/>
      <c r="M121" s="842"/>
      <c r="N121" s="842"/>
      <c r="O121" s="783">
        <f>21*P93/100</f>
        <v>1.05</v>
      </c>
      <c r="P121" s="784" t="str">
        <f>IF(O121=0,"","KN/m²")</f>
        <v>KN/m²</v>
      </c>
      <c r="Q121" s="710"/>
      <c r="R121" s="780"/>
      <c r="S121" s="780"/>
      <c r="T121" s="786"/>
      <c r="U121" s="787"/>
      <c r="W121" s="785"/>
    </row>
    <row r="122" spans="2:23" s="782" customFormat="1" x14ac:dyDescent="0.25">
      <c r="B122" s="779"/>
      <c r="C122" s="780"/>
      <c r="D122" s="780"/>
      <c r="E122" s="1115" t="str">
        <f>F16</f>
        <v>Baldosa Pvc</v>
      </c>
      <c r="F122" s="1116"/>
      <c r="G122" s="1116"/>
      <c r="H122" s="1116"/>
      <c r="I122" s="1116"/>
      <c r="J122" s="1116"/>
      <c r="K122" s="1116"/>
      <c r="L122" s="1116"/>
      <c r="M122" s="842"/>
      <c r="N122" s="842"/>
      <c r="O122" s="783">
        <f>IF(F16=C17,24*P92/100,IF(F16=C18,23*P92/100,IF(F16=C19,0.05,IF(F16=C20,0.5,IF(F16=C21,0.75,IF(F16=C22,0.75))))))</f>
        <v>0.05</v>
      </c>
      <c r="P122" s="784" t="str">
        <f t="shared" ref="P122:P123" si="1">IF(O122=0,"","KN/m²")</f>
        <v>KN/m²</v>
      </c>
      <c r="Q122" s="710"/>
      <c r="R122" s="780"/>
      <c r="S122" s="780"/>
      <c r="T122" s="786"/>
      <c r="U122" s="787"/>
      <c r="W122" s="785"/>
    </row>
    <row r="123" spans="2:23" s="782" customFormat="1" x14ac:dyDescent="0.25">
      <c r="B123" s="779"/>
      <c r="C123" s="780"/>
      <c r="D123" s="780"/>
      <c r="E123" s="1115" t="str">
        <f>O16</f>
        <v>Cielo raso repellado (Mortero)</v>
      </c>
      <c r="F123" s="1116"/>
      <c r="G123" s="1116"/>
      <c r="H123" s="1116"/>
      <c r="I123" s="1116"/>
      <c r="J123" s="1116"/>
      <c r="K123" s="1116"/>
      <c r="L123" s="1116"/>
      <c r="M123" s="842"/>
      <c r="N123" s="842"/>
      <c r="O123" s="783">
        <f>IF(O16=K18,0,IF(O16=K17,21*F87/100,IF(O16=K19,30/100,IF(O16=K20,0.8,IF(O16=K21,0.5)))))</f>
        <v>0.63</v>
      </c>
      <c r="P123" s="784" t="str">
        <f t="shared" si="1"/>
        <v>KN/m²</v>
      </c>
      <c r="Q123" s="710"/>
      <c r="R123" s="780"/>
      <c r="S123" s="780"/>
      <c r="T123" s="794"/>
      <c r="U123" s="781"/>
      <c r="W123" s="785"/>
    </row>
    <row r="124" spans="2:23" s="782" customFormat="1" x14ac:dyDescent="0.25">
      <c r="B124" s="779"/>
      <c r="C124" s="780"/>
      <c r="D124" s="780"/>
      <c r="E124" s="1117" t="s">
        <v>157</v>
      </c>
      <c r="F124" s="1118"/>
      <c r="G124" s="1118"/>
      <c r="H124" s="1118"/>
      <c r="I124" s="1118"/>
      <c r="J124" s="1118"/>
      <c r="K124" s="1118"/>
      <c r="L124" s="1118"/>
      <c r="M124" s="843"/>
      <c r="N124" s="843"/>
      <c r="O124" s="795">
        <f>O121+O122+O123</f>
        <v>1.73</v>
      </c>
      <c r="P124" s="796" t="s">
        <v>149</v>
      </c>
      <c r="Q124" s="710"/>
      <c r="R124" s="780"/>
      <c r="S124" s="780"/>
      <c r="T124" s="786"/>
      <c r="U124" s="787"/>
      <c r="W124" s="785"/>
    </row>
    <row r="125" spans="2:23" s="782" customFormat="1" x14ac:dyDescent="0.25">
      <c r="B125" s="779"/>
      <c r="C125" s="780"/>
      <c r="D125" s="780"/>
      <c r="E125" s="1119" t="s">
        <v>158</v>
      </c>
      <c r="F125" s="1120"/>
      <c r="G125" s="1120"/>
      <c r="H125" s="1120"/>
      <c r="I125" s="1120"/>
      <c r="J125" s="1120"/>
      <c r="K125" s="1120"/>
      <c r="L125" s="1120"/>
      <c r="M125" s="1120"/>
      <c r="N125" s="1120"/>
      <c r="O125" s="1120"/>
      <c r="P125" s="1121"/>
      <c r="Q125" s="710"/>
      <c r="R125" s="780"/>
      <c r="S125" s="780"/>
      <c r="T125" s="794"/>
      <c r="U125" s="787"/>
      <c r="W125" s="785"/>
    </row>
    <row r="126" spans="2:23" s="782" customFormat="1" ht="29.25" customHeight="1" x14ac:dyDescent="0.25">
      <c r="B126" s="779"/>
      <c r="C126" s="780"/>
      <c r="D126" s="780"/>
      <c r="E126" s="1100" t="str">
        <f>IF(G24=C25,C25,IF(G24=C26,C26,IF(G24=C27,C27,IF(G24=C28,C28,IF(G24=C29,C29,IF(G24=C30,C30,IF(G24=C31,C31,IF(G24=C32,C32,IF(G24=C33,C33,IF(G24=C34,C34,IF(G24=C35,C35,IF(G24=C36,C36,IF(G24=C37,C37)))))))))))))</f>
        <v>Institucional: Prisiones, cárceles, reformatorios y centros de atención</v>
      </c>
      <c r="F126" s="1101"/>
      <c r="G126" s="1101"/>
      <c r="H126" s="1101"/>
      <c r="I126" s="1101"/>
      <c r="J126" s="1101"/>
      <c r="K126" s="1101"/>
      <c r="L126" s="1101"/>
      <c r="M126" s="844"/>
      <c r="N126" s="844"/>
      <c r="O126" s="783">
        <f>IF(G24=C25,L25,IF(G24=C26,L26,IF(G24=C27,L27,IF(G24=C28,L28,IF(G24=C29,L29,IF(G24=C30,L30,IF(G24=C31,L31,IF(G24=C32,L32,IF(G24=C33,L33,IF(G24=C34,L34,IF(G24=C35,L35,IF(G24=C36,L36,IF(G24=C37,L37)))))))))))))</f>
        <v>2.5</v>
      </c>
      <c r="P126" s="784" t="s">
        <v>149</v>
      </c>
      <c r="Q126" s="710"/>
      <c r="R126" s="780"/>
      <c r="S126" s="780"/>
      <c r="T126" s="789"/>
      <c r="U126" s="787"/>
      <c r="W126" s="785"/>
    </row>
    <row r="127" spans="2:23" s="782" customFormat="1" x14ac:dyDescent="0.25">
      <c r="B127" s="779"/>
      <c r="C127" s="780"/>
      <c r="D127" s="780"/>
      <c r="E127" s="1117" t="s">
        <v>159</v>
      </c>
      <c r="F127" s="1118"/>
      <c r="G127" s="1118"/>
      <c r="H127" s="1118"/>
      <c r="I127" s="1118"/>
      <c r="J127" s="1118"/>
      <c r="K127" s="1118"/>
      <c r="L127" s="1118"/>
      <c r="M127" s="843"/>
      <c r="N127" s="843"/>
      <c r="O127" s="795">
        <f>O126</f>
        <v>2.5</v>
      </c>
      <c r="P127" s="796" t="s">
        <v>149</v>
      </c>
      <c r="Q127" s="710"/>
      <c r="R127" s="780"/>
      <c r="S127" s="780"/>
      <c r="T127" s="786"/>
      <c r="U127" s="787"/>
      <c r="W127" s="785"/>
    </row>
    <row r="128" spans="2:23" x14ac:dyDescent="0.25">
      <c r="B128" s="708"/>
      <c r="C128" s="710"/>
      <c r="D128" s="710"/>
      <c r="E128" s="1122" t="s">
        <v>160</v>
      </c>
      <c r="F128" s="1123"/>
      <c r="G128" s="1123"/>
      <c r="H128" s="1123"/>
      <c r="I128" s="1123"/>
      <c r="J128" s="1123"/>
      <c r="K128" s="1123"/>
      <c r="L128" s="1123"/>
      <c r="M128" s="845"/>
      <c r="N128" s="845"/>
      <c r="O128" s="795">
        <f>O119+O124+O127</f>
        <v>8.4109999999999996</v>
      </c>
      <c r="P128" s="796" t="s">
        <v>149</v>
      </c>
      <c r="Q128" s="710"/>
      <c r="R128" s="710"/>
      <c r="S128" s="710"/>
      <c r="T128" s="794"/>
      <c r="U128" s="787"/>
      <c r="W128" s="785"/>
    </row>
    <row r="129" spans="2:23" x14ac:dyDescent="0.25">
      <c r="B129" s="708"/>
      <c r="C129" s="710"/>
      <c r="D129" s="710"/>
      <c r="E129" s="1112" t="s">
        <v>161</v>
      </c>
      <c r="F129" s="1113"/>
      <c r="G129" s="1113"/>
      <c r="H129" s="1113"/>
      <c r="I129" s="1113"/>
      <c r="J129" s="1113"/>
      <c r="K129" s="1113"/>
      <c r="L129" s="1113"/>
      <c r="M129" s="1113"/>
      <c r="N129" s="1113"/>
      <c r="O129" s="1113"/>
      <c r="P129" s="1114"/>
      <c r="Q129" s="710"/>
      <c r="R129" s="710"/>
      <c r="S129" s="710"/>
      <c r="T129" s="794"/>
      <c r="U129" s="787"/>
      <c r="W129" s="785"/>
    </row>
    <row r="130" spans="2:23" ht="30" customHeight="1" x14ac:dyDescent="0.25">
      <c r="B130" s="708"/>
      <c r="C130" s="710"/>
      <c r="D130" s="710"/>
      <c r="E130" s="1100" t="str">
        <f>IF(G39=C40,C40,IF(G39=C41,C41,IF(G39=C42,C42,IF(G39=C43,C43,IF(G39=C44,C44,IF(G39=C45,C45,IF(G39=C46,C46,IF(G39=C47,C47,IF(G39=C48,C48,IF(G39=C49,C49,IF(G39=C50,C50,IF(G39=C51,C51,IF(G39=C52,C52,IF(G39=C53,C53,IF(G39=C54,C54,IF(G39=C55,C55,IF(G39=C56,C56,IF(G39=C57,C57,IF(G39=C58,C58,IF(G39=C59,C59))))))))))))))))))))</f>
        <v>Almacenamiento: Pesado</v>
      </c>
      <c r="F130" s="1101"/>
      <c r="G130" s="1101"/>
      <c r="H130" s="1101"/>
      <c r="I130" s="1101"/>
      <c r="J130" s="1101"/>
      <c r="K130" s="1101"/>
      <c r="L130" s="1101"/>
      <c r="M130" s="844"/>
      <c r="N130" s="844"/>
      <c r="O130" s="783">
        <f>IF(G39=C40,K40,IF(G39=C41,K41,IF(G39=C42,K42,IF(G39=C43,K43,IF(G39=C44,K44,IF(G39=C45,K45,IF(G39=C46,K46,IF(G39=C47,K47,IF(G39=C48,K48,IF(G39=C49,K49,IF(G39=C50,K50,IF(G39=C51,K51,IF(G39=C52,K52,IF(G39=C53,K53,IF(G39=C54,K54,IF(G39=C55,K55,IF(G39=C56,K56,IF(G39=C57,K57,IF(G39=C58,K58,IF(G39=C59,K59))))))))))))))))))))</f>
        <v>12</v>
      </c>
      <c r="P130" s="784" t="s">
        <v>149</v>
      </c>
      <c r="Q130" s="710"/>
      <c r="R130" s="710"/>
      <c r="S130" s="710"/>
      <c r="T130" s="794"/>
      <c r="U130" s="787"/>
      <c r="W130" s="785"/>
    </row>
    <row r="131" spans="2:23" ht="15.75" thickBot="1" x14ac:dyDescent="0.3">
      <c r="B131" s="708"/>
      <c r="C131" s="710"/>
      <c r="D131" s="710"/>
      <c r="E131" s="1102" t="s">
        <v>162</v>
      </c>
      <c r="F131" s="1103"/>
      <c r="G131" s="1103"/>
      <c r="H131" s="1103"/>
      <c r="I131" s="1103"/>
      <c r="J131" s="1103"/>
      <c r="K131" s="1103"/>
      <c r="L131" s="1103"/>
      <c r="M131" s="849"/>
      <c r="N131" s="849"/>
      <c r="O131" s="797">
        <f>O130</f>
        <v>12</v>
      </c>
      <c r="P131" s="798" t="s">
        <v>149</v>
      </c>
      <c r="Q131" s="710"/>
      <c r="R131" s="710"/>
      <c r="S131" s="710"/>
      <c r="T131" s="794"/>
      <c r="U131" s="787"/>
      <c r="W131" s="785"/>
    </row>
    <row r="132" spans="2:23" ht="23.25" customHeight="1" thickTop="1" thickBot="1" x14ac:dyDescent="0.3">
      <c r="B132" s="708"/>
      <c r="C132" s="710"/>
      <c r="D132" s="710"/>
      <c r="E132" s="1104" t="s">
        <v>163</v>
      </c>
      <c r="F132" s="1105"/>
      <c r="G132" s="1105"/>
      <c r="H132" s="1105"/>
      <c r="I132" s="1105"/>
      <c r="J132" s="1105"/>
      <c r="K132" s="1105"/>
      <c r="L132" s="1105"/>
      <c r="M132" s="850"/>
      <c r="N132" s="850"/>
      <c r="O132" s="799">
        <f>O128+O131</f>
        <v>20.411000000000001</v>
      </c>
      <c r="P132" s="800" t="s">
        <v>149</v>
      </c>
      <c r="Q132" s="710"/>
      <c r="R132" s="710"/>
      <c r="S132" s="710"/>
      <c r="T132" s="794"/>
      <c r="U132" s="787"/>
      <c r="W132" s="785"/>
    </row>
    <row r="133" spans="2:23" ht="9.75" customHeight="1" thickTop="1" x14ac:dyDescent="0.25">
      <c r="B133" s="708"/>
      <c r="C133" s="710"/>
      <c r="D133" s="710"/>
      <c r="E133" s="1106"/>
      <c r="F133" s="1107"/>
      <c r="G133" s="1107"/>
      <c r="H133" s="1107"/>
      <c r="I133" s="1107"/>
      <c r="J133" s="1107"/>
      <c r="K133" s="1107"/>
      <c r="L133" s="1107"/>
      <c r="M133" s="1107"/>
      <c r="N133" s="1107"/>
      <c r="O133" s="1107"/>
      <c r="P133" s="1108"/>
      <c r="Q133" s="710"/>
      <c r="R133" s="710"/>
      <c r="S133" s="710"/>
      <c r="T133" s="794"/>
      <c r="U133" s="787"/>
      <c r="W133" s="785"/>
    </row>
    <row r="134" spans="2:23" x14ac:dyDescent="0.25">
      <c r="B134" s="708"/>
      <c r="C134" s="710"/>
      <c r="D134" s="710"/>
      <c r="E134" s="1109" t="s">
        <v>164</v>
      </c>
      <c r="F134" s="1110"/>
      <c r="G134" s="1110"/>
      <c r="H134" s="1110"/>
      <c r="I134" s="1110"/>
      <c r="J134" s="1110"/>
      <c r="K134" s="1110"/>
      <c r="L134" s="1110"/>
      <c r="M134" s="1110"/>
      <c r="N134" s="1110"/>
      <c r="O134" s="1110"/>
      <c r="P134" s="1111"/>
      <c r="Q134" s="710"/>
      <c r="R134" s="710"/>
      <c r="S134" s="710"/>
      <c r="T134" s="794"/>
      <c r="U134" s="787"/>
      <c r="W134" s="785"/>
    </row>
    <row r="135" spans="2:23" x14ac:dyDescent="0.25">
      <c r="B135" s="708"/>
      <c r="C135" s="710"/>
      <c r="D135" s="710"/>
      <c r="E135" s="1094" t="s">
        <v>165</v>
      </c>
      <c r="F135" s="1095"/>
      <c r="G135" s="1095"/>
      <c r="H135" s="1095"/>
      <c r="I135" s="1095"/>
      <c r="J135" s="1095"/>
      <c r="K135" s="1095"/>
      <c r="L135" s="1095"/>
      <c r="M135" s="846"/>
      <c r="N135" s="846"/>
      <c r="O135" s="783">
        <f>1.2*O128</f>
        <v>10.0932</v>
      </c>
      <c r="P135" s="784" t="s">
        <v>149</v>
      </c>
      <c r="Q135" s="710"/>
      <c r="R135" s="710"/>
      <c r="S135" s="710"/>
      <c r="T135" s="786"/>
      <c r="U135" s="787"/>
      <c r="W135" s="785"/>
    </row>
    <row r="136" spans="2:23" x14ac:dyDescent="0.25">
      <c r="B136" s="708"/>
      <c r="C136" s="710"/>
      <c r="D136" s="710"/>
      <c r="E136" s="1094" t="s">
        <v>166</v>
      </c>
      <c r="F136" s="1095"/>
      <c r="G136" s="1095"/>
      <c r="H136" s="1095"/>
      <c r="I136" s="1095"/>
      <c r="J136" s="1095"/>
      <c r="K136" s="1095"/>
      <c r="L136" s="1095"/>
      <c r="M136" s="846"/>
      <c r="N136" s="846"/>
      <c r="O136" s="783">
        <f>1.6*O131</f>
        <v>19.200000000000003</v>
      </c>
      <c r="P136" s="784" t="s">
        <v>149</v>
      </c>
      <c r="Q136" s="710"/>
      <c r="R136" s="710"/>
      <c r="S136" s="710"/>
      <c r="T136" s="786"/>
      <c r="U136" s="787"/>
      <c r="W136" s="785"/>
    </row>
    <row r="137" spans="2:23" x14ac:dyDescent="0.25">
      <c r="B137" s="708"/>
      <c r="C137" s="710"/>
      <c r="D137" s="710"/>
      <c r="E137" s="1096" t="s">
        <v>167</v>
      </c>
      <c r="F137" s="1097"/>
      <c r="G137" s="1097"/>
      <c r="H137" s="1097"/>
      <c r="I137" s="1097"/>
      <c r="J137" s="1097"/>
      <c r="K137" s="1097"/>
      <c r="L137" s="1097"/>
      <c r="M137" s="847"/>
      <c r="N137" s="847"/>
      <c r="O137" s="801">
        <f>O135+O136</f>
        <v>29.293200000000002</v>
      </c>
      <c r="P137" s="802" t="s">
        <v>149</v>
      </c>
      <c r="Q137" s="710"/>
      <c r="R137" s="710"/>
      <c r="S137" s="710"/>
      <c r="T137" s="794"/>
      <c r="U137" s="787"/>
      <c r="W137" s="785"/>
    </row>
    <row r="138" spans="2:23" ht="15.75" thickBot="1" x14ac:dyDescent="0.3">
      <c r="B138" s="708"/>
      <c r="C138" s="710"/>
      <c r="D138" s="710"/>
      <c r="E138" s="1098" t="s">
        <v>168</v>
      </c>
      <c r="F138" s="1099"/>
      <c r="G138" s="1099"/>
      <c r="H138" s="1099"/>
      <c r="I138" s="1099"/>
      <c r="J138" s="1099"/>
      <c r="K138" s="1099"/>
      <c r="L138" s="1099"/>
      <c r="M138" s="848"/>
      <c r="N138" s="848"/>
      <c r="O138" s="803">
        <f>O137/O132</f>
        <v>1.4351673117436676</v>
      </c>
      <c r="P138" s="804"/>
      <c r="Q138" s="710"/>
      <c r="R138" s="710"/>
      <c r="S138" s="710"/>
      <c r="T138" s="710"/>
      <c r="U138" s="787"/>
      <c r="W138" s="785"/>
    </row>
    <row r="139" spans="2:23" ht="19.5" customHeight="1" thickBot="1" x14ac:dyDescent="0.3">
      <c r="B139" s="805"/>
      <c r="C139" s="806"/>
      <c r="D139" s="806"/>
      <c r="E139" s="806"/>
      <c r="F139" s="806"/>
      <c r="G139" s="806"/>
      <c r="H139" s="806"/>
      <c r="I139" s="806"/>
      <c r="J139" s="807"/>
      <c r="K139" s="807"/>
      <c r="L139" s="807"/>
      <c r="M139" s="807"/>
      <c r="N139" s="807"/>
      <c r="O139" s="807"/>
      <c r="P139" s="807"/>
      <c r="Q139" s="807"/>
      <c r="R139" s="807"/>
      <c r="S139" s="807"/>
      <c r="T139" s="807"/>
      <c r="U139" s="808"/>
    </row>
    <row r="140" spans="2:23" x14ac:dyDescent="0.25">
      <c r="J140" s="785"/>
      <c r="K140" s="785"/>
      <c r="L140" s="785"/>
      <c r="M140" s="785"/>
      <c r="N140" s="785"/>
      <c r="O140" s="785"/>
      <c r="P140" s="785"/>
      <c r="Q140" s="785"/>
      <c r="R140" s="785"/>
      <c r="S140" s="785"/>
      <c r="T140" s="785"/>
    </row>
    <row r="141" spans="2:23" x14ac:dyDescent="0.25">
      <c r="J141" s="785"/>
      <c r="K141" s="785"/>
      <c r="L141" s="785"/>
      <c r="M141" s="785"/>
      <c r="N141" s="785"/>
      <c r="O141" s="785"/>
      <c r="P141" s="785"/>
      <c r="Q141" s="785"/>
      <c r="R141" s="785"/>
      <c r="S141" s="785"/>
      <c r="T141" s="785"/>
    </row>
    <row r="142" spans="2:23" x14ac:dyDescent="0.25">
      <c r="J142" s="785"/>
      <c r="K142" s="785"/>
      <c r="L142" s="785"/>
      <c r="M142" s="785"/>
      <c r="N142" s="785"/>
      <c r="O142" s="785"/>
      <c r="P142" s="785"/>
      <c r="Q142" s="785"/>
      <c r="R142" s="785"/>
      <c r="S142" s="785"/>
      <c r="T142" s="785"/>
    </row>
    <row r="143" spans="2:23" x14ac:dyDescent="0.25">
      <c r="J143" s="785"/>
      <c r="K143" s="785"/>
      <c r="L143" s="785"/>
      <c r="M143" s="785"/>
      <c r="N143" s="785"/>
      <c r="O143" s="785"/>
      <c r="P143" s="785"/>
      <c r="Q143" s="785"/>
      <c r="R143" s="785"/>
      <c r="S143" s="785"/>
      <c r="T143" s="785"/>
    </row>
    <row r="144" spans="2:23" x14ac:dyDescent="0.25">
      <c r="J144" s="785"/>
      <c r="K144" s="785"/>
      <c r="L144" s="785"/>
      <c r="M144" s="785"/>
      <c r="N144" s="785"/>
      <c r="O144" s="785"/>
      <c r="P144" s="785"/>
      <c r="Q144" s="785"/>
      <c r="R144" s="785"/>
      <c r="S144" s="785"/>
      <c r="T144" s="785"/>
    </row>
    <row r="145" spans="10:20" x14ac:dyDescent="0.25">
      <c r="J145" s="785"/>
      <c r="K145" s="785"/>
      <c r="L145" s="785"/>
      <c r="M145" s="785"/>
      <c r="N145" s="785"/>
      <c r="O145" s="785"/>
      <c r="P145" s="785"/>
      <c r="Q145" s="785"/>
      <c r="R145" s="785"/>
      <c r="S145" s="785"/>
      <c r="T145" s="785"/>
    </row>
    <row r="146" spans="10:20" x14ac:dyDescent="0.25">
      <c r="J146" s="785"/>
      <c r="K146" s="785"/>
      <c r="L146" s="785"/>
      <c r="M146" s="785"/>
      <c r="N146" s="785"/>
      <c r="O146" s="785"/>
      <c r="P146" s="785"/>
      <c r="Q146" s="785"/>
      <c r="R146" s="785"/>
      <c r="S146" s="785"/>
      <c r="T146" s="785"/>
    </row>
    <row r="147" spans="10:20" x14ac:dyDescent="0.25">
      <c r="J147" s="785"/>
      <c r="K147" s="785"/>
      <c r="L147" s="785"/>
      <c r="M147" s="785"/>
      <c r="N147" s="785"/>
      <c r="O147" s="785"/>
      <c r="P147" s="785"/>
      <c r="Q147" s="785"/>
      <c r="R147" s="785"/>
      <c r="S147" s="785"/>
      <c r="T147" s="785"/>
    </row>
    <row r="148" spans="10:20" x14ac:dyDescent="0.25">
      <c r="J148" s="785"/>
      <c r="K148" s="785"/>
      <c r="L148" s="785"/>
      <c r="M148" s="785"/>
      <c r="N148" s="785"/>
      <c r="O148" s="785"/>
      <c r="P148" s="785"/>
      <c r="Q148" s="785"/>
      <c r="R148" s="785"/>
      <c r="S148" s="785"/>
      <c r="T148" s="785"/>
    </row>
    <row r="149" spans="10:20" x14ac:dyDescent="0.25">
      <c r="J149" s="785"/>
      <c r="K149" s="785"/>
      <c r="L149" s="785"/>
      <c r="M149" s="785"/>
      <c r="N149" s="785"/>
      <c r="O149" s="785"/>
      <c r="P149" s="785"/>
      <c r="Q149" s="785"/>
      <c r="R149" s="785"/>
      <c r="S149" s="785"/>
      <c r="T149" s="785"/>
    </row>
    <row r="150" spans="10:20" x14ac:dyDescent="0.25">
      <c r="J150" s="785"/>
      <c r="K150" s="785"/>
      <c r="L150" s="785"/>
      <c r="M150" s="785"/>
      <c r="N150" s="785"/>
      <c r="O150" s="785"/>
      <c r="P150" s="785"/>
      <c r="Q150" s="785"/>
      <c r="R150" s="785"/>
      <c r="S150" s="785"/>
      <c r="T150" s="785"/>
    </row>
    <row r="151" spans="10:20" x14ac:dyDescent="0.25">
      <c r="J151" s="785"/>
      <c r="K151" s="785"/>
      <c r="L151" s="785"/>
      <c r="M151" s="785"/>
      <c r="N151" s="785"/>
      <c r="O151" s="785"/>
      <c r="P151" s="785"/>
      <c r="Q151" s="785"/>
      <c r="R151" s="785"/>
      <c r="S151" s="785"/>
      <c r="T151" s="785"/>
    </row>
    <row r="152" spans="10:20" x14ac:dyDescent="0.25">
      <c r="J152" s="785"/>
      <c r="K152" s="785"/>
      <c r="L152" s="785"/>
      <c r="M152" s="785"/>
      <c r="N152" s="785"/>
      <c r="O152" s="785"/>
      <c r="P152" s="785"/>
      <c r="Q152" s="785"/>
      <c r="R152" s="785"/>
      <c r="S152" s="785"/>
      <c r="T152" s="785"/>
    </row>
    <row r="153" spans="10:20" x14ac:dyDescent="0.25">
      <c r="J153" s="785"/>
      <c r="K153" s="785"/>
      <c r="L153" s="785"/>
      <c r="M153" s="785"/>
      <c r="N153" s="785"/>
      <c r="O153" s="785"/>
      <c r="P153" s="785"/>
      <c r="Q153" s="785"/>
      <c r="R153" s="785"/>
      <c r="S153" s="785"/>
      <c r="T153" s="785"/>
    </row>
    <row r="154" spans="10:20" x14ac:dyDescent="0.25">
      <c r="J154" s="785"/>
      <c r="K154" s="785"/>
      <c r="L154" s="785"/>
      <c r="M154" s="785"/>
      <c r="N154" s="785"/>
      <c r="O154" s="785"/>
      <c r="P154" s="785"/>
      <c r="Q154" s="785"/>
      <c r="R154" s="785"/>
      <c r="S154" s="785"/>
      <c r="T154" s="785"/>
    </row>
    <row r="155" spans="10:20" x14ac:dyDescent="0.25">
      <c r="J155" s="785"/>
      <c r="K155" s="785"/>
      <c r="L155" s="785"/>
      <c r="M155" s="785"/>
      <c r="N155" s="785"/>
      <c r="O155" s="785"/>
      <c r="P155" s="785"/>
      <c r="Q155" s="785"/>
      <c r="R155" s="785"/>
      <c r="S155" s="785"/>
      <c r="T155" s="785"/>
    </row>
    <row r="156" spans="10:20" x14ac:dyDescent="0.25">
      <c r="J156" s="785"/>
      <c r="K156" s="785"/>
      <c r="L156" s="785"/>
      <c r="M156" s="785"/>
      <c r="N156" s="785"/>
      <c r="O156" s="785"/>
      <c r="P156" s="785"/>
      <c r="Q156" s="785"/>
      <c r="R156" s="785"/>
      <c r="S156" s="785"/>
      <c r="T156" s="785"/>
    </row>
    <row r="157" spans="10:20" x14ac:dyDescent="0.25">
      <c r="J157" s="785"/>
      <c r="K157" s="785"/>
      <c r="L157" s="785"/>
      <c r="M157" s="785"/>
      <c r="N157" s="785"/>
      <c r="O157" s="785"/>
      <c r="P157" s="785"/>
      <c r="Q157" s="785"/>
      <c r="R157" s="785"/>
      <c r="S157" s="785"/>
      <c r="T157" s="785"/>
    </row>
    <row r="158" spans="10:20" x14ac:dyDescent="0.25">
      <c r="J158" s="785"/>
      <c r="K158" s="785"/>
      <c r="L158" s="785"/>
      <c r="M158" s="785"/>
      <c r="N158" s="785"/>
      <c r="O158" s="785"/>
      <c r="P158" s="785"/>
      <c r="Q158" s="785"/>
      <c r="R158" s="785"/>
      <c r="S158" s="785"/>
      <c r="T158" s="785"/>
    </row>
    <row r="159" spans="10:20" x14ac:dyDescent="0.25">
      <c r="J159" s="785"/>
      <c r="K159" s="785"/>
      <c r="L159" s="785"/>
      <c r="M159" s="785"/>
      <c r="N159" s="785"/>
      <c r="O159" s="785"/>
      <c r="P159" s="785"/>
      <c r="Q159" s="785"/>
      <c r="R159" s="785"/>
      <c r="S159" s="785"/>
      <c r="T159" s="785"/>
    </row>
    <row r="160" spans="10:20" x14ac:dyDescent="0.25">
      <c r="J160" s="785"/>
      <c r="K160" s="785"/>
      <c r="L160" s="785"/>
      <c r="M160" s="785"/>
      <c r="N160" s="785"/>
      <c r="O160" s="785"/>
      <c r="P160" s="785"/>
      <c r="Q160" s="785"/>
      <c r="R160" s="785"/>
      <c r="S160" s="785"/>
      <c r="T160" s="785"/>
    </row>
    <row r="161" spans="10:20" x14ac:dyDescent="0.25">
      <c r="J161" s="785"/>
      <c r="K161" s="785"/>
      <c r="L161" s="785"/>
      <c r="M161" s="785"/>
      <c r="N161" s="785"/>
      <c r="O161" s="785"/>
      <c r="P161" s="785"/>
      <c r="Q161" s="785"/>
      <c r="R161" s="785"/>
      <c r="S161" s="785"/>
      <c r="T161" s="785"/>
    </row>
    <row r="162" spans="10:20" x14ac:dyDescent="0.25">
      <c r="J162" s="785"/>
      <c r="K162" s="785"/>
      <c r="L162" s="785"/>
      <c r="M162" s="785"/>
      <c r="N162" s="785"/>
      <c r="O162" s="785"/>
      <c r="P162" s="785"/>
      <c r="Q162" s="785"/>
      <c r="R162" s="785"/>
      <c r="S162" s="785"/>
      <c r="T162" s="785"/>
    </row>
    <row r="163" spans="10:20" x14ac:dyDescent="0.25">
      <c r="J163" s="785"/>
      <c r="K163" s="785"/>
      <c r="L163" s="785"/>
      <c r="M163" s="785"/>
      <c r="N163" s="785"/>
      <c r="O163" s="785"/>
      <c r="P163" s="785"/>
      <c r="Q163" s="785"/>
      <c r="R163" s="785"/>
      <c r="S163" s="785"/>
      <c r="T163" s="785"/>
    </row>
    <row r="164" spans="10:20" x14ac:dyDescent="0.25">
      <c r="J164" s="785"/>
      <c r="K164" s="785"/>
      <c r="L164" s="785"/>
      <c r="M164" s="785"/>
      <c r="N164" s="785"/>
      <c r="O164" s="785"/>
      <c r="P164" s="785"/>
      <c r="Q164" s="785"/>
      <c r="R164" s="785"/>
      <c r="S164" s="785"/>
      <c r="T164" s="785"/>
    </row>
    <row r="165" spans="10:20" x14ac:dyDescent="0.25">
      <c r="J165" s="785"/>
      <c r="K165" s="785"/>
      <c r="L165" s="785"/>
      <c r="M165" s="785"/>
      <c r="N165" s="785"/>
      <c r="O165" s="785"/>
      <c r="P165" s="785"/>
      <c r="Q165" s="785"/>
      <c r="R165" s="785"/>
      <c r="S165" s="785"/>
      <c r="T165" s="785"/>
    </row>
    <row r="166" spans="10:20" x14ac:dyDescent="0.25">
      <c r="J166" s="785"/>
      <c r="K166" s="785"/>
      <c r="L166" s="785"/>
      <c r="M166" s="785"/>
      <c r="N166" s="785"/>
      <c r="O166" s="785"/>
      <c r="P166" s="785"/>
      <c r="Q166" s="785"/>
      <c r="R166" s="785"/>
      <c r="S166" s="785"/>
      <c r="T166" s="785"/>
    </row>
    <row r="167" spans="10:20" x14ac:dyDescent="0.25">
      <c r="J167" s="785"/>
      <c r="K167" s="785"/>
      <c r="L167" s="785"/>
      <c r="M167" s="785"/>
      <c r="N167" s="785"/>
      <c r="O167" s="785"/>
      <c r="P167" s="785"/>
      <c r="Q167" s="785"/>
      <c r="R167" s="785"/>
      <c r="S167" s="785"/>
      <c r="T167" s="785"/>
    </row>
    <row r="168" spans="10:20" x14ac:dyDescent="0.25">
      <c r="J168" s="785"/>
      <c r="K168" s="785"/>
      <c r="L168" s="785"/>
      <c r="M168" s="785"/>
      <c r="N168" s="785"/>
      <c r="O168" s="785"/>
      <c r="P168" s="785"/>
      <c r="Q168" s="785"/>
      <c r="R168" s="785"/>
      <c r="S168" s="785"/>
      <c r="T168" s="785"/>
    </row>
    <row r="169" spans="10:20" x14ac:dyDescent="0.25">
      <c r="J169" s="785"/>
      <c r="K169" s="785"/>
      <c r="L169" s="785"/>
      <c r="M169" s="785"/>
      <c r="N169" s="785"/>
      <c r="O169" s="785"/>
      <c r="P169" s="785"/>
      <c r="Q169" s="785"/>
      <c r="R169" s="785"/>
      <c r="S169" s="785"/>
      <c r="T169" s="785"/>
    </row>
    <row r="170" spans="10:20" x14ac:dyDescent="0.25">
      <c r="J170" s="785"/>
      <c r="K170" s="785"/>
      <c r="L170" s="785"/>
      <c r="M170" s="785"/>
      <c r="N170" s="785"/>
      <c r="O170" s="785"/>
      <c r="P170" s="785"/>
      <c r="Q170" s="785"/>
      <c r="R170" s="785"/>
      <c r="S170" s="785"/>
      <c r="T170" s="785"/>
    </row>
    <row r="171" spans="10:20" x14ac:dyDescent="0.25">
      <c r="J171" s="785"/>
      <c r="K171" s="785"/>
      <c r="L171" s="785"/>
      <c r="M171" s="785"/>
      <c r="N171" s="785"/>
      <c r="O171" s="785"/>
      <c r="P171" s="785"/>
      <c r="Q171" s="785"/>
      <c r="R171" s="785"/>
      <c r="S171" s="785"/>
      <c r="T171" s="785"/>
    </row>
    <row r="172" spans="10:20" x14ac:dyDescent="0.25">
      <c r="J172" s="785"/>
      <c r="K172" s="785"/>
      <c r="L172" s="785"/>
      <c r="M172" s="785"/>
      <c r="N172" s="785"/>
      <c r="O172" s="785"/>
      <c r="P172" s="785"/>
      <c r="Q172" s="785"/>
      <c r="R172" s="785"/>
      <c r="S172" s="785"/>
      <c r="T172" s="785"/>
    </row>
    <row r="173" spans="10:20" x14ac:dyDescent="0.25">
      <c r="J173" s="785"/>
      <c r="K173" s="785"/>
      <c r="L173" s="785"/>
      <c r="M173" s="785"/>
      <c r="N173" s="785"/>
      <c r="O173" s="785"/>
      <c r="P173" s="785"/>
      <c r="Q173" s="785"/>
      <c r="R173" s="785"/>
      <c r="S173" s="785"/>
      <c r="T173" s="785"/>
    </row>
    <row r="174" spans="10:20" x14ac:dyDescent="0.25">
      <c r="J174" s="785"/>
      <c r="K174" s="785"/>
      <c r="L174" s="785"/>
      <c r="M174" s="785"/>
      <c r="N174" s="785"/>
      <c r="O174" s="785"/>
      <c r="P174" s="785"/>
      <c r="Q174" s="785"/>
      <c r="R174" s="785"/>
      <c r="S174" s="785"/>
      <c r="T174" s="785"/>
    </row>
    <row r="175" spans="10:20" x14ac:dyDescent="0.25">
      <c r="J175" s="785"/>
      <c r="K175" s="785"/>
      <c r="L175" s="785"/>
      <c r="M175" s="785"/>
      <c r="N175" s="785"/>
      <c r="O175" s="785"/>
      <c r="P175" s="785"/>
      <c r="Q175" s="785"/>
      <c r="R175" s="785"/>
      <c r="S175" s="785"/>
      <c r="T175" s="785"/>
    </row>
    <row r="176" spans="10:20" x14ac:dyDescent="0.25">
      <c r="J176" s="785"/>
      <c r="K176" s="785"/>
      <c r="L176" s="785"/>
      <c r="M176" s="785"/>
      <c r="N176" s="785"/>
      <c r="O176" s="785"/>
      <c r="P176" s="785"/>
      <c r="Q176" s="785"/>
      <c r="R176" s="785"/>
      <c r="S176" s="785"/>
      <c r="T176" s="785"/>
    </row>
    <row r="177" spans="10:20" x14ac:dyDescent="0.25">
      <c r="J177" s="785"/>
      <c r="K177" s="785"/>
      <c r="L177" s="785"/>
      <c r="M177" s="785"/>
      <c r="N177" s="785"/>
      <c r="O177" s="785"/>
      <c r="P177" s="785"/>
      <c r="Q177" s="785"/>
      <c r="R177" s="785"/>
      <c r="S177" s="785"/>
      <c r="T177" s="785"/>
    </row>
    <row r="178" spans="10:20" x14ac:dyDescent="0.25">
      <c r="J178" s="785"/>
      <c r="K178" s="785"/>
      <c r="L178" s="785"/>
      <c r="M178" s="785"/>
      <c r="N178" s="785"/>
      <c r="O178" s="785"/>
      <c r="P178" s="785"/>
      <c r="Q178" s="785"/>
      <c r="R178" s="785"/>
      <c r="S178" s="785"/>
      <c r="T178" s="785"/>
    </row>
    <row r="179" spans="10:20" x14ac:dyDescent="0.25">
      <c r="J179" s="785"/>
      <c r="K179" s="785"/>
      <c r="L179" s="785"/>
      <c r="M179" s="785"/>
      <c r="N179" s="785"/>
      <c r="O179" s="785"/>
      <c r="P179" s="785"/>
      <c r="Q179" s="785"/>
      <c r="R179" s="785"/>
      <c r="S179" s="785"/>
      <c r="T179" s="785"/>
    </row>
    <row r="180" spans="10:20" x14ac:dyDescent="0.25">
      <c r="J180" s="785"/>
      <c r="K180" s="785"/>
      <c r="L180" s="785"/>
      <c r="M180" s="785"/>
      <c r="N180" s="785"/>
      <c r="O180" s="785"/>
      <c r="P180" s="785"/>
      <c r="Q180" s="785"/>
      <c r="R180" s="785"/>
      <c r="S180" s="785"/>
      <c r="T180" s="785"/>
    </row>
    <row r="181" spans="10:20" x14ac:dyDescent="0.25">
      <c r="J181" s="785"/>
      <c r="K181" s="785"/>
      <c r="L181" s="785"/>
      <c r="M181" s="785"/>
      <c r="N181" s="785"/>
      <c r="O181" s="785"/>
      <c r="P181" s="785"/>
      <c r="Q181" s="785"/>
      <c r="R181" s="785"/>
      <c r="S181" s="785"/>
      <c r="T181" s="785"/>
    </row>
    <row r="182" spans="10:20" x14ac:dyDescent="0.25">
      <c r="J182" s="785"/>
      <c r="K182" s="785"/>
      <c r="L182" s="785"/>
      <c r="M182" s="785"/>
      <c r="N182" s="785"/>
      <c r="O182" s="785"/>
      <c r="P182" s="785"/>
      <c r="Q182" s="785"/>
      <c r="R182" s="785"/>
      <c r="S182" s="785"/>
      <c r="T182" s="785"/>
    </row>
    <row r="183" spans="10:20" x14ac:dyDescent="0.25">
      <c r="J183" s="785"/>
      <c r="K183" s="785"/>
      <c r="L183" s="785"/>
      <c r="M183" s="785"/>
      <c r="N183" s="785"/>
      <c r="O183" s="785"/>
      <c r="P183" s="785"/>
      <c r="Q183" s="785"/>
      <c r="R183" s="785"/>
      <c r="S183" s="785"/>
      <c r="T183" s="785"/>
    </row>
    <row r="184" spans="10:20" x14ac:dyDescent="0.25">
      <c r="J184" s="785"/>
      <c r="K184" s="785"/>
      <c r="L184" s="785"/>
      <c r="M184" s="785"/>
      <c r="N184" s="785"/>
      <c r="O184" s="785"/>
      <c r="P184" s="785"/>
      <c r="Q184" s="785"/>
      <c r="R184" s="785"/>
      <c r="S184" s="785"/>
      <c r="T184" s="785"/>
    </row>
    <row r="185" spans="10:20" x14ac:dyDescent="0.25">
      <c r="J185" s="785"/>
      <c r="K185" s="785"/>
      <c r="L185" s="785"/>
      <c r="M185" s="785"/>
      <c r="N185" s="785"/>
      <c r="O185" s="785"/>
      <c r="P185" s="785"/>
      <c r="Q185" s="785"/>
      <c r="R185" s="785"/>
      <c r="S185" s="785"/>
      <c r="T185" s="785"/>
    </row>
    <row r="186" spans="10:20" x14ac:dyDescent="0.25">
      <c r="J186" s="785"/>
      <c r="K186" s="785"/>
      <c r="L186" s="785"/>
      <c r="M186" s="785"/>
      <c r="N186" s="785"/>
      <c r="O186" s="785"/>
      <c r="P186" s="785"/>
      <c r="Q186" s="785"/>
      <c r="R186" s="785"/>
      <c r="S186" s="785"/>
      <c r="T186" s="785"/>
    </row>
    <row r="187" spans="10:20" x14ac:dyDescent="0.25">
      <c r="J187" s="785"/>
      <c r="K187" s="785"/>
      <c r="L187" s="785"/>
      <c r="M187" s="785"/>
      <c r="N187" s="785"/>
      <c r="O187" s="785"/>
      <c r="P187" s="785"/>
      <c r="Q187" s="785"/>
      <c r="R187" s="785"/>
      <c r="S187" s="785"/>
      <c r="T187" s="785"/>
    </row>
    <row r="188" spans="10:20" x14ac:dyDescent="0.25">
      <c r="J188" s="785"/>
      <c r="K188" s="785"/>
      <c r="L188" s="785"/>
      <c r="M188" s="785"/>
      <c r="N188" s="785"/>
      <c r="O188" s="785"/>
      <c r="P188" s="785"/>
      <c r="Q188" s="785"/>
      <c r="R188" s="785"/>
      <c r="S188" s="785"/>
      <c r="T188" s="785"/>
    </row>
    <row r="189" spans="10:20" x14ac:dyDescent="0.25">
      <c r="J189" s="785"/>
      <c r="K189" s="785"/>
      <c r="L189" s="785"/>
      <c r="M189" s="785"/>
      <c r="N189" s="785"/>
      <c r="O189" s="785"/>
      <c r="P189" s="785"/>
      <c r="Q189" s="785"/>
      <c r="R189" s="785"/>
      <c r="S189" s="785"/>
      <c r="T189" s="785"/>
    </row>
    <row r="190" spans="10:20" x14ac:dyDescent="0.25">
      <c r="J190" s="785"/>
      <c r="K190" s="785"/>
      <c r="L190" s="785"/>
      <c r="M190" s="785"/>
      <c r="N190" s="785"/>
      <c r="O190" s="785"/>
      <c r="P190" s="785"/>
      <c r="Q190" s="785"/>
      <c r="R190" s="785"/>
      <c r="S190" s="785"/>
      <c r="T190" s="785"/>
    </row>
    <row r="191" spans="10:20" x14ac:dyDescent="0.25">
      <c r="J191" s="785"/>
      <c r="K191" s="785"/>
      <c r="L191" s="785"/>
      <c r="M191" s="785"/>
      <c r="N191" s="785"/>
      <c r="O191" s="785"/>
      <c r="P191" s="785"/>
      <c r="Q191" s="785"/>
      <c r="R191" s="785"/>
      <c r="S191" s="785"/>
      <c r="T191" s="785"/>
    </row>
    <row r="192" spans="10:20" x14ac:dyDescent="0.25">
      <c r="J192" s="785"/>
      <c r="K192" s="785"/>
      <c r="L192" s="785"/>
      <c r="M192" s="785"/>
      <c r="N192" s="785"/>
      <c r="O192" s="785"/>
      <c r="P192" s="785"/>
      <c r="Q192" s="785"/>
      <c r="R192" s="785"/>
      <c r="S192" s="785"/>
      <c r="T192" s="785"/>
    </row>
    <row r="193" spans="10:20" x14ac:dyDescent="0.25">
      <c r="J193" s="785"/>
      <c r="K193" s="785"/>
      <c r="L193" s="785"/>
      <c r="M193" s="785"/>
      <c r="N193" s="785"/>
      <c r="O193" s="785"/>
      <c r="P193" s="785"/>
      <c r="Q193" s="785"/>
      <c r="R193" s="785"/>
      <c r="S193" s="785"/>
      <c r="T193" s="785"/>
    </row>
    <row r="194" spans="10:20" x14ac:dyDescent="0.25">
      <c r="J194" s="785"/>
      <c r="K194" s="785"/>
      <c r="L194" s="785"/>
      <c r="M194" s="785"/>
      <c r="N194" s="785"/>
      <c r="O194" s="785"/>
      <c r="P194" s="785"/>
      <c r="Q194" s="785"/>
      <c r="R194" s="785"/>
      <c r="S194" s="785"/>
      <c r="T194" s="785"/>
    </row>
    <row r="195" spans="10:20" x14ac:dyDescent="0.25">
      <c r="J195" s="785"/>
      <c r="K195" s="785"/>
      <c r="L195" s="785"/>
      <c r="M195" s="785"/>
      <c r="N195" s="785"/>
      <c r="O195" s="785"/>
      <c r="P195" s="785"/>
      <c r="Q195" s="785"/>
      <c r="R195" s="785"/>
      <c r="S195" s="785"/>
      <c r="T195" s="785"/>
    </row>
    <row r="196" spans="10:20" x14ac:dyDescent="0.25">
      <c r="J196" s="785"/>
      <c r="K196" s="785"/>
      <c r="L196" s="785"/>
      <c r="M196" s="785"/>
      <c r="N196" s="785"/>
      <c r="O196" s="785"/>
      <c r="P196" s="785"/>
      <c r="Q196" s="785"/>
      <c r="R196" s="785"/>
      <c r="S196" s="785"/>
      <c r="T196" s="785"/>
    </row>
    <row r="197" spans="10:20" x14ac:dyDescent="0.25">
      <c r="J197" s="785"/>
      <c r="K197" s="785"/>
      <c r="L197" s="785"/>
      <c r="M197" s="785"/>
      <c r="N197" s="785"/>
      <c r="O197" s="785"/>
      <c r="P197" s="785"/>
      <c r="Q197" s="785"/>
      <c r="R197" s="785"/>
      <c r="S197" s="785"/>
      <c r="T197" s="785"/>
    </row>
    <row r="198" spans="10:20" x14ac:dyDescent="0.25">
      <c r="J198" s="785"/>
      <c r="K198" s="785"/>
      <c r="L198" s="785"/>
      <c r="M198" s="785"/>
      <c r="N198" s="785"/>
      <c r="O198" s="785"/>
      <c r="P198" s="785"/>
      <c r="Q198" s="785"/>
      <c r="R198" s="785"/>
      <c r="S198" s="785"/>
      <c r="T198" s="785"/>
    </row>
    <row r="199" spans="10:20" x14ac:dyDescent="0.25">
      <c r="J199" s="785"/>
      <c r="K199" s="785"/>
      <c r="L199" s="785"/>
      <c r="M199" s="785"/>
      <c r="N199" s="785"/>
      <c r="O199" s="785"/>
      <c r="P199" s="785"/>
      <c r="Q199" s="785"/>
      <c r="R199" s="785"/>
      <c r="S199" s="785"/>
      <c r="T199" s="785"/>
    </row>
    <row r="200" spans="10:20" x14ac:dyDescent="0.25">
      <c r="J200" s="785"/>
      <c r="K200" s="785"/>
      <c r="L200" s="785"/>
      <c r="M200" s="785"/>
      <c r="N200" s="785"/>
      <c r="O200" s="785"/>
      <c r="P200" s="785"/>
      <c r="Q200" s="785"/>
      <c r="R200" s="785"/>
      <c r="S200" s="785"/>
      <c r="T200" s="785"/>
    </row>
    <row r="201" spans="10:20" x14ac:dyDescent="0.25">
      <c r="J201" s="785"/>
      <c r="K201" s="785"/>
      <c r="L201" s="785"/>
      <c r="M201" s="785"/>
      <c r="N201" s="785"/>
      <c r="O201" s="785"/>
      <c r="P201" s="785"/>
      <c r="Q201" s="785"/>
      <c r="R201" s="785"/>
      <c r="S201" s="785"/>
      <c r="T201" s="785"/>
    </row>
    <row r="202" spans="10:20" x14ac:dyDescent="0.25">
      <c r="J202" s="785"/>
      <c r="K202" s="785"/>
      <c r="L202" s="785"/>
      <c r="M202" s="785"/>
      <c r="N202" s="785"/>
      <c r="O202" s="785"/>
      <c r="P202" s="785"/>
      <c r="Q202" s="785"/>
      <c r="R202" s="785"/>
      <c r="S202" s="785"/>
      <c r="T202" s="785"/>
    </row>
    <row r="203" spans="10:20" x14ac:dyDescent="0.25">
      <c r="J203" s="785"/>
      <c r="K203" s="785"/>
      <c r="L203" s="785"/>
      <c r="M203" s="785"/>
      <c r="N203" s="785"/>
      <c r="O203" s="785"/>
      <c r="P203" s="785"/>
      <c r="Q203" s="785"/>
      <c r="R203" s="785"/>
      <c r="S203" s="785"/>
      <c r="T203" s="785"/>
    </row>
    <row r="204" spans="10:20" x14ac:dyDescent="0.25">
      <c r="J204" s="785"/>
      <c r="K204" s="785"/>
      <c r="L204" s="785"/>
      <c r="M204" s="785"/>
      <c r="N204" s="785"/>
      <c r="O204" s="785"/>
      <c r="P204" s="785"/>
      <c r="Q204" s="785"/>
      <c r="R204" s="785"/>
      <c r="S204" s="785"/>
      <c r="T204" s="785"/>
    </row>
    <row r="205" spans="10:20" x14ac:dyDescent="0.25">
      <c r="J205" s="785"/>
      <c r="K205" s="785"/>
      <c r="L205" s="785"/>
      <c r="M205" s="785"/>
      <c r="N205" s="785"/>
      <c r="O205" s="785"/>
      <c r="P205" s="785"/>
      <c r="Q205" s="785"/>
      <c r="R205" s="785"/>
      <c r="S205" s="785"/>
      <c r="T205" s="785"/>
    </row>
    <row r="206" spans="10:20" x14ac:dyDescent="0.25">
      <c r="J206" s="785"/>
      <c r="K206" s="785"/>
      <c r="L206" s="785"/>
      <c r="M206" s="785"/>
      <c r="N206" s="785"/>
      <c r="O206" s="785"/>
      <c r="P206" s="785"/>
      <c r="Q206" s="785"/>
      <c r="R206" s="785"/>
      <c r="S206" s="785"/>
      <c r="T206" s="785"/>
    </row>
    <row r="207" spans="10:20" x14ac:dyDescent="0.25">
      <c r="J207" s="785"/>
      <c r="K207" s="785"/>
      <c r="L207" s="785"/>
      <c r="M207" s="785"/>
      <c r="N207" s="785"/>
      <c r="O207" s="785"/>
      <c r="P207" s="785"/>
      <c r="Q207" s="785"/>
      <c r="R207" s="785"/>
      <c r="S207" s="785"/>
      <c r="T207" s="785"/>
    </row>
    <row r="208" spans="10:20" x14ac:dyDescent="0.25">
      <c r="J208" s="785"/>
      <c r="K208" s="785"/>
      <c r="L208" s="785"/>
      <c r="M208" s="785"/>
      <c r="N208" s="785"/>
      <c r="O208" s="785"/>
      <c r="P208" s="785"/>
      <c r="Q208" s="785"/>
      <c r="R208" s="785"/>
      <c r="S208" s="785"/>
      <c r="T208" s="785"/>
    </row>
    <row r="209" spans="10:20" x14ac:dyDescent="0.25">
      <c r="J209" s="785"/>
      <c r="K209" s="785"/>
      <c r="L209" s="785"/>
      <c r="M209" s="785"/>
      <c r="N209" s="785"/>
      <c r="O209" s="785"/>
      <c r="P209" s="785"/>
      <c r="Q209" s="785"/>
      <c r="R209" s="785"/>
      <c r="S209" s="785"/>
      <c r="T209" s="785"/>
    </row>
    <row r="210" spans="10:20" x14ac:dyDescent="0.25">
      <c r="J210" s="785"/>
      <c r="K210" s="785"/>
      <c r="L210" s="785"/>
      <c r="M210" s="785"/>
      <c r="N210" s="785"/>
      <c r="O210" s="785"/>
      <c r="P210" s="785"/>
      <c r="Q210" s="785"/>
      <c r="R210" s="785"/>
      <c r="S210" s="785"/>
      <c r="T210" s="785"/>
    </row>
    <row r="211" spans="10:20" x14ac:dyDescent="0.25">
      <c r="J211" s="785"/>
      <c r="K211" s="785"/>
      <c r="L211" s="785"/>
      <c r="M211" s="785"/>
      <c r="N211" s="785"/>
      <c r="O211" s="785"/>
      <c r="P211" s="785"/>
      <c r="Q211" s="785"/>
      <c r="R211" s="785"/>
      <c r="S211" s="785"/>
      <c r="T211" s="785"/>
    </row>
    <row r="212" spans="10:20" x14ac:dyDescent="0.25">
      <c r="J212" s="785"/>
      <c r="K212" s="785"/>
      <c r="L212" s="785"/>
      <c r="M212" s="785"/>
      <c r="N212" s="785"/>
      <c r="O212" s="785"/>
      <c r="P212" s="785"/>
      <c r="Q212" s="785"/>
      <c r="R212" s="785"/>
      <c r="S212" s="785"/>
      <c r="T212" s="785"/>
    </row>
    <row r="213" spans="10:20" x14ac:dyDescent="0.25">
      <c r="J213" s="785"/>
      <c r="K213" s="785"/>
      <c r="L213" s="785"/>
      <c r="M213" s="785"/>
      <c r="N213" s="785"/>
      <c r="O213" s="785"/>
      <c r="P213" s="785"/>
      <c r="Q213" s="785"/>
      <c r="R213" s="785"/>
      <c r="S213" s="785"/>
      <c r="T213" s="785"/>
    </row>
    <row r="214" spans="10:20" x14ac:dyDescent="0.25">
      <c r="J214" s="785"/>
      <c r="K214" s="785"/>
      <c r="L214" s="785"/>
      <c r="M214" s="785"/>
      <c r="N214" s="785"/>
      <c r="O214" s="785"/>
      <c r="P214" s="785"/>
      <c r="Q214" s="785"/>
      <c r="R214" s="785"/>
      <c r="S214" s="785"/>
      <c r="T214" s="785"/>
    </row>
    <row r="215" spans="10:20" x14ac:dyDescent="0.25">
      <c r="J215" s="785"/>
      <c r="K215" s="785"/>
      <c r="L215" s="785"/>
      <c r="M215" s="785"/>
      <c r="N215" s="785"/>
      <c r="O215" s="785"/>
      <c r="P215" s="785"/>
      <c r="Q215" s="785"/>
      <c r="R215" s="785"/>
      <c r="S215" s="785"/>
      <c r="T215" s="785"/>
    </row>
    <row r="216" spans="10:20" x14ac:dyDescent="0.25">
      <c r="J216" s="785"/>
      <c r="K216" s="785"/>
      <c r="L216" s="785"/>
      <c r="M216" s="785"/>
      <c r="N216" s="785"/>
      <c r="O216" s="785"/>
      <c r="P216" s="785"/>
      <c r="Q216" s="785"/>
      <c r="R216" s="785"/>
      <c r="S216" s="785"/>
      <c r="T216" s="785"/>
    </row>
    <row r="217" spans="10:20" x14ac:dyDescent="0.25">
      <c r="J217" s="785"/>
      <c r="K217" s="785"/>
      <c r="L217" s="785"/>
      <c r="M217" s="785"/>
      <c r="N217" s="785"/>
      <c r="O217" s="785"/>
      <c r="P217" s="785"/>
      <c r="Q217" s="785"/>
      <c r="R217" s="785"/>
      <c r="S217" s="785"/>
      <c r="T217" s="785"/>
    </row>
    <row r="218" spans="10:20" x14ac:dyDescent="0.25">
      <c r="J218" s="785"/>
      <c r="K218" s="785"/>
      <c r="L218" s="785"/>
      <c r="M218" s="785"/>
      <c r="N218" s="785"/>
      <c r="O218" s="785"/>
      <c r="P218" s="785"/>
      <c r="Q218" s="785"/>
      <c r="R218" s="785"/>
      <c r="S218" s="785"/>
      <c r="T218" s="785"/>
    </row>
    <row r="219" spans="10:20" x14ac:dyDescent="0.25">
      <c r="J219" s="785"/>
      <c r="K219" s="785"/>
      <c r="L219" s="785"/>
      <c r="M219" s="785"/>
      <c r="N219" s="785"/>
      <c r="O219" s="785"/>
      <c r="P219" s="785"/>
      <c r="Q219" s="785"/>
      <c r="R219" s="785"/>
      <c r="S219" s="785"/>
      <c r="T219" s="785"/>
    </row>
    <row r="220" spans="10:20" x14ac:dyDescent="0.25">
      <c r="J220" s="785"/>
      <c r="K220" s="785"/>
      <c r="L220" s="785"/>
      <c r="M220" s="785"/>
      <c r="N220" s="785"/>
      <c r="O220" s="785"/>
      <c r="P220" s="785"/>
      <c r="Q220" s="785"/>
      <c r="R220" s="785"/>
      <c r="S220" s="785"/>
      <c r="T220" s="785"/>
    </row>
    <row r="221" spans="10:20" x14ac:dyDescent="0.25">
      <c r="J221" s="785"/>
      <c r="K221" s="785"/>
      <c r="L221" s="785"/>
      <c r="M221" s="785"/>
      <c r="N221" s="785"/>
      <c r="O221" s="785"/>
      <c r="P221" s="785"/>
      <c r="Q221" s="785"/>
      <c r="R221" s="785"/>
      <c r="S221" s="785"/>
      <c r="T221" s="785"/>
    </row>
    <row r="222" spans="10:20" x14ac:dyDescent="0.25">
      <c r="J222" s="785"/>
      <c r="K222" s="785"/>
      <c r="L222" s="785"/>
      <c r="M222" s="785"/>
      <c r="N222" s="785"/>
      <c r="O222" s="785"/>
      <c r="P222" s="785"/>
      <c r="Q222" s="785"/>
      <c r="R222" s="785"/>
      <c r="S222" s="785"/>
      <c r="T222" s="785"/>
    </row>
    <row r="223" spans="10:20" x14ac:dyDescent="0.25">
      <c r="J223" s="785"/>
      <c r="K223" s="785"/>
      <c r="L223" s="785"/>
      <c r="M223" s="785"/>
      <c r="N223" s="785"/>
      <c r="O223" s="785"/>
      <c r="P223" s="785"/>
      <c r="Q223" s="785"/>
      <c r="R223" s="785"/>
      <c r="S223" s="785"/>
      <c r="T223" s="785"/>
    </row>
    <row r="224" spans="10:20" x14ac:dyDescent="0.25">
      <c r="J224" s="785"/>
      <c r="K224" s="785"/>
      <c r="L224" s="785"/>
      <c r="M224" s="785"/>
      <c r="N224" s="785"/>
      <c r="O224" s="785"/>
      <c r="P224" s="785"/>
      <c r="Q224" s="785"/>
      <c r="R224" s="785"/>
      <c r="S224" s="785"/>
      <c r="T224" s="785"/>
    </row>
    <row r="225" spans="10:20" x14ac:dyDescent="0.25">
      <c r="J225" s="785"/>
      <c r="K225" s="785"/>
      <c r="L225" s="785"/>
      <c r="M225" s="785"/>
      <c r="N225" s="785"/>
      <c r="O225" s="785"/>
      <c r="P225" s="785"/>
      <c r="Q225" s="785"/>
      <c r="R225" s="785"/>
      <c r="S225" s="785"/>
      <c r="T225" s="785"/>
    </row>
    <row r="226" spans="10:20" x14ac:dyDescent="0.25">
      <c r="J226" s="785"/>
      <c r="K226" s="785"/>
      <c r="L226" s="785"/>
      <c r="M226" s="785"/>
      <c r="N226" s="785"/>
      <c r="O226" s="785"/>
      <c r="P226" s="785"/>
      <c r="Q226" s="785"/>
      <c r="R226" s="785"/>
      <c r="S226" s="785"/>
      <c r="T226" s="785"/>
    </row>
    <row r="227" spans="10:20" x14ac:dyDescent="0.25">
      <c r="J227" s="785"/>
      <c r="K227" s="785"/>
      <c r="L227" s="785"/>
      <c r="M227" s="785"/>
      <c r="N227" s="785"/>
      <c r="O227" s="785"/>
      <c r="P227" s="785"/>
      <c r="Q227" s="785"/>
      <c r="R227" s="785"/>
      <c r="S227" s="785"/>
      <c r="T227" s="785"/>
    </row>
    <row r="228" spans="10:20" x14ac:dyDescent="0.25">
      <c r="J228" s="785"/>
      <c r="K228" s="785"/>
      <c r="L228" s="785"/>
      <c r="M228" s="785"/>
      <c r="N228" s="785"/>
      <c r="O228" s="785"/>
      <c r="P228" s="785"/>
      <c r="Q228" s="785"/>
      <c r="R228" s="785"/>
      <c r="S228" s="785"/>
      <c r="T228" s="785"/>
    </row>
    <row r="229" spans="10:20" x14ac:dyDescent="0.25">
      <c r="J229" s="785"/>
      <c r="K229" s="785"/>
      <c r="L229" s="785"/>
      <c r="M229" s="785"/>
      <c r="N229" s="785"/>
      <c r="O229" s="785"/>
      <c r="P229" s="785"/>
      <c r="Q229" s="785"/>
      <c r="R229" s="785"/>
      <c r="S229" s="785"/>
      <c r="T229" s="785"/>
    </row>
    <row r="230" spans="10:20" x14ac:dyDescent="0.25">
      <c r="J230" s="785"/>
      <c r="K230" s="785"/>
      <c r="L230" s="785"/>
      <c r="M230" s="785"/>
      <c r="N230" s="785"/>
      <c r="O230" s="785"/>
      <c r="P230" s="785"/>
      <c r="Q230" s="785"/>
      <c r="R230" s="785"/>
      <c r="S230" s="785"/>
      <c r="T230" s="785"/>
    </row>
    <row r="231" spans="10:20" x14ac:dyDescent="0.25">
      <c r="J231" s="785"/>
      <c r="K231" s="785"/>
      <c r="L231" s="785"/>
      <c r="M231" s="785"/>
      <c r="N231" s="785"/>
      <c r="O231" s="785"/>
      <c r="P231" s="785"/>
      <c r="Q231" s="785"/>
      <c r="R231" s="785"/>
      <c r="S231" s="785"/>
      <c r="T231" s="785"/>
    </row>
    <row r="232" spans="10:20" x14ac:dyDescent="0.25">
      <c r="J232" s="785"/>
      <c r="K232" s="785"/>
      <c r="L232" s="785"/>
      <c r="M232" s="785"/>
      <c r="N232" s="785"/>
      <c r="O232" s="785"/>
      <c r="P232" s="785"/>
      <c r="Q232" s="785"/>
      <c r="R232" s="785"/>
      <c r="S232" s="785"/>
      <c r="T232" s="785"/>
    </row>
    <row r="233" spans="10:20" x14ac:dyDescent="0.25">
      <c r="J233" s="785"/>
      <c r="K233" s="785"/>
      <c r="L233" s="785"/>
      <c r="M233" s="785"/>
      <c r="N233" s="785"/>
      <c r="O233" s="785"/>
      <c r="P233" s="785"/>
      <c r="Q233" s="785"/>
      <c r="R233" s="785"/>
      <c r="S233" s="785"/>
      <c r="T233" s="785"/>
    </row>
    <row r="234" spans="10:20" x14ac:dyDescent="0.25">
      <c r="J234" s="785"/>
      <c r="K234" s="785"/>
      <c r="L234" s="785"/>
      <c r="M234" s="785"/>
      <c r="N234" s="785"/>
      <c r="O234" s="785"/>
      <c r="P234" s="785"/>
      <c r="Q234" s="785"/>
      <c r="R234" s="785"/>
      <c r="S234" s="785"/>
      <c r="T234" s="785"/>
    </row>
    <row r="235" spans="10:20" x14ac:dyDescent="0.25">
      <c r="J235" s="785"/>
      <c r="K235" s="785"/>
      <c r="L235" s="785"/>
      <c r="M235" s="785"/>
      <c r="N235" s="785"/>
      <c r="O235" s="785"/>
      <c r="P235" s="785"/>
      <c r="Q235" s="785"/>
      <c r="R235" s="785"/>
      <c r="S235" s="785"/>
      <c r="T235" s="785"/>
    </row>
    <row r="236" spans="10:20" x14ac:dyDescent="0.25">
      <c r="J236" s="785"/>
      <c r="K236" s="785"/>
      <c r="L236" s="785"/>
      <c r="M236" s="785"/>
      <c r="N236" s="785"/>
      <c r="O236" s="785"/>
      <c r="P236" s="785"/>
      <c r="Q236" s="785"/>
      <c r="R236" s="785"/>
      <c r="S236" s="785"/>
      <c r="T236" s="785"/>
    </row>
    <row r="237" spans="10:20" x14ac:dyDescent="0.25">
      <c r="J237" s="785"/>
      <c r="K237" s="785"/>
      <c r="L237" s="785"/>
      <c r="M237" s="785"/>
      <c r="N237" s="785"/>
      <c r="O237" s="785"/>
      <c r="P237" s="785"/>
      <c r="Q237" s="785"/>
      <c r="R237" s="785"/>
      <c r="S237" s="785"/>
      <c r="T237" s="785"/>
    </row>
    <row r="238" spans="10:20" x14ac:dyDescent="0.25">
      <c r="J238" s="785"/>
      <c r="K238" s="785"/>
      <c r="L238" s="785"/>
      <c r="M238" s="785"/>
      <c r="N238" s="785"/>
      <c r="O238" s="785"/>
      <c r="P238" s="785"/>
      <c r="Q238" s="785"/>
      <c r="R238" s="785"/>
      <c r="S238" s="785"/>
      <c r="T238" s="785"/>
    </row>
    <row r="239" spans="10:20" x14ac:dyDescent="0.25">
      <c r="J239" s="785"/>
      <c r="K239" s="785"/>
      <c r="L239" s="785"/>
      <c r="M239" s="785"/>
      <c r="N239" s="785"/>
      <c r="O239" s="785"/>
      <c r="P239" s="785"/>
      <c r="Q239" s="785"/>
      <c r="R239" s="785"/>
      <c r="S239" s="785"/>
      <c r="T239" s="785"/>
    </row>
    <row r="240" spans="10:20" x14ac:dyDescent="0.25">
      <c r="J240" s="785"/>
      <c r="K240" s="785"/>
      <c r="L240" s="785"/>
      <c r="M240" s="785"/>
      <c r="N240" s="785"/>
      <c r="O240" s="785"/>
      <c r="P240" s="785"/>
      <c r="Q240" s="785"/>
      <c r="R240" s="785"/>
      <c r="S240" s="785"/>
      <c r="T240" s="785"/>
    </row>
    <row r="241" spans="10:20" x14ac:dyDescent="0.25">
      <c r="J241" s="785"/>
      <c r="K241" s="785"/>
      <c r="L241" s="785"/>
      <c r="M241" s="785"/>
      <c r="N241" s="785"/>
      <c r="O241" s="785"/>
      <c r="P241" s="785"/>
      <c r="Q241" s="785"/>
      <c r="R241" s="785"/>
      <c r="S241" s="785"/>
      <c r="T241" s="785"/>
    </row>
    <row r="242" spans="10:20" x14ac:dyDescent="0.25">
      <c r="J242" s="785"/>
      <c r="K242" s="785"/>
      <c r="L242" s="785"/>
      <c r="M242" s="785"/>
      <c r="N242" s="785"/>
      <c r="O242" s="785"/>
      <c r="P242" s="785"/>
      <c r="Q242" s="785"/>
      <c r="R242" s="785"/>
      <c r="S242" s="785"/>
      <c r="T242" s="785"/>
    </row>
    <row r="243" spans="10:20" x14ac:dyDescent="0.25">
      <c r="J243" s="785"/>
      <c r="K243" s="785"/>
      <c r="L243" s="785"/>
      <c r="M243" s="785"/>
      <c r="N243" s="785"/>
      <c r="O243" s="785"/>
      <c r="P243" s="785"/>
      <c r="Q243" s="785"/>
      <c r="R243" s="785"/>
      <c r="S243" s="785"/>
      <c r="T243" s="785"/>
    </row>
    <row r="244" spans="10:20" x14ac:dyDescent="0.25">
      <c r="J244" s="785"/>
      <c r="K244" s="785"/>
      <c r="L244" s="785"/>
      <c r="M244" s="785"/>
      <c r="N244" s="785"/>
      <c r="O244" s="785"/>
      <c r="P244" s="785"/>
      <c r="Q244" s="785"/>
      <c r="R244" s="785"/>
      <c r="S244" s="785"/>
      <c r="T244" s="785"/>
    </row>
    <row r="245" spans="10:20" x14ac:dyDescent="0.25">
      <c r="J245" s="785"/>
      <c r="K245" s="785"/>
      <c r="L245" s="785"/>
      <c r="M245" s="785"/>
      <c r="N245" s="785"/>
      <c r="O245" s="785"/>
      <c r="P245" s="785"/>
      <c r="Q245" s="785"/>
    </row>
  </sheetData>
  <sheetProtection algorithmName="SHA-512" hashValue="J0++gSKr9y4k4HYnB/4cNWCrv8ZDvROn8RR0UnZ/S3W+P+8e1CWp/0DESYcfLqIK1EBtufrLL/SHb4l+d3prTA==" saltValue="itn+BxaJD/eYccv+48L9vA==" spinCount="100000" sheet="1" objects="1" scenarios="1" selectLockedCells="1"/>
  <mergeCells count="59">
    <mergeCell ref="C3:T3"/>
    <mergeCell ref="F7:K7"/>
    <mergeCell ref="L7:O7"/>
    <mergeCell ref="P7:S7"/>
    <mergeCell ref="F16:I16"/>
    <mergeCell ref="O16:S16"/>
    <mergeCell ref="G24:S24"/>
    <mergeCell ref="G39:S39"/>
    <mergeCell ref="D90:G90"/>
    <mergeCell ref="J90:K90"/>
    <mergeCell ref="L90:P90"/>
    <mergeCell ref="G103:I103"/>
    <mergeCell ref="L103:N103"/>
    <mergeCell ref="G96:G99"/>
    <mergeCell ref="H96:H99"/>
    <mergeCell ref="I96:I99"/>
    <mergeCell ref="L96:L99"/>
    <mergeCell ref="M96:M99"/>
    <mergeCell ref="N96:N99"/>
    <mergeCell ref="J95:K99"/>
    <mergeCell ref="L95:N95"/>
    <mergeCell ref="D98:E98"/>
    <mergeCell ref="G100:I100"/>
    <mergeCell ref="J100:K100"/>
    <mergeCell ref="L100:N100"/>
    <mergeCell ref="F101:O101"/>
    <mergeCell ref="F95:F99"/>
    <mergeCell ref="G95:I95"/>
    <mergeCell ref="O95:O99"/>
    <mergeCell ref="E121:L121"/>
    <mergeCell ref="D105:J105"/>
    <mergeCell ref="O105:T105"/>
    <mergeCell ref="E107:P107"/>
    <mergeCell ref="E108:P108"/>
    <mergeCell ref="E109:P109"/>
    <mergeCell ref="E110:L110"/>
    <mergeCell ref="R110:U110"/>
    <mergeCell ref="E111:L111"/>
    <mergeCell ref="E112:G112"/>
    <mergeCell ref="E118:L118"/>
    <mergeCell ref="E119:L119"/>
    <mergeCell ref="E120:P120"/>
    <mergeCell ref="E133:P133"/>
    <mergeCell ref="E122:L122"/>
    <mergeCell ref="E123:L123"/>
    <mergeCell ref="E124:L124"/>
    <mergeCell ref="E125:P125"/>
    <mergeCell ref="E126:L126"/>
    <mergeCell ref="E127:L127"/>
    <mergeCell ref="E128:L128"/>
    <mergeCell ref="E129:P129"/>
    <mergeCell ref="E130:L130"/>
    <mergeCell ref="E131:L131"/>
    <mergeCell ref="E132:L132"/>
    <mergeCell ref="E134:P134"/>
    <mergeCell ref="E135:L135"/>
    <mergeCell ref="E136:L136"/>
    <mergeCell ref="E137:L137"/>
    <mergeCell ref="E138:L138"/>
  </mergeCells>
  <conditionalFormatting sqref="F100">
    <cfRule type="cellIs" dxfId="44" priority="43" operator="equal">
      <formula>1</formula>
    </cfRule>
  </conditionalFormatting>
  <conditionalFormatting sqref="J100">
    <cfRule type="cellIs" dxfId="43" priority="42" operator="equal">
      <formula>1</formula>
    </cfRule>
  </conditionalFormatting>
  <conditionalFormatting sqref="O100">
    <cfRule type="cellIs" dxfId="42" priority="41" operator="equal">
      <formula>1</formula>
    </cfRule>
  </conditionalFormatting>
  <conditionalFormatting sqref="F101:O101">
    <cfRule type="cellIs" dxfId="41" priority="3" operator="equal">
      <formula>4</formula>
    </cfRule>
    <cfRule type="cellIs" dxfId="40" priority="4" operator="equal">
      <formula>3</formula>
    </cfRule>
    <cfRule type="cellIs" dxfId="39" priority="37" operator="equal">
      <formula>1</formula>
    </cfRule>
    <cfRule type="cellIs" dxfId="38" priority="38" operator="equal">
      <formula>1</formula>
    </cfRule>
    <cfRule type="cellIs" dxfId="37" priority="39" operator="equal">
      <formula>1</formula>
    </cfRule>
    <cfRule type="cellIs" dxfId="36" priority="40" operator="equal">
      <formula>1</formula>
    </cfRule>
  </conditionalFormatting>
  <conditionalFormatting sqref="G96:G99">
    <cfRule type="cellIs" dxfId="35" priority="23" operator="equal">
      <formula>3</formula>
    </cfRule>
    <cfRule type="cellIs" dxfId="34" priority="36" operator="equal">
      <formula>1</formula>
    </cfRule>
  </conditionalFormatting>
  <conditionalFormatting sqref="I96:I99">
    <cfRule type="cellIs" dxfId="33" priority="26" operator="equal">
      <formula>3</formula>
    </cfRule>
    <cfRule type="cellIs" dxfId="32" priority="35" operator="equal">
      <formula>1</formula>
    </cfRule>
  </conditionalFormatting>
  <conditionalFormatting sqref="G95">
    <cfRule type="cellIs" dxfId="31" priority="34" operator="equal">
      <formula>1</formula>
    </cfRule>
  </conditionalFormatting>
  <conditionalFormatting sqref="G100">
    <cfRule type="cellIs" dxfId="30" priority="33" operator="equal">
      <formula>1</formula>
    </cfRule>
  </conditionalFormatting>
  <conditionalFormatting sqref="H96">
    <cfRule type="cellIs" dxfId="29" priority="32" operator="equal">
      <formula>1</formula>
    </cfRule>
  </conditionalFormatting>
  <conditionalFormatting sqref="L100">
    <cfRule type="cellIs" dxfId="28" priority="30" operator="equal">
      <formula>1</formula>
    </cfRule>
  </conditionalFormatting>
  <conditionalFormatting sqref="G100:I100">
    <cfRule type="cellIs" dxfId="27" priority="31" operator="equal">
      <formula>3</formula>
    </cfRule>
  </conditionalFormatting>
  <conditionalFormatting sqref="L100:N100">
    <cfRule type="cellIs" dxfId="26" priority="29" operator="equal">
      <formula>3</formula>
    </cfRule>
  </conditionalFormatting>
  <conditionalFormatting sqref="F95:F99">
    <cfRule type="cellIs" dxfId="25" priority="7" operator="equal">
      <formula>5</formula>
    </cfRule>
    <cfRule type="cellIs" dxfId="24" priority="14" operator="equal">
      <formula>4</formula>
    </cfRule>
    <cfRule type="cellIs" dxfId="23" priority="27" operator="equal">
      <formula>3</formula>
    </cfRule>
    <cfRule type="cellIs" dxfId="22" priority="28" operator="equal">
      <formula>1</formula>
    </cfRule>
  </conditionalFormatting>
  <conditionalFormatting sqref="N96:N99">
    <cfRule type="cellIs" dxfId="21" priority="24" operator="equal">
      <formula>3</formula>
    </cfRule>
    <cfRule type="cellIs" dxfId="20" priority="25" operator="equal">
      <formula>1</formula>
    </cfRule>
  </conditionalFormatting>
  <conditionalFormatting sqref="L96:L99">
    <cfRule type="cellIs" dxfId="19" priority="21" operator="equal">
      <formula>3</formula>
    </cfRule>
    <cfRule type="cellIs" dxfId="18" priority="22" operator="equal">
      <formula>1</formula>
    </cfRule>
  </conditionalFormatting>
  <conditionalFormatting sqref="G95:I95">
    <cfRule type="cellIs" dxfId="17" priority="20" operator="equal">
      <formula>3</formula>
    </cfRule>
  </conditionalFormatting>
  <conditionalFormatting sqref="L95">
    <cfRule type="cellIs" dxfId="16" priority="19" operator="equal">
      <formula>1</formula>
    </cfRule>
  </conditionalFormatting>
  <conditionalFormatting sqref="L95:N95">
    <cfRule type="cellIs" dxfId="15" priority="18" operator="equal">
      <formula>3</formula>
    </cfRule>
  </conditionalFormatting>
  <conditionalFormatting sqref="H96:H99">
    <cfRule type="cellIs" dxfId="14" priority="17" operator="equal">
      <formula>3</formula>
    </cfRule>
  </conditionalFormatting>
  <conditionalFormatting sqref="M96">
    <cfRule type="cellIs" dxfId="13" priority="16" operator="equal">
      <formula>1</formula>
    </cfRule>
  </conditionalFormatting>
  <conditionalFormatting sqref="M96:M99">
    <cfRule type="cellIs" dxfId="12" priority="15" operator="equal">
      <formula>3</formula>
    </cfRule>
  </conditionalFormatting>
  <conditionalFormatting sqref="J95">
    <cfRule type="cellIs" dxfId="11" priority="11" operator="equal">
      <formula>4</formula>
    </cfRule>
    <cfRule type="cellIs" dxfId="10" priority="12" operator="equal">
      <formula>3</formula>
    </cfRule>
    <cfRule type="cellIs" dxfId="9" priority="13" operator="equal">
      <formula>1</formula>
    </cfRule>
  </conditionalFormatting>
  <conditionalFormatting sqref="O95:O99">
    <cfRule type="cellIs" dxfId="8" priority="5" operator="equal">
      <formula>5</formula>
    </cfRule>
    <cfRule type="cellIs" dxfId="7" priority="8" operator="equal">
      <formula>4</formula>
    </cfRule>
    <cfRule type="cellIs" dxfId="6" priority="9" operator="equal">
      <formula>3</formula>
    </cfRule>
    <cfRule type="cellIs" dxfId="5" priority="10" operator="equal">
      <formula>1</formula>
    </cfRule>
  </conditionalFormatting>
  <conditionalFormatting sqref="J95:K99">
    <cfRule type="cellIs" dxfId="4" priority="6" operator="equal">
      <formula>5</formula>
    </cfRule>
  </conditionalFormatting>
  <conditionalFormatting sqref="P99:Q99">
    <cfRule type="cellIs" dxfId="3" priority="2" operator="equal">
      <formula>1</formula>
    </cfRule>
  </conditionalFormatting>
  <conditionalFormatting sqref="R99">
    <cfRule type="cellIs" dxfId="2" priority="1" operator="equal">
      <formula>1</formula>
    </cfRule>
  </conditionalFormatting>
  <dataValidations count="6">
    <dataValidation type="list" allowBlank="1" showInputMessage="1" showErrorMessage="1" prompt="Acabado Cielo" sqref="O16 T16">
      <formula1>$K$17:$K$21</formula1>
    </dataValidation>
    <dataValidation type="list" allowBlank="1" showInputMessage="1" showErrorMessage="1" prompt="Acabado Piso" sqref="F16">
      <formula1>$C$17:$C$22</formula1>
    </dataValidation>
    <dataValidation type="list" allowBlank="1" showInputMessage="1" showErrorMessage="1" sqref="G24:I24">
      <formula1>$C$25:$C$37</formula1>
    </dataValidation>
    <dataValidation type="list" allowBlank="1" showInputMessage="1" showErrorMessage="1" prompt="Uso Proyectado" sqref="G39:I39">
      <formula1>$C$40:$C$59</formula1>
    </dataValidation>
    <dataValidation type="list" allowBlank="1" showInputMessage="1" showErrorMessage="1" prompt="Tipo de Aligeramiento" sqref="P7:Q7">
      <formula1>$L$8:$L$13</formula1>
    </dataValidation>
    <dataValidation type="list" allowBlank="1" showInputMessage="1" showErrorMessage="1" prompt="Tipo de Losa" sqref="F7">
      <formula1>$C$8:$C$13</formula1>
    </dataValidation>
  </dataValidations>
  <pageMargins left="0.74803149606299213" right="0.74803149606299213" top="0.98425196850393704" bottom="0.98425196850393704" header="0" footer="0"/>
  <pageSetup scale="75" orientation="portrait" horizontalDpi="4294967293" verticalDpi="4294967293" r:id="rId1"/>
  <headerFooter alignWithMargins="0">
    <oddHeader>&amp;LPREDIM 2018v5,0&amp;CMag.Ing. Gustavo A. Vargas H.&amp;RArq. Ing. Diego F. Gómez E.</oddHeader>
  </headerFooter>
  <rowBreaks count="1" manualBreakCount="1">
    <brk id="105" min="1" max="20" man="1"/>
  </rowBreaks>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5"/>
  <sheetViews>
    <sheetView showGridLines="0" zoomScale="80" zoomScaleNormal="80" workbookViewId="0">
      <selection activeCell="G10" sqref="G10:K10"/>
    </sheetView>
  </sheetViews>
  <sheetFormatPr baseColWidth="10" defaultRowHeight="12" x14ac:dyDescent="0.2"/>
  <cols>
    <col min="1" max="1" width="4.140625" style="353" customWidth="1"/>
    <col min="2" max="2" width="3" style="353" customWidth="1"/>
    <col min="3" max="3" width="34.28515625" style="68" customWidth="1"/>
    <col min="4" max="5" width="4.7109375" style="68" customWidth="1"/>
    <col min="6" max="6" width="2.7109375" style="426" customWidth="1"/>
    <col min="7" max="7" width="11" style="68" bestFit="1" customWidth="1"/>
    <col min="8" max="8" width="8.85546875" style="427" bestFit="1" customWidth="1"/>
    <col min="9" max="9" width="6.7109375" style="427" customWidth="1"/>
    <col min="10" max="10" width="8.7109375" style="427" bestFit="1" customWidth="1"/>
    <col min="11" max="11" width="22.7109375" style="68" customWidth="1"/>
    <col min="12" max="12" width="3.5703125" style="353" customWidth="1"/>
    <col min="13" max="23" width="11.42578125" style="353"/>
    <col min="24" max="16384" width="11.42578125" style="68"/>
  </cols>
  <sheetData>
    <row r="1" spans="1:23" ht="15" customHeight="1" thickBot="1" x14ac:dyDescent="0.25">
      <c r="A1" s="68"/>
      <c r="C1" s="353"/>
      <c r="D1" s="353"/>
      <c r="E1" s="353"/>
      <c r="F1" s="354"/>
      <c r="G1" s="353"/>
      <c r="H1" s="355"/>
      <c r="I1" s="355"/>
      <c r="J1" s="355"/>
      <c r="K1" s="353"/>
      <c r="M1" s="68"/>
      <c r="N1" s="68"/>
      <c r="O1" s="68"/>
      <c r="P1" s="68"/>
      <c r="Q1" s="68"/>
      <c r="R1" s="68"/>
      <c r="S1" s="68"/>
      <c r="T1" s="68"/>
      <c r="U1" s="68"/>
      <c r="V1" s="68"/>
      <c r="W1" s="68"/>
    </row>
    <row r="2" spans="1:23" ht="12" customHeight="1" thickBot="1" x14ac:dyDescent="0.25">
      <c r="A2" s="68"/>
      <c r="B2" s="356"/>
      <c r="C2" s="357"/>
      <c r="D2" s="357"/>
      <c r="E2" s="357"/>
      <c r="F2" s="358"/>
      <c r="G2" s="357"/>
      <c r="H2" s="359"/>
      <c r="I2" s="359"/>
      <c r="J2" s="359"/>
      <c r="K2" s="357"/>
      <c r="L2" s="360"/>
      <c r="M2" s="68"/>
      <c r="N2" s="68"/>
      <c r="O2" s="68"/>
      <c r="P2" s="68"/>
      <c r="Q2" s="68"/>
      <c r="R2" s="68"/>
      <c r="S2" s="68"/>
      <c r="T2" s="68"/>
      <c r="U2" s="68"/>
      <c r="V2" s="68"/>
      <c r="W2" s="68"/>
    </row>
    <row r="3" spans="1:23" ht="22.5" customHeight="1" thickBot="1" x14ac:dyDescent="0.25">
      <c r="A3" s="68"/>
      <c r="B3" s="57"/>
      <c r="C3" s="1361" t="s">
        <v>210</v>
      </c>
      <c r="D3" s="1362"/>
      <c r="E3" s="1362"/>
      <c r="F3" s="1362"/>
      <c r="G3" s="1362"/>
      <c r="H3" s="1362"/>
      <c r="I3" s="1362"/>
      <c r="J3" s="1362"/>
      <c r="K3" s="1363"/>
      <c r="L3" s="361"/>
      <c r="M3" s="68"/>
      <c r="N3" s="68"/>
      <c r="O3" s="68"/>
      <c r="P3" s="68"/>
      <c r="Q3" s="68"/>
      <c r="R3" s="68"/>
      <c r="S3" s="68"/>
      <c r="T3" s="68"/>
      <c r="U3" s="68"/>
      <c r="V3" s="68"/>
      <c r="W3" s="68"/>
    </row>
    <row r="4" spans="1:23" ht="12.75" thickBot="1" x14ac:dyDescent="0.25">
      <c r="A4" s="68"/>
      <c r="B4" s="57"/>
      <c r="C4" s="1311"/>
      <c r="D4" s="1311"/>
      <c r="E4" s="1311"/>
      <c r="F4" s="1311"/>
      <c r="G4" s="1311"/>
      <c r="H4" s="1311"/>
      <c r="I4" s="1311"/>
      <c r="J4" s="1311"/>
      <c r="K4" s="1311"/>
      <c r="L4" s="361"/>
      <c r="M4" s="68"/>
      <c r="N4" s="68"/>
      <c r="O4" s="68"/>
      <c r="P4" s="68"/>
      <c r="Q4" s="68"/>
      <c r="R4" s="68"/>
      <c r="S4" s="68"/>
      <c r="T4" s="68"/>
      <c r="U4" s="68"/>
      <c r="V4" s="68"/>
      <c r="W4" s="68"/>
    </row>
    <row r="5" spans="1:23" ht="18" customHeight="1" thickBot="1" x14ac:dyDescent="0.25">
      <c r="A5" s="68"/>
      <c r="B5" s="57"/>
      <c r="C5" s="1364" t="s">
        <v>3</v>
      </c>
      <c r="D5" s="1365"/>
      <c r="E5" s="1365"/>
      <c r="F5" s="362"/>
      <c r="G5" s="1444"/>
      <c r="H5" s="1445"/>
      <c r="I5" s="1368"/>
      <c r="J5" s="1369"/>
      <c r="K5" s="1370"/>
      <c r="L5" s="361"/>
      <c r="M5" s="68"/>
      <c r="N5" s="68"/>
      <c r="O5" s="68"/>
      <c r="P5" s="68"/>
      <c r="Q5" s="68"/>
      <c r="R5" s="68"/>
      <c r="S5" s="68"/>
      <c r="T5" s="68"/>
      <c r="U5" s="68"/>
      <c r="V5" s="68"/>
      <c r="W5" s="68"/>
    </row>
    <row r="6" spans="1:23" ht="6.75" customHeight="1" thickBot="1" x14ac:dyDescent="0.25">
      <c r="A6" s="68"/>
      <c r="B6" s="57"/>
      <c r="C6" s="69"/>
      <c r="D6" s="70"/>
      <c r="E6" s="70"/>
      <c r="F6" s="71"/>
      <c r="G6" s="71"/>
      <c r="H6" s="71"/>
      <c r="I6" s="71"/>
      <c r="J6" s="71"/>
      <c r="K6" s="72"/>
      <c r="L6" s="361"/>
      <c r="M6" s="68"/>
      <c r="N6" s="68"/>
      <c r="O6" s="68"/>
      <c r="P6" s="68"/>
      <c r="Q6" s="68"/>
      <c r="R6" s="68"/>
      <c r="S6" s="68"/>
      <c r="T6" s="68"/>
      <c r="U6" s="68"/>
      <c r="V6" s="68"/>
      <c r="W6" s="68"/>
    </row>
    <row r="7" spans="1:23" ht="18" customHeight="1" thickBot="1" x14ac:dyDescent="0.25">
      <c r="A7" s="68"/>
      <c r="B7" s="57"/>
      <c r="C7" s="1364" t="s">
        <v>380</v>
      </c>
      <c r="D7" s="1365"/>
      <c r="E7" s="1365"/>
      <c r="F7" s="362"/>
      <c r="G7" s="1380"/>
      <c r="H7" s="1381"/>
      <c r="I7" s="363" t="s">
        <v>2</v>
      </c>
      <c r="J7" s="1054" t="str">
        <f>IF(G7&gt;7.5,"Excede Altura máxima de 7,5m","")</f>
        <v/>
      </c>
      <c r="K7" s="1055"/>
      <c r="L7" s="361"/>
      <c r="M7" s="68"/>
      <c r="N7" s="68"/>
      <c r="O7" s="68"/>
      <c r="P7" s="68"/>
      <c r="Q7" s="68"/>
      <c r="R7" s="68"/>
      <c r="S7" s="68"/>
      <c r="T7" s="68"/>
      <c r="U7" s="68"/>
      <c r="V7" s="68"/>
      <c r="W7" s="68"/>
    </row>
    <row r="8" spans="1:23" ht="18" hidden="1" customHeight="1" x14ac:dyDescent="0.2">
      <c r="A8" s="68"/>
      <c r="B8" s="57"/>
      <c r="C8" s="64" t="s">
        <v>202</v>
      </c>
      <c r="D8" s="64"/>
      <c r="E8" s="64"/>
      <c r="F8" s="364"/>
      <c r="G8" s="1382">
        <f>IF(G7&lt;=3.5,1,IF(G7&lt;=5,1.1,IF(G7&lt;=7.5,1.2,"")))</f>
        <v>1</v>
      </c>
      <c r="H8" s="1382"/>
      <c r="I8" s="365"/>
      <c r="J8" s="365"/>
      <c r="K8" s="365"/>
      <c r="L8" s="361"/>
      <c r="M8" s="68"/>
      <c r="N8" s="68"/>
      <c r="O8" s="68"/>
      <c r="P8" s="68"/>
      <c r="Q8" s="68"/>
      <c r="R8" s="68"/>
      <c r="S8" s="68"/>
      <c r="T8" s="68"/>
      <c r="U8" s="68"/>
      <c r="V8" s="68"/>
      <c r="W8" s="68"/>
    </row>
    <row r="9" spans="1:23" s="187" customFormat="1" ht="6.75" customHeight="1" thickBot="1" x14ac:dyDescent="0.25">
      <c r="B9" s="193"/>
      <c r="C9" s="196"/>
      <c r="D9" s="197"/>
      <c r="E9" s="197"/>
      <c r="F9" s="198"/>
      <c r="G9" s="198"/>
      <c r="H9" s="198"/>
      <c r="I9" s="198"/>
      <c r="J9" s="198"/>
      <c r="K9" s="199"/>
      <c r="L9" s="194"/>
    </row>
    <row r="10" spans="1:23" s="187" customFormat="1" ht="18" customHeight="1" thickBot="1" x14ac:dyDescent="0.25">
      <c r="B10" s="193"/>
      <c r="C10" s="1218" t="s">
        <v>377</v>
      </c>
      <c r="D10" s="1219"/>
      <c r="E10" s="1219"/>
      <c r="F10" s="195"/>
      <c r="G10" s="1157" t="s">
        <v>378</v>
      </c>
      <c r="H10" s="1158"/>
      <c r="I10" s="1158"/>
      <c r="J10" s="1158"/>
      <c r="K10" s="1159"/>
      <c r="L10" s="194"/>
    </row>
    <row r="11" spans="1:23" s="187" customFormat="1" ht="18" hidden="1" customHeight="1" thickBot="1" x14ac:dyDescent="0.25">
      <c r="B11" s="193"/>
      <c r="C11" s="201" t="s">
        <v>378</v>
      </c>
      <c r="D11" s="201"/>
      <c r="E11" s="201"/>
      <c r="F11" s="202"/>
      <c r="G11" s="1212">
        <f>IF(G10="Cubierta Liviana",G5-0.5,G5)</f>
        <v>-0.5</v>
      </c>
      <c r="H11" s="1212"/>
      <c r="I11" s="632"/>
      <c r="J11" s="633"/>
      <c r="K11" s="633"/>
      <c r="L11" s="194"/>
    </row>
    <row r="12" spans="1:23" s="187" customFormat="1" ht="18" hidden="1" customHeight="1" x14ac:dyDescent="0.2">
      <c r="B12" s="193"/>
      <c r="C12" s="201" t="s">
        <v>379</v>
      </c>
      <c r="D12" s="201"/>
      <c r="E12" s="201"/>
      <c r="F12" s="202"/>
      <c r="G12" s="1156"/>
      <c r="H12" s="1156"/>
      <c r="I12" s="203"/>
      <c r="J12" s="203"/>
      <c r="K12" s="203"/>
      <c r="L12" s="194"/>
    </row>
    <row r="13" spans="1:23" ht="6.75" customHeight="1" thickBot="1" x14ac:dyDescent="0.25">
      <c r="A13" s="68"/>
      <c r="B13" s="57"/>
      <c r="C13" s="69"/>
      <c r="D13" s="70"/>
      <c r="E13" s="70"/>
      <c r="F13" s="71"/>
      <c r="G13" s="71"/>
      <c r="H13" s="71"/>
      <c r="I13" s="71"/>
      <c r="J13" s="71"/>
      <c r="K13" s="72"/>
      <c r="L13" s="361"/>
      <c r="M13" s="68"/>
      <c r="N13" s="68"/>
      <c r="O13" s="68"/>
      <c r="P13" s="68"/>
      <c r="Q13" s="68"/>
      <c r="R13" s="68"/>
      <c r="S13" s="68"/>
      <c r="T13" s="68"/>
      <c r="U13" s="68"/>
      <c r="V13" s="68"/>
      <c r="W13" s="68"/>
    </row>
    <row r="14" spans="1:23" ht="13.5" hidden="1" customHeight="1" x14ac:dyDescent="0.2">
      <c r="A14" s="68"/>
      <c r="B14" s="57"/>
      <c r="C14" s="64"/>
      <c r="D14" s="64"/>
      <c r="E14" s="64"/>
      <c r="F14" s="364"/>
      <c r="G14" s="1446">
        <f>IF(G7&lt;=3.5,1,IF(G7&lt;=5,1.1,IF(G7&lt;=7.5,1.2,"")))</f>
        <v>1</v>
      </c>
      <c r="H14" s="1446"/>
      <c r="I14" s="461"/>
      <c r="J14" s="461"/>
      <c r="K14" s="461"/>
      <c r="L14" s="361"/>
      <c r="M14" s="68"/>
      <c r="N14" s="68"/>
      <c r="O14" s="68"/>
      <c r="P14" s="68"/>
      <c r="Q14" s="68"/>
      <c r="R14" s="68"/>
      <c r="S14" s="68"/>
      <c r="T14" s="68"/>
      <c r="U14" s="68"/>
      <c r="V14" s="68"/>
      <c r="W14" s="68"/>
    </row>
    <row r="15" spans="1:23" ht="5.0999999999999996" hidden="1" customHeight="1" x14ac:dyDescent="0.2">
      <c r="A15" s="68"/>
      <c r="B15" s="57"/>
      <c r="C15" s="64"/>
      <c r="D15" s="64"/>
      <c r="E15" s="64"/>
      <c r="F15" s="364"/>
      <c r="G15" s="462"/>
      <c r="H15" s="462"/>
      <c r="I15" s="461"/>
      <c r="J15" s="461"/>
      <c r="K15" s="461"/>
      <c r="L15" s="361"/>
      <c r="M15" s="68"/>
      <c r="N15" s="68"/>
      <c r="O15" s="68"/>
      <c r="P15" s="68"/>
      <c r="Q15" s="68"/>
      <c r="R15" s="68"/>
      <c r="S15" s="68"/>
      <c r="T15" s="68"/>
      <c r="U15" s="68"/>
      <c r="V15" s="68"/>
      <c r="W15" s="68"/>
    </row>
    <row r="16" spans="1:23" ht="13.5" hidden="1" customHeight="1" thickBot="1" x14ac:dyDescent="0.25">
      <c r="A16" s="68"/>
      <c r="B16" s="57"/>
      <c r="C16" s="69"/>
      <c r="D16" s="70"/>
      <c r="E16" s="70"/>
      <c r="F16" s="71"/>
      <c r="G16" s="71"/>
      <c r="H16" s="71"/>
      <c r="I16" s="71"/>
      <c r="J16" s="71"/>
      <c r="K16" s="72"/>
      <c r="L16" s="361"/>
      <c r="M16" s="68"/>
      <c r="N16" s="68"/>
      <c r="O16" s="68"/>
      <c r="P16" s="68"/>
      <c r="Q16" s="68"/>
      <c r="R16" s="68"/>
      <c r="S16" s="68"/>
      <c r="T16" s="68"/>
      <c r="U16" s="68"/>
      <c r="V16" s="68"/>
      <c r="W16" s="68"/>
    </row>
    <row r="17" spans="1:23" ht="13.5" customHeight="1" x14ac:dyDescent="0.2">
      <c r="A17" s="68"/>
      <c r="B17" s="57"/>
      <c r="C17" s="1371" t="s">
        <v>4</v>
      </c>
      <c r="D17" s="1372"/>
      <c r="E17" s="1372"/>
      <c r="F17" s="1372"/>
      <c r="G17" s="1372"/>
      <c r="H17" s="1372"/>
      <c r="I17" s="1372"/>
      <c r="J17" s="1372"/>
      <c r="K17" s="1373"/>
      <c r="L17" s="361"/>
      <c r="M17" s="68"/>
      <c r="N17" s="68"/>
      <c r="O17" s="68"/>
      <c r="P17" s="68"/>
      <c r="Q17" s="68"/>
      <c r="R17" s="68"/>
      <c r="S17" s="68"/>
      <c r="T17" s="68"/>
      <c r="U17" s="68"/>
      <c r="V17" s="68"/>
      <c r="W17" s="68"/>
    </row>
    <row r="18" spans="1:23" ht="5.0999999999999996" customHeight="1" x14ac:dyDescent="0.2">
      <c r="A18" s="68"/>
      <c r="B18" s="57"/>
      <c r="C18" s="1374"/>
      <c r="D18" s="1375"/>
      <c r="E18" s="1375"/>
      <c r="F18" s="1375"/>
      <c r="G18" s="1375"/>
      <c r="H18" s="1375"/>
      <c r="I18" s="1375"/>
      <c r="J18" s="1375"/>
      <c r="K18" s="1376"/>
      <c r="L18" s="361"/>
      <c r="M18" s="68"/>
      <c r="N18" s="68"/>
      <c r="O18" s="68"/>
      <c r="P18" s="68"/>
      <c r="Q18" s="68"/>
      <c r="R18" s="68"/>
      <c r="S18" s="68"/>
      <c r="T18" s="68"/>
      <c r="U18" s="68"/>
      <c r="V18" s="68"/>
      <c r="W18" s="68"/>
    </row>
    <row r="19" spans="1:23" ht="5.0999999999999996" customHeight="1" thickBot="1" x14ac:dyDescent="0.25">
      <c r="A19" s="68"/>
      <c r="B19" s="57"/>
      <c r="C19" s="1377"/>
      <c r="D19" s="1378"/>
      <c r="E19" s="1378"/>
      <c r="F19" s="1378"/>
      <c r="G19" s="1378"/>
      <c r="H19" s="1378"/>
      <c r="I19" s="1375"/>
      <c r="J19" s="1375"/>
      <c r="K19" s="1379"/>
      <c r="L19" s="361"/>
      <c r="M19" s="68"/>
      <c r="N19" s="68"/>
      <c r="O19" s="68"/>
      <c r="P19" s="68"/>
      <c r="Q19" s="68"/>
      <c r="R19" s="68"/>
      <c r="S19" s="68"/>
      <c r="T19" s="68"/>
      <c r="U19" s="68"/>
      <c r="V19" s="68"/>
      <c r="W19" s="68"/>
    </row>
    <row r="20" spans="1:23" ht="16.5" thickBot="1" x14ac:dyDescent="0.25">
      <c r="A20" s="68"/>
      <c r="B20" s="57"/>
      <c r="C20" s="1366" t="s">
        <v>30</v>
      </c>
      <c r="D20" s="1367"/>
      <c r="E20" s="1367"/>
      <c r="F20" s="366"/>
      <c r="G20" s="699">
        <f>I20*100</f>
        <v>1200</v>
      </c>
      <c r="H20" s="368" t="s">
        <v>169</v>
      </c>
      <c r="I20" s="701">
        <f>'3 AVALUO CARGAS'!O131</f>
        <v>12</v>
      </c>
      <c r="J20" s="463" t="s">
        <v>170</v>
      </c>
      <c r="K20" s="371" t="s">
        <v>172</v>
      </c>
      <c r="L20" s="361"/>
      <c r="M20" s="68"/>
      <c r="N20" s="68"/>
      <c r="O20" s="68"/>
      <c r="P20" s="68"/>
      <c r="Q20" s="68"/>
      <c r="R20" s="68"/>
      <c r="S20" s="68"/>
      <c r="T20" s="68"/>
      <c r="U20" s="68"/>
      <c r="V20" s="68"/>
      <c r="W20" s="68"/>
    </row>
    <row r="21" spans="1:23" ht="16.5" thickBot="1" x14ac:dyDescent="0.25">
      <c r="A21" s="68"/>
      <c r="B21" s="57"/>
      <c r="C21" s="1312" t="s">
        <v>5</v>
      </c>
      <c r="D21" s="1313"/>
      <c r="E21" s="1313"/>
      <c r="F21" s="364"/>
      <c r="G21" s="699">
        <f>I21*100</f>
        <v>841.09999999999991</v>
      </c>
      <c r="H21" s="373" t="s">
        <v>169</v>
      </c>
      <c r="I21" s="702">
        <f>'3 AVALUO CARGAS'!O128</f>
        <v>8.4109999999999996</v>
      </c>
      <c r="J21" s="464" t="s">
        <v>170</v>
      </c>
      <c r="K21" s="376"/>
      <c r="L21" s="361"/>
      <c r="M21" s="68"/>
      <c r="N21" s="68"/>
      <c r="O21" s="68"/>
      <c r="P21" s="68"/>
      <c r="Q21" s="68"/>
      <c r="R21" s="68"/>
      <c r="S21" s="68"/>
      <c r="T21" s="68"/>
      <c r="U21" s="68"/>
      <c r="V21" s="68"/>
      <c r="W21" s="68"/>
    </row>
    <row r="22" spans="1:23" ht="14.25" thickBot="1" x14ac:dyDescent="0.25">
      <c r="A22" s="68"/>
      <c r="B22" s="57"/>
      <c r="C22" s="1312" t="s">
        <v>6</v>
      </c>
      <c r="D22" s="1313"/>
      <c r="E22" s="1313"/>
      <c r="F22" s="364"/>
      <c r="G22" s="699">
        <f t="shared" ref="G22:G23" si="0">I22*100</f>
        <v>2041.1000000000001</v>
      </c>
      <c r="H22" s="377" t="s">
        <v>169</v>
      </c>
      <c r="I22" s="702">
        <f>'3 AVALUO CARGAS'!O132</f>
        <v>20.411000000000001</v>
      </c>
      <c r="J22" s="464" t="s">
        <v>170</v>
      </c>
      <c r="K22" s="378"/>
      <c r="L22" s="361"/>
      <c r="M22" s="68"/>
      <c r="N22" s="68"/>
      <c r="O22" s="68"/>
      <c r="P22" s="68"/>
      <c r="Q22" s="68"/>
      <c r="R22" s="68"/>
      <c r="S22" s="68"/>
      <c r="T22" s="68"/>
      <c r="U22" s="68"/>
      <c r="V22" s="68"/>
      <c r="W22" s="68"/>
    </row>
    <row r="23" spans="1:23" ht="14.25" thickBot="1" x14ac:dyDescent="0.25">
      <c r="A23" s="68"/>
      <c r="B23" s="57"/>
      <c r="C23" s="1335" t="s">
        <v>7</v>
      </c>
      <c r="D23" s="1336"/>
      <c r="E23" s="1336"/>
      <c r="F23" s="379"/>
      <c r="G23" s="700">
        <f t="shared" si="0"/>
        <v>2929.32</v>
      </c>
      <c r="H23" s="381" t="s">
        <v>169</v>
      </c>
      <c r="I23" s="703">
        <f>'3 AVALUO CARGAS'!O137</f>
        <v>29.293200000000002</v>
      </c>
      <c r="J23" s="465" t="s">
        <v>170</v>
      </c>
      <c r="K23" s="384"/>
      <c r="L23" s="361"/>
      <c r="M23" s="68"/>
      <c r="N23" s="68"/>
      <c r="O23" s="68"/>
      <c r="P23" s="68"/>
      <c r="Q23" s="68"/>
      <c r="R23" s="68"/>
      <c r="S23" s="68"/>
      <c r="T23" s="68"/>
      <c r="U23" s="68"/>
      <c r="V23" s="68"/>
      <c r="W23" s="68"/>
    </row>
    <row r="24" spans="1:23" ht="5.25" customHeight="1" thickBot="1" x14ac:dyDescent="0.25">
      <c r="A24" s="68"/>
      <c r="B24" s="57"/>
      <c r="C24" s="60"/>
      <c r="D24" s="60"/>
      <c r="E24" s="60"/>
      <c r="F24" s="385"/>
      <c r="G24" s="60"/>
      <c r="H24" s="71"/>
      <c r="I24" s="71"/>
      <c r="J24" s="71"/>
      <c r="K24" s="60"/>
      <c r="L24" s="361"/>
      <c r="M24" s="68"/>
      <c r="N24" s="68"/>
      <c r="O24" s="68"/>
      <c r="P24" s="68"/>
      <c r="Q24" s="68"/>
      <c r="R24" s="68"/>
      <c r="S24" s="68"/>
      <c r="T24" s="68"/>
      <c r="U24" s="68"/>
      <c r="V24" s="68"/>
      <c r="W24" s="68"/>
    </row>
    <row r="25" spans="1:23" ht="34.5" customHeight="1" thickBot="1" x14ac:dyDescent="0.25">
      <c r="A25" s="68"/>
      <c r="B25" s="57"/>
      <c r="C25" s="1443" t="s">
        <v>196</v>
      </c>
      <c r="D25" s="1401"/>
      <c r="E25" s="1401"/>
      <c r="F25" s="1401"/>
      <c r="G25" s="1401"/>
      <c r="H25" s="1401"/>
      <c r="I25" s="1401"/>
      <c r="J25" s="1401"/>
      <c r="K25" s="1402"/>
      <c r="L25" s="361"/>
      <c r="M25" s="68"/>
      <c r="N25" s="68"/>
      <c r="O25" s="68"/>
      <c r="P25" s="68"/>
      <c r="Q25" s="68"/>
      <c r="R25" s="68"/>
      <c r="S25" s="68"/>
      <c r="T25" s="68"/>
      <c r="U25" s="68"/>
      <c r="V25" s="68"/>
      <c r="W25" s="68"/>
    </row>
    <row r="26" spans="1:23" ht="6" customHeight="1" thickBot="1" x14ac:dyDescent="0.25">
      <c r="A26" s="68"/>
      <c r="B26" s="57"/>
      <c r="C26" s="1311"/>
      <c r="D26" s="1311"/>
      <c r="E26" s="1311"/>
      <c r="F26" s="1311"/>
      <c r="G26" s="1311"/>
      <c r="H26" s="1311"/>
      <c r="I26" s="1311"/>
      <c r="J26" s="1311"/>
      <c r="K26" s="1311"/>
      <c r="L26" s="361"/>
      <c r="M26" s="68"/>
      <c r="N26" s="68"/>
      <c r="O26" s="68"/>
      <c r="P26" s="68"/>
      <c r="Q26" s="68"/>
      <c r="R26" s="68"/>
      <c r="S26" s="68"/>
      <c r="T26" s="68"/>
      <c r="U26" s="68"/>
      <c r="V26" s="68"/>
      <c r="W26" s="68"/>
    </row>
    <row r="27" spans="1:23" ht="15" customHeight="1" thickBot="1" x14ac:dyDescent="0.25">
      <c r="A27" s="68"/>
      <c r="B27" s="57"/>
      <c r="C27" s="1314" t="s">
        <v>381</v>
      </c>
      <c r="D27" s="1315"/>
      <c r="E27" s="1315"/>
      <c r="F27" s="1315"/>
      <c r="G27" s="1315"/>
      <c r="H27" s="1315"/>
      <c r="I27" s="1315"/>
      <c r="J27" s="1315"/>
      <c r="K27" s="1316"/>
      <c r="L27" s="361"/>
      <c r="M27" s="68"/>
      <c r="N27" s="68"/>
      <c r="O27" s="68"/>
      <c r="P27" s="68"/>
      <c r="Q27" s="68"/>
      <c r="R27" s="68"/>
      <c r="S27" s="68"/>
      <c r="T27" s="68"/>
      <c r="U27" s="68"/>
      <c r="V27" s="68"/>
      <c r="W27" s="68"/>
    </row>
    <row r="28" spans="1:23" ht="12" customHeight="1" x14ac:dyDescent="0.2">
      <c r="A28" s="68"/>
      <c r="B28" s="57"/>
      <c r="C28" s="1347" t="s">
        <v>24</v>
      </c>
      <c r="D28" s="1348"/>
      <c r="E28" s="1348"/>
      <c r="F28" s="386"/>
      <c r="G28" s="8"/>
      <c r="H28" s="387" t="s">
        <v>2</v>
      </c>
      <c r="I28" s="1349"/>
      <c r="J28" s="1350"/>
      <c r="K28" s="1351"/>
      <c r="L28" s="361"/>
      <c r="M28" s="68"/>
      <c r="N28" s="68"/>
      <c r="O28" s="68"/>
      <c r="P28" s="68"/>
      <c r="Q28" s="68"/>
      <c r="R28" s="68"/>
      <c r="S28" s="68"/>
      <c r="T28" s="68"/>
      <c r="U28" s="68"/>
      <c r="V28" s="68"/>
      <c r="W28" s="68"/>
    </row>
    <row r="29" spans="1:23" ht="12" customHeight="1" thickBot="1" x14ac:dyDescent="0.25">
      <c r="A29" s="68"/>
      <c r="B29" s="57"/>
      <c r="C29" s="1355" t="s">
        <v>25</v>
      </c>
      <c r="D29" s="1356"/>
      <c r="E29" s="1356"/>
      <c r="F29" s="388"/>
      <c r="G29" s="9"/>
      <c r="H29" s="389" t="s">
        <v>2</v>
      </c>
      <c r="I29" s="1352"/>
      <c r="J29" s="1353"/>
      <c r="K29" s="1354"/>
      <c r="L29" s="361"/>
      <c r="M29" s="68"/>
      <c r="N29" s="68"/>
      <c r="O29" s="68"/>
      <c r="P29" s="68"/>
      <c r="Q29" s="68"/>
      <c r="R29" s="68"/>
      <c r="S29" s="68"/>
      <c r="T29" s="68"/>
      <c r="U29" s="68"/>
      <c r="V29" s="68"/>
      <c r="W29" s="68"/>
    </row>
    <row r="30" spans="1:23" ht="6" customHeight="1" thickBot="1" x14ac:dyDescent="0.25">
      <c r="A30" s="68"/>
      <c r="B30" s="57"/>
      <c r="C30" s="1311"/>
      <c r="D30" s="1311"/>
      <c r="E30" s="1311"/>
      <c r="F30" s="1311"/>
      <c r="G30" s="1311"/>
      <c r="H30" s="1311"/>
      <c r="I30" s="1311"/>
      <c r="J30" s="1311"/>
      <c r="K30" s="1311"/>
      <c r="L30" s="361"/>
      <c r="M30" s="68"/>
      <c r="N30" s="68"/>
      <c r="O30" s="68"/>
      <c r="P30" s="68"/>
      <c r="Q30" s="68"/>
      <c r="R30" s="68"/>
      <c r="S30" s="68"/>
      <c r="T30" s="68"/>
      <c r="U30" s="68"/>
      <c r="V30" s="68"/>
      <c r="W30" s="68"/>
    </row>
    <row r="31" spans="1:23" ht="15" customHeight="1" thickBot="1" x14ac:dyDescent="0.25">
      <c r="A31" s="68"/>
      <c r="B31" s="57"/>
      <c r="C31" s="1314" t="s">
        <v>197</v>
      </c>
      <c r="D31" s="1315"/>
      <c r="E31" s="1315"/>
      <c r="F31" s="1315"/>
      <c r="G31" s="1315"/>
      <c r="H31" s="1315"/>
      <c r="I31" s="1315"/>
      <c r="J31" s="1315"/>
      <c r="K31" s="1316"/>
      <c r="L31" s="361"/>
      <c r="M31" s="68"/>
      <c r="N31" s="68"/>
      <c r="O31" s="68"/>
      <c r="P31" s="68"/>
      <c r="Q31" s="68"/>
      <c r="R31" s="68"/>
      <c r="S31" s="68"/>
      <c r="T31" s="68"/>
      <c r="U31" s="68"/>
      <c r="V31" s="68"/>
      <c r="W31" s="68"/>
    </row>
    <row r="32" spans="1:23" ht="15" customHeight="1" thickBot="1" x14ac:dyDescent="0.25">
      <c r="A32" s="68"/>
      <c r="B32" s="57"/>
      <c r="C32" s="1337" t="s">
        <v>84</v>
      </c>
      <c r="D32" s="1338"/>
      <c r="E32" s="1338"/>
      <c r="F32" s="390"/>
      <c r="G32" s="391">
        <f>I32/10</f>
        <v>0</v>
      </c>
      <c r="H32" s="392" t="s">
        <v>8</v>
      </c>
      <c r="I32" s="393">
        <f>CEILING(((G11*I22*G28*G29)),10)</f>
        <v>0</v>
      </c>
      <c r="J32" s="392" t="s">
        <v>171</v>
      </c>
      <c r="K32" s="394"/>
      <c r="L32" s="361"/>
      <c r="M32" s="68"/>
      <c r="N32" s="68"/>
      <c r="O32" s="68"/>
      <c r="P32" s="68"/>
      <c r="Q32" s="68"/>
      <c r="R32" s="68"/>
      <c r="S32" s="68"/>
      <c r="T32" s="68"/>
      <c r="U32" s="68"/>
      <c r="V32" s="68"/>
      <c r="W32" s="68"/>
    </row>
    <row r="33" spans="1:23" ht="5.25" customHeight="1" thickBot="1" x14ac:dyDescent="0.25">
      <c r="A33" s="68"/>
      <c r="B33" s="57"/>
      <c r="C33" s="60"/>
      <c r="D33" s="60"/>
      <c r="E33" s="60"/>
      <c r="F33" s="385"/>
      <c r="G33" s="395"/>
      <c r="H33" s="71"/>
      <c r="I33" s="71"/>
      <c r="J33" s="71"/>
      <c r="K33" s="60"/>
      <c r="L33" s="361"/>
      <c r="M33" s="68"/>
      <c r="N33" s="68"/>
      <c r="O33" s="68"/>
      <c r="P33" s="68"/>
      <c r="Q33" s="68"/>
      <c r="R33" s="68"/>
      <c r="S33" s="68"/>
      <c r="T33" s="68"/>
      <c r="U33" s="68"/>
      <c r="V33" s="68"/>
      <c r="W33" s="68"/>
    </row>
    <row r="34" spans="1:23" x14ac:dyDescent="0.2">
      <c r="A34" s="68"/>
      <c r="B34" s="57"/>
      <c r="C34" s="466" t="s">
        <v>80</v>
      </c>
      <c r="D34" s="467">
        <f>1*POWER((I32),0.5)*G14</f>
        <v>0</v>
      </c>
      <c r="E34" s="468" t="s">
        <v>0</v>
      </c>
      <c r="F34" s="469" t="s">
        <v>9</v>
      </c>
      <c r="G34" s="470">
        <f>D34</f>
        <v>0</v>
      </c>
      <c r="H34" s="468" t="s">
        <v>0</v>
      </c>
      <c r="I34" s="471" t="str">
        <f>IF(D34&lt;30,"No cumple dimensión mínima: USE: 30cm","OK Cumple dimensión mínima")</f>
        <v>No cumple dimensión mínima: USE: 30cm</v>
      </c>
      <c r="J34" s="471"/>
      <c r="K34" s="472"/>
      <c r="L34" s="361"/>
      <c r="M34" s="68"/>
      <c r="N34" s="68"/>
      <c r="O34" s="68"/>
      <c r="P34" s="68"/>
      <c r="Q34" s="68"/>
      <c r="R34" s="68"/>
      <c r="S34" s="68"/>
      <c r="T34" s="68"/>
      <c r="U34" s="68"/>
      <c r="V34" s="68"/>
      <c r="W34" s="68"/>
    </row>
    <row r="35" spans="1:23" x14ac:dyDescent="0.2">
      <c r="A35" s="68"/>
      <c r="B35" s="57"/>
      <c r="C35" s="473" t="s">
        <v>81</v>
      </c>
      <c r="D35" s="474" t="str">
        <f>IF(D34=0,"",IF(D34&lt;30,30,MROUND(D34,5)))</f>
        <v/>
      </c>
      <c r="E35" s="475" t="s">
        <v>0</v>
      </c>
      <c r="F35" s="476" t="s">
        <v>9</v>
      </c>
      <c r="G35" s="477" t="str">
        <f>D35</f>
        <v/>
      </c>
      <c r="H35" s="475" t="s">
        <v>0</v>
      </c>
      <c r="I35" s="478"/>
      <c r="J35" s="478"/>
      <c r="K35" s="479"/>
      <c r="L35" s="361"/>
      <c r="M35" s="68"/>
      <c r="N35" s="68"/>
      <c r="O35" s="68"/>
      <c r="P35" s="68"/>
      <c r="Q35" s="68"/>
      <c r="R35" s="68"/>
      <c r="S35" s="68"/>
      <c r="T35" s="68"/>
      <c r="U35" s="68"/>
      <c r="V35" s="68"/>
      <c r="W35" s="68"/>
    </row>
    <row r="36" spans="1:23" x14ac:dyDescent="0.2">
      <c r="A36" s="68"/>
      <c r="B36" s="57"/>
      <c r="C36" s="480"/>
      <c r="D36" s="481"/>
      <c r="E36" s="481"/>
      <c r="F36" s="482"/>
      <c r="G36" s="481"/>
      <c r="H36" s="481"/>
      <c r="I36" s="478"/>
      <c r="J36" s="478"/>
      <c r="K36" s="479"/>
      <c r="L36" s="361"/>
      <c r="M36" s="68"/>
      <c r="N36" s="68"/>
      <c r="O36" s="68"/>
      <c r="P36" s="68"/>
      <c r="Q36" s="68"/>
      <c r="R36" s="68"/>
      <c r="S36" s="68"/>
      <c r="T36" s="68"/>
      <c r="U36" s="68"/>
      <c r="V36" s="68"/>
      <c r="W36" s="68"/>
    </row>
    <row r="37" spans="1:23" x14ac:dyDescent="0.2">
      <c r="A37" s="68"/>
      <c r="B37" s="57"/>
      <c r="C37" s="480" t="s">
        <v>83</v>
      </c>
      <c r="D37" s="483">
        <f>0.7*POWER((I32),0.5)*G14</f>
        <v>0</v>
      </c>
      <c r="E37" s="478" t="s">
        <v>0</v>
      </c>
      <c r="F37" s="484" t="s">
        <v>9</v>
      </c>
      <c r="G37" s="485">
        <f>2*D37</f>
        <v>0</v>
      </c>
      <c r="H37" s="478" t="s">
        <v>0</v>
      </c>
      <c r="I37" s="478" t="str">
        <f>IF(D37&lt;30,"No cumple dimensión mínima: USE: 30cm","OK Cumple dimensión mínima")</f>
        <v>No cumple dimensión mínima: USE: 30cm</v>
      </c>
      <c r="J37" s="478"/>
      <c r="K37" s="479"/>
      <c r="L37" s="361"/>
      <c r="M37" s="68"/>
      <c r="N37" s="68"/>
      <c r="O37" s="68"/>
      <c r="P37" s="68"/>
      <c r="Q37" s="68"/>
      <c r="R37" s="68"/>
      <c r="S37" s="68"/>
      <c r="T37" s="68"/>
      <c r="U37" s="68"/>
      <c r="V37" s="68"/>
      <c r="W37" s="68"/>
    </row>
    <row r="38" spans="1:23" x14ac:dyDescent="0.2">
      <c r="A38" s="68"/>
      <c r="B38" s="57"/>
      <c r="C38" s="473" t="s">
        <v>82</v>
      </c>
      <c r="D38" s="474" t="str">
        <f>IF(D37=0,"",IF(D37&lt;30,30,MROUND(D37,5)))</f>
        <v/>
      </c>
      <c r="E38" s="475" t="s">
        <v>0</v>
      </c>
      <c r="F38" s="476" t="s">
        <v>9</v>
      </c>
      <c r="G38" s="477" t="str">
        <f>IF(G37=0,"",MROUND(G37,5))</f>
        <v/>
      </c>
      <c r="H38" s="475" t="s">
        <v>0</v>
      </c>
      <c r="I38" s="478"/>
      <c r="J38" s="478"/>
      <c r="K38" s="479"/>
      <c r="L38" s="361"/>
      <c r="M38" s="68"/>
      <c r="N38" s="68"/>
      <c r="O38" s="68"/>
      <c r="P38" s="68"/>
      <c r="Q38" s="68"/>
      <c r="R38" s="68"/>
      <c r="S38" s="68"/>
      <c r="T38" s="68"/>
      <c r="U38" s="68"/>
      <c r="V38" s="68"/>
      <c r="W38" s="68"/>
    </row>
    <row r="39" spans="1:23" x14ac:dyDescent="0.2">
      <c r="A39" s="68"/>
      <c r="B39" s="57"/>
      <c r="C39" s="473"/>
      <c r="D39" s="475"/>
      <c r="E39" s="475"/>
      <c r="F39" s="475"/>
      <c r="G39" s="475"/>
      <c r="H39" s="475"/>
      <c r="I39" s="478"/>
      <c r="J39" s="478"/>
      <c r="K39" s="479"/>
      <c r="L39" s="361"/>
      <c r="M39" s="68"/>
      <c r="N39" s="68"/>
      <c r="O39" s="68"/>
      <c r="P39" s="68"/>
      <c r="Q39" s="68"/>
      <c r="R39" s="68"/>
      <c r="S39" s="68"/>
      <c r="T39" s="68"/>
      <c r="U39" s="68"/>
      <c r="V39" s="68"/>
      <c r="W39" s="68"/>
    </row>
    <row r="40" spans="1:23" s="187" customFormat="1" x14ac:dyDescent="0.2">
      <c r="B40" s="193"/>
      <c r="C40" s="1189" t="s">
        <v>374</v>
      </c>
      <c r="D40" s="1190"/>
      <c r="E40" s="1190"/>
      <c r="F40" s="1190"/>
      <c r="G40" s="281" t="e">
        <f>MROUND(SQRT(POWER(D35,2)+POWER(G35,2)),5)</f>
        <v>#VALUE!</v>
      </c>
      <c r="H40" s="279" t="s">
        <v>0</v>
      </c>
      <c r="I40" s="282"/>
      <c r="J40" s="282"/>
      <c r="K40" s="283"/>
      <c r="L40" s="194"/>
    </row>
    <row r="41" spans="1:23" ht="12.75" thickBot="1" x14ac:dyDescent="0.25">
      <c r="A41" s="68"/>
      <c r="B41" s="57"/>
      <c r="C41" s="486"/>
      <c r="D41" s="487"/>
      <c r="E41" s="487"/>
      <c r="F41" s="488"/>
      <c r="G41" s="487"/>
      <c r="H41" s="487"/>
      <c r="I41" s="403"/>
      <c r="J41" s="403"/>
      <c r="K41" s="404"/>
      <c r="L41" s="361"/>
      <c r="M41" s="68"/>
      <c r="N41" s="68"/>
      <c r="O41" s="68"/>
      <c r="P41" s="68"/>
      <c r="Q41" s="68"/>
      <c r="R41" s="68"/>
      <c r="S41" s="68"/>
      <c r="T41" s="68"/>
      <c r="U41" s="68"/>
      <c r="V41" s="68"/>
      <c r="W41" s="68"/>
    </row>
    <row r="42" spans="1:23" ht="14.25" customHeight="1" thickBot="1" x14ac:dyDescent="0.25">
      <c r="A42" s="68"/>
      <c r="B42" s="57"/>
      <c r="C42" s="60"/>
      <c r="D42" s="60"/>
      <c r="E42" s="60"/>
      <c r="F42" s="385"/>
      <c r="G42" s="60"/>
      <c r="H42" s="71"/>
      <c r="I42" s="71"/>
      <c r="J42" s="71"/>
      <c r="K42" s="60"/>
      <c r="L42" s="361"/>
      <c r="M42" s="68"/>
      <c r="N42" s="68"/>
      <c r="O42" s="68"/>
      <c r="P42" s="68"/>
      <c r="Q42" s="68"/>
      <c r="R42" s="68"/>
      <c r="S42" s="68"/>
      <c r="T42" s="68"/>
      <c r="U42" s="68"/>
      <c r="V42" s="68"/>
      <c r="W42" s="68"/>
    </row>
    <row r="43" spans="1:23" s="353" customFormat="1" ht="15" customHeight="1" x14ac:dyDescent="0.2">
      <c r="B43" s="57"/>
      <c r="C43" s="1440" t="s">
        <v>173</v>
      </c>
      <c r="D43" s="1441"/>
      <c r="E43" s="1441"/>
      <c r="F43" s="1441"/>
      <c r="G43" s="1441"/>
      <c r="H43" s="1441"/>
      <c r="I43" s="1441"/>
      <c r="J43" s="1441"/>
      <c r="K43" s="1442"/>
      <c r="L43" s="361"/>
    </row>
    <row r="44" spans="1:23" s="353" customFormat="1" x14ac:dyDescent="0.2">
      <c r="B44" s="57"/>
      <c r="C44" s="1339" t="s">
        <v>178</v>
      </c>
      <c r="D44" s="1340"/>
      <c r="E44" s="1340"/>
      <c r="F44" s="1340"/>
      <c r="G44" s="1340"/>
      <c r="H44" s="1340"/>
      <c r="I44" s="1340"/>
      <c r="J44" s="1340"/>
      <c r="K44" s="1341"/>
      <c r="L44" s="361"/>
    </row>
    <row r="45" spans="1:23" s="353" customFormat="1" ht="23.25" customHeight="1" thickBot="1" x14ac:dyDescent="0.25">
      <c r="B45" s="57"/>
      <c r="C45" s="1331" t="str">
        <f>IF(G5&gt;4,"Este edificio probablemente requiera de pantallas de rigidización","")</f>
        <v/>
      </c>
      <c r="D45" s="1332"/>
      <c r="E45" s="1332"/>
      <c r="F45" s="1332"/>
      <c r="G45" s="1332"/>
      <c r="H45" s="1332"/>
      <c r="I45" s="1332"/>
      <c r="J45" s="1332"/>
      <c r="K45" s="1333"/>
      <c r="L45" s="361"/>
    </row>
    <row r="46" spans="1:23" s="353" customFormat="1" ht="12" customHeight="1" thickBot="1" x14ac:dyDescent="0.25">
      <c r="B46" s="424"/>
      <c r="C46" s="1334"/>
      <c r="D46" s="1334"/>
      <c r="E46" s="1334"/>
      <c r="F46" s="1334"/>
      <c r="G46" s="1334"/>
      <c r="H46" s="1334"/>
      <c r="I46" s="1334"/>
      <c r="J46" s="1334"/>
      <c r="K46" s="1334"/>
      <c r="L46" s="425"/>
    </row>
    <row r="47" spans="1:23" s="353" customFormat="1" x14ac:dyDescent="0.2">
      <c r="F47" s="354"/>
      <c r="H47" s="355"/>
      <c r="I47" s="355"/>
      <c r="J47" s="355"/>
    </row>
    <row r="48" spans="1:23" s="353" customFormat="1" x14ac:dyDescent="0.2">
      <c r="F48" s="354"/>
      <c r="H48" s="355"/>
      <c r="I48" s="355"/>
      <c r="J48" s="355"/>
    </row>
    <row r="49" spans="6:10" s="353" customFormat="1" x14ac:dyDescent="0.2">
      <c r="F49" s="354"/>
      <c r="H49" s="355"/>
      <c r="I49" s="355"/>
      <c r="J49" s="355"/>
    </row>
    <row r="50" spans="6:10" s="353" customFormat="1" x14ac:dyDescent="0.2">
      <c r="F50" s="354"/>
      <c r="H50" s="355"/>
      <c r="I50" s="355"/>
      <c r="J50" s="355"/>
    </row>
    <row r="51" spans="6:10" s="353" customFormat="1" x14ac:dyDescent="0.2">
      <c r="F51" s="354"/>
      <c r="H51" s="355"/>
      <c r="I51" s="355"/>
      <c r="J51" s="355"/>
    </row>
    <row r="52" spans="6:10" s="353" customFormat="1" x14ac:dyDescent="0.2">
      <c r="F52" s="354"/>
      <c r="H52" s="355"/>
      <c r="I52" s="355"/>
      <c r="J52" s="355"/>
    </row>
    <row r="53" spans="6:10" s="353" customFormat="1" x14ac:dyDescent="0.2">
      <c r="F53" s="354"/>
      <c r="H53" s="355"/>
      <c r="I53" s="355"/>
      <c r="J53" s="355"/>
    </row>
    <row r="54" spans="6:10" s="353" customFormat="1" x14ac:dyDescent="0.2">
      <c r="F54" s="354"/>
      <c r="H54" s="355"/>
      <c r="I54" s="355"/>
      <c r="J54" s="355"/>
    </row>
    <row r="55" spans="6:10" s="353" customFormat="1" x14ac:dyDescent="0.2">
      <c r="F55" s="354"/>
      <c r="H55" s="355"/>
      <c r="I55" s="355"/>
      <c r="J55" s="355"/>
    </row>
    <row r="56" spans="6:10" s="353" customFormat="1" x14ac:dyDescent="0.2">
      <c r="F56" s="354"/>
      <c r="H56" s="355"/>
      <c r="I56" s="355"/>
      <c r="J56" s="355"/>
    </row>
    <row r="57" spans="6:10" s="353" customFormat="1" x14ac:dyDescent="0.2">
      <c r="F57" s="354"/>
      <c r="H57" s="355"/>
      <c r="I57" s="355"/>
      <c r="J57" s="355"/>
    </row>
    <row r="58" spans="6:10" s="353" customFormat="1" x14ac:dyDescent="0.2">
      <c r="F58" s="354"/>
      <c r="H58" s="355"/>
      <c r="I58" s="355"/>
      <c r="J58" s="355"/>
    </row>
    <row r="59" spans="6:10" s="353" customFormat="1" x14ac:dyDescent="0.2">
      <c r="F59" s="354"/>
      <c r="H59" s="355"/>
      <c r="I59" s="355"/>
      <c r="J59" s="355"/>
    </row>
    <row r="60" spans="6:10" s="353" customFormat="1" x14ac:dyDescent="0.2">
      <c r="F60" s="354"/>
      <c r="H60" s="355"/>
      <c r="I60" s="355"/>
      <c r="J60" s="355"/>
    </row>
    <row r="61" spans="6:10" s="353" customFormat="1" x14ac:dyDescent="0.2">
      <c r="F61" s="354"/>
      <c r="H61" s="355"/>
      <c r="I61" s="355"/>
      <c r="J61" s="355"/>
    </row>
    <row r="62" spans="6:10" s="353" customFormat="1" x14ac:dyDescent="0.2">
      <c r="F62" s="354"/>
      <c r="H62" s="355"/>
      <c r="I62" s="355"/>
      <c r="J62" s="355"/>
    </row>
    <row r="63" spans="6:10" s="353" customFormat="1" x14ac:dyDescent="0.2">
      <c r="F63" s="354"/>
      <c r="H63" s="355"/>
      <c r="I63" s="355"/>
      <c r="J63" s="355"/>
    </row>
    <row r="64" spans="6:10" s="353" customFormat="1" x14ac:dyDescent="0.2">
      <c r="F64" s="354"/>
      <c r="H64" s="355"/>
      <c r="I64" s="355"/>
      <c r="J64" s="355"/>
    </row>
    <row r="65" spans="6:10" s="353" customFormat="1" x14ac:dyDescent="0.2">
      <c r="F65" s="354"/>
      <c r="H65" s="355"/>
      <c r="I65" s="355"/>
      <c r="J65" s="355"/>
    </row>
    <row r="66" spans="6:10" s="353" customFormat="1" x14ac:dyDescent="0.2">
      <c r="F66" s="354"/>
      <c r="H66" s="355"/>
      <c r="I66" s="355"/>
      <c r="J66" s="355"/>
    </row>
    <row r="67" spans="6:10" s="353" customFormat="1" x14ac:dyDescent="0.2">
      <c r="F67" s="354"/>
      <c r="H67" s="355"/>
      <c r="I67" s="355"/>
      <c r="J67" s="355"/>
    </row>
    <row r="68" spans="6:10" s="353" customFormat="1" x14ac:dyDescent="0.2">
      <c r="F68" s="354"/>
      <c r="H68" s="355"/>
      <c r="I68" s="355"/>
      <c r="J68" s="355"/>
    </row>
    <row r="69" spans="6:10" s="353" customFormat="1" x14ac:dyDescent="0.2">
      <c r="F69" s="354"/>
      <c r="H69" s="355"/>
      <c r="I69" s="355"/>
      <c r="J69" s="355"/>
    </row>
    <row r="70" spans="6:10" s="353" customFormat="1" x14ac:dyDescent="0.2">
      <c r="F70" s="354"/>
      <c r="H70" s="355"/>
      <c r="I70" s="355"/>
      <c r="J70" s="355"/>
    </row>
    <row r="71" spans="6:10" s="353" customFormat="1" x14ac:dyDescent="0.2">
      <c r="F71" s="354"/>
      <c r="H71" s="355"/>
      <c r="I71" s="355"/>
      <c r="J71" s="355"/>
    </row>
    <row r="72" spans="6:10" s="353" customFormat="1" x14ac:dyDescent="0.2">
      <c r="F72" s="354"/>
      <c r="H72" s="355"/>
      <c r="I72" s="355"/>
      <c r="J72" s="355"/>
    </row>
    <row r="73" spans="6:10" s="353" customFormat="1" x14ac:dyDescent="0.2">
      <c r="F73" s="354"/>
      <c r="H73" s="355"/>
      <c r="I73" s="355"/>
      <c r="J73" s="355"/>
    </row>
    <row r="74" spans="6:10" s="353" customFormat="1" x14ac:dyDescent="0.2">
      <c r="F74" s="354"/>
      <c r="H74" s="355"/>
      <c r="I74" s="355"/>
      <c r="J74" s="355"/>
    </row>
    <row r="75" spans="6:10" s="353" customFormat="1" x14ac:dyDescent="0.2">
      <c r="F75" s="354"/>
      <c r="H75" s="355"/>
      <c r="I75" s="355"/>
      <c r="J75" s="355"/>
    </row>
    <row r="76" spans="6:10" s="353" customFormat="1" x14ac:dyDescent="0.2">
      <c r="F76" s="354"/>
      <c r="H76" s="355"/>
      <c r="I76" s="355"/>
      <c r="J76" s="355"/>
    </row>
    <row r="77" spans="6:10" s="353" customFormat="1" x14ac:dyDescent="0.2">
      <c r="F77" s="354"/>
      <c r="H77" s="355"/>
      <c r="I77" s="355"/>
      <c r="J77" s="355"/>
    </row>
    <row r="78" spans="6:10" s="353" customFormat="1" x14ac:dyDescent="0.2">
      <c r="F78" s="354"/>
      <c r="H78" s="355"/>
      <c r="I78" s="355"/>
      <c r="J78" s="355"/>
    </row>
    <row r="79" spans="6:10" s="353" customFormat="1" x14ac:dyDescent="0.2">
      <c r="F79" s="354"/>
      <c r="H79" s="355"/>
      <c r="I79" s="355"/>
      <c r="J79" s="355"/>
    </row>
    <row r="80" spans="6:10" s="353" customFormat="1" x14ac:dyDescent="0.2">
      <c r="F80" s="354"/>
      <c r="H80" s="355"/>
      <c r="I80" s="355"/>
      <c r="J80" s="355"/>
    </row>
    <row r="81" spans="6:10" s="353" customFormat="1" x14ac:dyDescent="0.2">
      <c r="F81" s="354"/>
      <c r="H81" s="355"/>
      <c r="I81" s="355"/>
      <c r="J81" s="355"/>
    </row>
    <row r="82" spans="6:10" s="353" customFormat="1" x14ac:dyDescent="0.2">
      <c r="F82" s="354"/>
      <c r="H82" s="355"/>
      <c r="I82" s="355"/>
      <c r="J82" s="355"/>
    </row>
    <row r="83" spans="6:10" s="353" customFormat="1" x14ac:dyDescent="0.2">
      <c r="F83" s="354"/>
      <c r="H83" s="355"/>
      <c r="I83" s="355"/>
      <c r="J83" s="355"/>
    </row>
    <row r="84" spans="6:10" s="353" customFormat="1" x14ac:dyDescent="0.2">
      <c r="F84" s="354"/>
      <c r="H84" s="355"/>
      <c r="I84" s="355"/>
      <c r="J84" s="355"/>
    </row>
    <row r="85" spans="6:10" s="353" customFormat="1" x14ac:dyDescent="0.2">
      <c r="F85" s="354"/>
      <c r="H85" s="355"/>
      <c r="I85" s="355"/>
      <c r="J85" s="355"/>
    </row>
    <row r="86" spans="6:10" s="353" customFormat="1" x14ac:dyDescent="0.2">
      <c r="F86" s="354"/>
      <c r="H86" s="355"/>
      <c r="I86" s="355"/>
      <c r="J86" s="355"/>
    </row>
    <row r="87" spans="6:10" s="353" customFormat="1" x14ac:dyDescent="0.2">
      <c r="F87" s="354"/>
      <c r="H87" s="355"/>
      <c r="I87" s="355"/>
      <c r="J87" s="355"/>
    </row>
    <row r="88" spans="6:10" s="353" customFormat="1" x14ac:dyDescent="0.2">
      <c r="F88" s="354"/>
      <c r="H88" s="355"/>
      <c r="I88" s="355"/>
      <c r="J88" s="355"/>
    </row>
    <row r="89" spans="6:10" s="353" customFormat="1" x14ac:dyDescent="0.2">
      <c r="F89" s="354"/>
      <c r="H89" s="355"/>
      <c r="I89" s="355"/>
      <c r="J89" s="355"/>
    </row>
    <row r="90" spans="6:10" s="353" customFormat="1" x14ac:dyDescent="0.2">
      <c r="F90" s="354"/>
      <c r="H90" s="355"/>
      <c r="I90" s="355"/>
      <c r="J90" s="355"/>
    </row>
    <row r="91" spans="6:10" s="353" customFormat="1" x14ac:dyDescent="0.2">
      <c r="F91" s="354"/>
      <c r="H91" s="355"/>
      <c r="I91" s="355"/>
      <c r="J91" s="355"/>
    </row>
    <row r="92" spans="6:10" s="353" customFormat="1" x14ac:dyDescent="0.2">
      <c r="F92" s="354"/>
      <c r="H92" s="355"/>
      <c r="I92" s="355"/>
      <c r="J92" s="355"/>
    </row>
    <row r="93" spans="6:10" s="353" customFormat="1" x14ac:dyDescent="0.2">
      <c r="F93" s="354"/>
      <c r="H93" s="355"/>
      <c r="I93" s="355"/>
      <c r="J93" s="355"/>
    </row>
    <row r="94" spans="6:10" s="353" customFormat="1" x14ac:dyDescent="0.2">
      <c r="F94" s="354"/>
      <c r="H94" s="355"/>
      <c r="I94" s="355"/>
      <c r="J94" s="355"/>
    </row>
    <row r="95" spans="6:10" s="353" customFormat="1" x14ac:dyDescent="0.2">
      <c r="F95" s="354"/>
      <c r="H95" s="355"/>
      <c r="I95" s="355"/>
      <c r="J95" s="355"/>
    </row>
    <row r="96" spans="6:10" s="353" customFormat="1" x14ac:dyDescent="0.2">
      <c r="F96" s="354"/>
      <c r="H96" s="355"/>
      <c r="I96" s="355"/>
      <c r="J96" s="355"/>
    </row>
    <row r="97" spans="6:10" s="353" customFormat="1" x14ac:dyDescent="0.2">
      <c r="F97" s="354"/>
      <c r="H97" s="355"/>
      <c r="I97" s="355"/>
      <c r="J97" s="355"/>
    </row>
    <row r="98" spans="6:10" s="353" customFormat="1" x14ac:dyDescent="0.2">
      <c r="F98" s="354"/>
      <c r="H98" s="355"/>
      <c r="I98" s="355"/>
      <c r="J98" s="355"/>
    </row>
    <row r="99" spans="6:10" s="353" customFormat="1" x14ac:dyDescent="0.2">
      <c r="F99" s="354"/>
      <c r="H99" s="355"/>
      <c r="I99" s="355"/>
      <c r="J99" s="355"/>
    </row>
    <row r="100" spans="6:10" s="353" customFormat="1" x14ac:dyDescent="0.2">
      <c r="F100" s="354"/>
      <c r="H100" s="355"/>
      <c r="I100" s="355"/>
      <c r="J100" s="355"/>
    </row>
    <row r="101" spans="6:10" s="353" customFormat="1" x14ac:dyDescent="0.2">
      <c r="F101" s="354"/>
      <c r="H101" s="355"/>
      <c r="I101" s="355"/>
      <c r="J101" s="355"/>
    </row>
    <row r="102" spans="6:10" s="353" customFormat="1" x14ac:dyDescent="0.2">
      <c r="F102" s="354"/>
      <c r="H102" s="355"/>
      <c r="I102" s="355"/>
      <c r="J102" s="355"/>
    </row>
    <row r="103" spans="6:10" s="353" customFormat="1" x14ac:dyDescent="0.2">
      <c r="F103" s="354"/>
      <c r="H103" s="355"/>
      <c r="I103" s="355"/>
      <c r="J103" s="355"/>
    </row>
    <row r="104" spans="6:10" s="353" customFormat="1" x14ac:dyDescent="0.2">
      <c r="F104" s="354"/>
      <c r="H104" s="355"/>
      <c r="I104" s="355"/>
      <c r="J104" s="355"/>
    </row>
    <row r="105" spans="6:10" s="353" customFormat="1" x14ac:dyDescent="0.2">
      <c r="F105" s="354"/>
      <c r="H105" s="355"/>
      <c r="I105" s="355"/>
      <c r="J105" s="355"/>
    </row>
    <row r="106" spans="6:10" s="353" customFormat="1" x14ac:dyDescent="0.2">
      <c r="F106" s="354"/>
      <c r="H106" s="355"/>
      <c r="I106" s="355"/>
      <c r="J106" s="355"/>
    </row>
    <row r="107" spans="6:10" s="353" customFormat="1" x14ac:dyDescent="0.2">
      <c r="F107" s="354"/>
      <c r="H107" s="355"/>
      <c r="I107" s="355"/>
      <c r="J107" s="355"/>
    </row>
    <row r="108" spans="6:10" s="353" customFormat="1" x14ac:dyDescent="0.2">
      <c r="F108" s="354"/>
      <c r="H108" s="355"/>
      <c r="I108" s="355"/>
      <c r="J108" s="355"/>
    </row>
    <row r="109" spans="6:10" s="353" customFormat="1" x14ac:dyDescent="0.2">
      <c r="F109" s="354"/>
      <c r="H109" s="355"/>
      <c r="I109" s="355"/>
      <c r="J109" s="355"/>
    </row>
    <row r="110" spans="6:10" s="353" customFormat="1" x14ac:dyDescent="0.2">
      <c r="F110" s="354"/>
      <c r="H110" s="355"/>
      <c r="I110" s="355"/>
      <c r="J110" s="355"/>
    </row>
    <row r="111" spans="6:10" s="353" customFormat="1" x14ac:dyDescent="0.2">
      <c r="F111" s="354"/>
      <c r="H111" s="355"/>
      <c r="I111" s="355"/>
      <c r="J111" s="355"/>
    </row>
    <row r="112" spans="6:10" s="353" customFormat="1" x14ac:dyDescent="0.2">
      <c r="F112" s="354"/>
      <c r="H112" s="355"/>
      <c r="I112" s="355"/>
      <c r="J112" s="355"/>
    </row>
    <row r="113" spans="6:10" s="353" customFormat="1" x14ac:dyDescent="0.2">
      <c r="F113" s="354"/>
      <c r="H113" s="355"/>
      <c r="I113" s="355"/>
      <c r="J113" s="355"/>
    </row>
    <row r="114" spans="6:10" s="353" customFormat="1" x14ac:dyDescent="0.2">
      <c r="F114" s="354"/>
      <c r="H114" s="355"/>
      <c r="I114" s="355"/>
      <c r="J114" s="355"/>
    </row>
    <row r="115" spans="6:10" s="353" customFormat="1" x14ac:dyDescent="0.2">
      <c r="F115" s="354"/>
      <c r="H115" s="355"/>
      <c r="I115" s="355"/>
      <c r="J115" s="355"/>
    </row>
    <row r="116" spans="6:10" s="353" customFormat="1" x14ac:dyDescent="0.2">
      <c r="F116" s="354"/>
      <c r="H116" s="355"/>
      <c r="I116" s="355"/>
      <c r="J116" s="355"/>
    </row>
    <row r="117" spans="6:10" s="353" customFormat="1" x14ac:dyDescent="0.2">
      <c r="F117" s="354"/>
      <c r="H117" s="355"/>
      <c r="I117" s="355"/>
      <c r="J117" s="355"/>
    </row>
    <row r="118" spans="6:10" s="353" customFormat="1" x14ac:dyDescent="0.2">
      <c r="F118" s="354"/>
      <c r="H118" s="355"/>
      <c r="I118" s="355"/>
      <c r="J118" s="355"/>
    </row>
    <row r="119" spans="6:10" s="353" customFormat="1" x14ac:dyDescent="0.2">
      <c r="F119" s="354"/>
      <c r="H119" s="355"/>
      <c r="I119" s="355"/>
      <c r="J119" s="355"/>
    </row>
    <row r="120" spans="6:10" s="353" customFormat="1" x14ac:dyDescent="0.2">
      <c r="F120" s="354"/>
      <c r="H120" s="355"/>
      <c r="I120" s="355"/>
      <c r="J120" s="355"/>
    </row>
    <row r="121" spans="6:10" s="353" customFormat="1" x14ac:dyDescent="0.2">
      <c r="F121" s="354"/>
      <c r="H121" s="355"/>
      <c r="I121" s="355"/>
      <c r="J121" s="355"/>
    </row>
    <row r="122" spans="6:10" s="353" customFormat="1" x14ac:dyDescent="0.2">
      <c r="F122" s="354"/>
      <c r="H122" s="355"/>
      <c r="I122" s="355"/>
      <c r="J122" s="355"/>
    </row>
    <row r="123" spans="6:10" s="353" customFormat="1" x14ac:dyDescent="0.2">
      <c r="F123" s="354"/>
      <c r="H123" s="355"/>
      <c r="I123" s="355"/>
      <c r="J123" s="355"/>
    </row>
    <row r="124" spans="6:10" s="353" customFormat="1" x14ac:dyDescent="0.2">
      <c r="F124" s="354"/>
      <c r="H124" s="355"/>
      <c r="I124" s="355"/>
      <c r="J124" s="355"/>
    </row>
    <row r="125" spans="6:10" s="353" customFormat="1" x14ac:dyDescent="0.2">
      <c r="F125" s="354"/>
      <c r="H125" s="355"/>
      <c r="I125" s="355"/>
      <c r="J125" s="355"/>
    </row>
    <row r="126" spans="6:10" s="353" customFormat="1" x14ac:dyDescent="0.2">
      <c r="F126" s="354"/>
      <c r="H126" s="355"/>
      <c r="I126" s="355"/>
      <c r="J126" s="355"/>
    </row>
    <row r="127" spans="6:10" s="353" customFormat="1" x14ac:dyDescent="0.2">
      <c r="F127" s="354"/>
      <c r="H127" s="355"/>
      <c r="I127" s="355"/>
      <c r="J127" s="355"/>
    </row>
    <row r="128" spans="6:10" s="353" customFormat="1" x14ac:dyDescent="0.2">
      <c r="F128" s="354"/>
      <c r="H128" s="355"/>
      <c r="I128" s="355"/>
      <c r="J128" s="355"/>
    </row>
    <row r="129" spans="6:10" s="353" customFormat="1" x14ac:dyDescent="0.2">
      <c r="F129" s="354"/>
      <c r="H129" s="355"/>
      <c r="I129" s="355"/>
      <c r="J129" s="355"/>
    </row>
    <row r="130" spans="6:10" s="353" customFormat="1" x14ac:dyDescent="0.2">
      <c r="F130" s="354"/>
      <c r="H130" s="355"/>
      <c r="I130" s="355"/>
      <c r="J130" s="355"/>
    </row>
    <row r="131" spans="6:10" s="353" customFormat="1" x14ac:dyDescent="0.2">
      <c r="F131" s="354"/>
      <c r="H131" s="355"/>
      <c r="I131" s="355"/>
      <c r="J131" s="355"/>
    </row>
    <row r="132" spans="6:10" s="353" customFormat="1" x14ac:dyDescent="0.2">
      <c r="F132" s="354"/>
      <c r="H132" s="355"/>
      <c r="I132" s="355"/>
      <c r="J132" s="355"/>
    </row>
    <row r="133" spans="6:10" s="353" customFormat="1" x14ac:dyDescent="0.2">
      <c r="F133" s="354"/>
      <c r="H133" s="355"/>
      <c r="I133" s="355"/>
      <c r="J133" s="355"/>
    </row>
    <row r="134" spans="6:10" s="353" customFormat="1" x14ac:dyDescent="0.2">
      <c r="F134" s="354"/>
      <c r="H134" s="355"/>
      <c r="I134" s="355"/>
      <c r="J134" s="355"/>
    </row>
    <row r="135" spans="6:10" s="353" customFormat="1" x14ac:dyDescent="0.2">
      <c r="F135" s="354"/>
      <c r="H135" s="355"/>
      <c r="I135" s="355"/>
      <c r="J135" s="355"/>
    </row>
    <row r="136" spans="6:10" s="353" customFormat="1" x14ac:dyDescent="0.2">
      <c r="F136" s="354"/>
      <c r="H136" s="355"/>
      <c r="I136" s="355"/>
      <c r="J136" s="355"/>
    </row>
    <row r="137" spans="6:10" s="353" customFormat="1" x14ac:dyDescent="0.2">
      <c r="F137" s="354"/>
      <c r="H137" s="355"/>
      <c r="I137" s="355"/>
      <c r="J137" s="355"/>
    </row>
    <row r="138" spans="6:10" s="353" customFormat="1" x14ac:dyDescent="0.2">
      <c r="F138" s="354"/>
      <c r="H138" s="355"/>
      <c r="I138" s="355"/>
      <c r="J138" s="355"/>
    </row>
    <row r="139" spans="6:10" s="353" customFormat="1" x14ac:dyDescent="0.2">
      <c r="F139" s="354"/>
      <c r="H139" s="355"/>
      <c r="I139" s="355"/>
      <c r="J139" s="355"/>
    </row>
    <row r="140" spans="6:10" s="353" customFormat="1" x14ac:dyDescent="0.2">
      <c r="F140" s="354"/>
      <c r="H140" s="355"/>
      <c r="I140" s="355"/>
      <c r="J140" s="355"/>
    </row>
    <row r="141" spans="6:10" s="353" customFormat="1" x14ac:dyDescent="0.2">
      <c r="F141" s="354"/>
      <c r="H141" s="355"/>
      <c r="I141" s="355"/>
      <c r="J141" s="355"/>
    </row>
    <row r="142" spans="6:10" s="353" customFormat="1" x14ac:dyDescent="0.2">
      <c r="F142" s="354"/>
      <c r="H142" s="355"/>
      <c r="I142" s="355"/>
      <c r="J142" s="355"/>
    </row>
    <row r="143" spans="6:10" s="353" customFormat="1" x14ac:dyDescent="0.2">
      <c r="F143" s="354"/>
      <c r="H143" s="355"/>
      <c r="I143" s="355"/>
      <c r="J143" s="355"/>
    </row>
    <row r="144" spans="6:10" s="353" customFormat="1" x14ac:dyDescent="0.2">
      <c r="F144" s="354"/>
      <c r="H144" s="355"/>
      <c r="I144" s="355"/>
      <c r="J144" s="355"/>
    </row>
    <row r="145" spans="6:10" s="353" customFormat="1" x14ac:dyDescent="0.2">
      <c r="F145" s="354"/>
      <c r="H145" s="355"/>
      <c r="I145" s="355"/>
      <c r="J145" s="355"/>
    </row>
    <row r="146" spans="6:10" s="353" customFormat="1" x14ac:dyDescent="0.2">
      <c r="F146" s="354"/>
      <c r="H146" s="355"/>
      <c r="I146" s="355"/>
      <c r="J146" s="355"/>
    </row>
    <row r="147" spans="6:10" s="353" customFormat="1" x14ac:dyDescent="0.2">
      <c r="F147" s="354"/>
      <c r="H147" s="355"/>
      <c r="I147" s="355"/>
      <c r="J147" s="355"/>
    </row>
    <row r="148" spans="6:10" s="353" customFormat="1" x14ac:dyDescent="0.2">
      <c r="F148" s="354"/>
      <c r="H148" s="355"/>
      <c r="I148" s="355"/>
      <c r="J148" s="355"/>
    </row>
    <row r="149" spans="6:10" s="353" customFormat="1" x14ac:dyDescent="0.2">
      <c r="F149" s="354"/>
      <c r="H149" s="355"/>
      <c r="I149" s="355"/>
      <c r="J149" s="355"/>
    </row>
    <row r="150" spans="6:10" s="353" customFormat="1" x14ac:dyDescent="0.2">
      <c r="F150" s="354"/>
      <c r="H150" s="355"/>
      <c r="I150" s="355"/>
      <c r="J150" s="355"/>
    </row>
    <row r="151" spans="6:10" s="353" customFormat="1" x14ac:dyDescent="0.2">
      <c r="F151" s="354"/>
      <c r="H151" s="355"/>
      <c r="I151" s="355"/>
      <c r="J151" s="355"/>
    </row>
    <row r="152" spans="6:10" s="353" customFormat="1" x14ac:dyDescent="0.2">
      <c r="F152" s="354"/>
      <c r="H152" s="355"/>
      <c r="I152" s="355"/>
      <c r="J152" s="355"/>
    </row>
    <row r="153" spans="6:10" s="353" customFormat="1" x14ac:dyDescent="0.2">
      <c r="F153" s="354"/>
      <c r="H153" s="355"/>
      <c r="I153" s="355"/>
      <c r="J153" s="355"/>
    </row>
    <row r="154" spans="6:10" s="353" customFormat="1" x14ac:dyDescent="0.2">
      <c r="F154" s="354"/>
      <c r="H154" s="355"/>
      <c r="I154" s="355"/>
      <c r="J154" s="355"/>
    </row>
    <row r="155" spans="6:10" s="353" customFormat="1" x14ac:dyDescent="0.2">
      <c r="F155" s="354"/>
      <c r="H155" s="355"/>
      <c r="I155" s="355"/>
      <c r="J155" s="355"/>
    </row>
    <row r="156" spans="6:10" s="353" customFormat="1" x14ac:dyDescent="0.2">
      <c r="F156" s="354"/>
      <c r="H156" s="355"/>
      <c r="I156" s="355"/>
      <c r="J156" s="355"/>
    </row>
    <row r="157" spans="6:10" s="353" customFormat="1" x14ac:dyDescent="0.2">
      <c r="F157" s="354"/>
      <c r="H157" s="355"/>
      <c r="I157" s="355"/>
      <c r="J157" s="355"/>
    </row>
    <row r="158" spans="6:10" s="353" customFormat="1" x14ac:dyDescent="0.2">
      <c r="F158" s="354"/>
      <c r="H158" s="355"/>
      <c r="I158" s="355"/>
      <c r="J158" s="355"/>
    </row>
    <row r="159" spans="6:10" s="353" customFormat="1" x14ac:dyDescent="0.2">
      <c r="F159" s="354"/>
      <c r="H159" s="355"/>
      <c r="I159" s="355"/>
      <c r="J159" s="355"/>
    </row>
    <row r="160" spans="6:10" s="353" customFormat="1" x14ac:dyDescent="0.2">
      <c r="F160" s="354"/>
      <c r="H160" s="355"/>
      <c r="I160" s="355"/>
      <c r="J160" s="355"/>
    </row>
    <row r="161" spans="6:10" s="353" customFormat="1" x14ac:dyDescent="0.2">
      <c r="F161" s="354"/>
      <c r="H161" s="355"/>
      <c r="I161" s="355"/>
      <c r="J161" s="355"/>
    </row>
    <row r="162" spans="6:10" s="353" customFormat="1" x14ac:dyDescent="0.2">
      <c r="F162" s="354"/>
      <c r="H162" s="355"/>
      <c r="I162" s="355"/>
      <c r="J162" s="355"/>
    </row>
    <row r="163" spans="6:10" s="353" customFormat="1" x14ac:dyDescent="0.2">
      <c r="F163" s="354"/>
      <c r="H163" s="355"/>
      <c r="I163" s="355"/>
      <c r="J163" s="355"/>
    </row>
    <row r="164" spans="6:10" s="353" customFormat="1" x14ac:dyDescent="0.2">
      <c r="F164" s="354"/>
      <c r="H164" s="355"/>
      <c r="I164" s="355"/>
      <c r="J164" s="355"/>
    </row>
    <row r="165" spans="6:10" s="353" customFormat="1" x14ac:dyDescent="0.2">
      <c r="F165" s="354"/>
      <c r="H165" s="355"/>
      <c r="I165" s="355"/>
      <c r="J165" s="355"/>
    </row>
    <row r="166" spans="6:10" s="353" customFormat="1" x14ac:dyDescent="0.2">
      <c r="F166" s="354"/>
      <c r="H166" s="355"/>
      <c r="I166" s="355"/>
      <c r="J166" s="355"/>
    </row>
    <row r="167" spans="6:10" s="353" customFormat="1" x14ac:dyDescent="0.2">
      <c r="F167" s="354"/>
      <c r="H167" s="355"/>
      <c r="I167" s="355"/>
      <c r="J167" s="355"/>
    </row>
    <row r="168" spans="6:10" s="353" customFormat="1" x14ac:dyDescent="0.2">
      <c r="F168" s="354"/>
      <c r="H168" s="355"/>
      <c r="I168" s="355"/>
      <c r="J168" s="355"/>
    </row>
    <row r="169" spans="6:10" s="353" customFormat="1" x14ac:dyDescent="0.2">
      <c r="F169" s="354"/>
      <c r="H169" s="355"/>
      <c r="I169" s="355"/>
      <c r="J169" s="355"/>
    </row>
    <row r="170" spans="6:10" s="353" customFormat="1" x14ac:dyDescent="0.2">
      <c r="F170" s="354"/>
      <c r="H170" s="355"/>
      <c r="I170" s="355"/>
      <c r="J170" s="355"/>
    </row>
    <row r="171" spans="6:10" s="353" customFormat="1" x14ac:dyDescent="0.2">
      <c r="F171" s="354"/>
      <c r="H171" s="355"/>
      <c r="I171" s="355"/>
      <c r="J171" s="355"/>
    </row>
    <row r="172" spans="6:10" s="353" customFormat="1" x14ac:dyDescent="0.2">
      <c r="F172" s="354"/>
      <c r="H172" s="355"/>
      <c r="I172" s="355"/>
      <c r="J172" s="355"/>
    </row>
    <row r="173" spans="6:10" s="353" customFormat="1" x14ac:dyDescent="0.2">
      <c r="F173" s="354"/>
      <c r="H173" s="355"/>
      <c r="I173" s="355"/>
      <c r="J173" s="355"/>
    </row>
    <row r="174" spans="6:10" s="353" customFormat="1" x14ac:dyDescent="0.2">
      <c r="F174" s="354"/>
      <c r="H174" s="355"/>
      <c r="I174" s="355"/>
      <c r="J174" s="355"/>
    </row>
    <row r="175" spans="6:10" s="353" customFormat="1" x14ac:dyDescent="0.2">
      <c r="F175" s="354"/>
      <c r="H175" s="355"/>
      <c r="I175" s="355"/>
      <c r="J175" s="355"/>
    </row>
    <row r="176" spans="6:10" s="353" customFormat="1" x14ac:dyDescent="0.2">
      <c r="F176" s="354"/>
      <c r="H176" s="355"/>
      <c r="I176" s="355"/>
      <c r="J176" s="355"/>
    </row>
    <row r="177" spans="6:10" s="353" customFormat="1" x14ac:dyDescent="0.2">
      <c r="F177" s="354"/>
      <c r="H177" s="355"/>
      <c r="I177" s="355"/>
      <c r="J177" s="355"/>
    </row>
    <row r="178" spans="6:10" s="353" customFormat="1" x14ac:dyDescent="0.2">
      <c r="F178" s="354"/>
      <c r="H178" s="355"/>
      <c r="I178" s="355"/>
      <c r="J178" s="355"/>
    </row>
    <row r="179" spans="6:10" s="353" customFormat="1" x14ac:dyDescent="0.2">
      <c r="F179" s="354"/>
      <c r="H179" s="355"/>
      <c r="I179" s="355"/>
      <c r="J179" s="355"/>
    </row>
    <row r="180" spans="6:10" s="353" customFormat="1" x14ac:dyDescent="0.2">
      <c r="F180" s="354"/>
      <c r="H180" s="355"/>
      <c r="I180" s="355"/>
      <c r="J180" s="355"/>
    </row>
    <row r="181" spans="6:10" s="353" customFormat="1" x14ac:dyDescent="0.2">
      <c r="F181" s="354"/>
      <c r="H181" s="355"/>
      <c r="I181" s="355"/>
      <c r="J181" s="355"/>
    </row>
    <row r="182" spans="6:10" s="353" customFormat="1" x14ac:dyDescent="0.2">
      <c r="F182" s="354"/>
      <c r="H182" s="355"/>
      <c r="I182" s="355"/>
      <c r="J182" s="355"/>
    </row>
    <row r="183" spans="6:10" s="353" customFormat="1" x14ac:dyDescent="0.2">
      <c r="F183" s="354"/>
      <c r="H183" s="355"/>
      <c r="I183" s="355"/>
      <c r="J183" s="355"/>
    </row>
    <row r="184" spans="6:10" s="353" customFormat="1" x14ac:dyDescent="0.2">
      <c r="F184" s="354"/>
      <c r="H184" s="355"/>
      <c r="I184" s="355"/>
      <c r="J184" s="355"/>
    </row>
    <row r="185" spans="6:10" s="353" customFormat="1" x14ac:dyDescent="0.2">
      <c r="F185" s="354"/>
      <c r="H185" s="355"/>
      <c r="I185" s="355"/>
      <c r="J185" s="355"/>
    </row>
    <row r="186" spans="6:10" s="353" customFormat="1" x14ac:dyDescent="0.2">
      <c r="F186" s="354"/>
      <c r="H186" s="355"/>
      <c r="I186" s="355"/>
      <c r="J186" s="355"/>
    </row>
    <row r="187" spans="6:10" s="353" customFormat="1" x14ac:dyDescent="0.2">
      <c r="F187" s="354"/>
      <c r="H187" s="355"/>
      <c r="I187" s="355"/>
      <c r="J187" s="355"/>
    </row>
    <row r="188" spans="6:10" s="353" customFormat="1" x14ac:dyDescent="0.2">
      <c r="F188" s="354"/>
      <c r="H188" s="355"/>
      <c r="I188" s="355"/>
      <c r="J188" s="355"/>
    </row>
    <row r="189" spans="6:10" s="353" customFormat="1" x14ac:dyDescent="0.2">
      <c r="F189" s="354"/>
      <c r="H189" s="355"/>
      <c r="I189" s="355"/>
      <c r="J189" s="355"/>
    </row>
    <row r="190" spans="6:10" s="353" customFormat="1" x14ac:dyDescent="0.2">
      <c r="F190" s="354"/>
      <c r="H190" s="355"/>
      <c r="I190" s="355"/>
      <c r="J190" s="355"/>
    </row>
    <row r="191" spans="6:10" s="353" customFormat="1" x14ac:dyDescent="0.2">
      <c r="F191" s="354"/>
      <c r="H191" s="355"/>
      <c r="I191" s="355"/>
      <c r="J191" s="355"/>
    </row>
    <row r="192" spans="6:10" s="353" customFormat="1" x14ac:dyDescent="0.2">
      <c r="F192" s="354"/>
      <c r="H192" s="355"/>
      <c r="I192" s="355"/>
      <c r="J192" s="355"/>
    </row>
    <row r="193" spans="6:10" s="353" customFormat="1" x14ac:dyDescent="0.2">
      <c r="F193" s="354"/>
      <c r="H193" s="355"/>
      <c r="I193" s="355"/>
      <c r="J193" s="355"/>
    </row>
    <row r="194" spans="6:10" s="353" customFormat="1" x14ac:dyDescent="0.2">
      <c r="F194" s="354"/>
      <c r="H194" s="355"/>
      <c r="I194" s="355"/>
      <c r="J194" s="355"/>
    </row>
    <row r="195" spans="6:10" s="353" customFormat="1" x14ac:dyDescent="0.2">
      <c r="F195" s="354"/>
      <c r="H195" s="355"/>
      <c r="I195" s="355"/>
      <c r="J195" s="355"/>
    </row>
    <row r="196" spans="6:10" s="353" customFormat="1" x14ac:dyDescent="0.2">
      <c r="F196" s="354"/>
      <c r="H196" s="355"/>
      <c r="I196" s="355"/>
      <c r="J196" s="355"/>
    </row>
    <row r="197" spans="6:10" s="353" customFormat="1" x14ac:dyDescent="0.2">
      <c r="F197" s="354"/>
      <c r="H197" s="355"/>
      <c r="I197" s="355"/>
      <c r="J197" s="355"/>
    </row>
    <row r="198" spans="6:10" s="353" customFormat="1" x14ac:dyDescent="0.2">
      <c r="F198" s="354"/>
      <c r="H198" s="355"/>
      <c r="I198" s="355"/>
      <c r="J198" s="355"/>
    </row>
    <row r="199" spans="6:10" s="353" customFormat="1" x14ac:dyDescent="0.2">
      <c r="F199" s="354"/>
      <c r="H199" s="355"/>
      <c r="I199" s="355"/>
      <c r="J199" s="355"/>
    </row>
    <row r="200" spans="6:10" s="353" customFormat="1" x14ac:dyDescent="0.2">
      <c r="F200" s="354"/>
      <c r="H200" s="355"/>
      <c r="I200" s="355"/>
      <c r="J200" s="355"/>
    </row>
    <row r="201" spans="6:10" s="353" customFormat="1" x14ac:dyDescent="0.2">
      <c r="F201" s="354"/>
      <c r="H201" s="355"/>
      <c r="I201" s="355"/>
      <c r="J201" s="355"/>
    </row>
    <row r="202" spans="6:10" s="353" customFormat="1" x14ac:dyDescent="0.2">
      <c r="F202" s="354"/>
      <c r="H202" s="355"/>
      <c r="I202" s="355"/>
      <c r="J202" s="355"/>
    </row>
    <row r="203" spans="6:10" s="353" customFormat="1" x14ac:dyDescent="0.2">
      <c r="F203" s="354"/>
      <c r="H203" s="355"/>
      <c r="I203" s="355"/>
      <c r="J203" s="355"/>
    </row>
    <row r="204" spans="6:10" s="353" customFormat="1" x14ac:dyDescent="0.2">
      <c r="F204" s="354"/>
      <c r="H204" s="355"/>
      <c r="I204" s="355"/>
      <c r="J204" s="355"/>
    </row>
    <row r="205" spans="6:10" s="353" customFormat="1" x14ac:dyDescent="0.2">
      <c r="F205" s="354"/>
      <c r="H205" s="355"/>
      <c r="I205" s="355"/>
      <c r="J205" s="355"/>
    </row>
    <row r="206" spans="6:10" s="353" customFormat="1" x14ac:dyDescent="0.2">
      <c r="F206" s="354"/>
      <c r="H206" s="355"/>
      <c r="I206" s="355"/>
      <c r="J206" s="355"/>
    </row>
    <row r="207" spans="6:10" s="353" customFormat="1" x14ac:dyDescent="0.2">
      <c r="F207" s="354"/>
      <c r="H207" s="355"/>
      <c r="I207" s="355"/>
      <c r="J207" s="355"/>
    </row>
    <row r="208" spans="6:10" s="353" customFormat="1" x14ac:dyDescent="0.2">
      <c r="F208" s="354"/>
      <c r="H208" s="355"/>
      <c r="I208" s="355"/>
      <c r="J208" s="355"/>
    </row>
    <row r="209" spans="6:10" s="353" customFormat="1" x14ac:dyDescent="0.2">
      <c r="F209" s="354"/>
      <c r="H209" s="355"/>
      <c r="I209" s="355"/>
      <c r="J209" s="355"/>
    </row>
    <row r="210" spans="6:10" s="353" customFormat="1" x14ac:dyDescent="0.2">
      <c r="F210" s="354"/>
      <c r="H210" s="355"/>
      <c r="I210" s="355"/>
      <c r="J210" s="355"/>
    </row>
    <row r="211" spans="6:10" s="353" customFormat="1" x14ac:dyDescent="0.2">
      <c r="F211" s="354"/>
      <c r="H211" s="355"/>
      <c r="I211" s="355"/>
      <c r="J211" s="355"/>
    </row>
    <row r="212" spans="6:10" s="353" customFormat="1" x14ac:dyDescent="0.2">
      <c r="F212" s="354"/>
      <c r="H212" s="355"/>
      <c r="I212" s="355"/>
      <c r="J212" s="355"/>
    </row>
    <row r="213" spans="6:10" s="353" customFormat="1" x14ac:dyDescent="0.2">
      <c r="F213" s="354"/>
      <c r="H213" s="355"/>
      <c r="I213" s="355"/>
      <c r="J213" s="355"/>
    </row>
    <row r="214" spans="6:10" s="353" customFormat="1" x14ac:dyDescent="0.2">
      <c r="F214" s="354"/>
      <c r="H214" s="355"/>
      <c r="I214" s="355"/>
      <c r="J214" s="355"/>
    </row>
    <row r="215" spans="6:10" s="353" customFormat="1" x14ac:dyDescent="0.2">
      <c r="F215" s="354"/>
      <c r="H215" s="355"/>
      <c r="I215" s="355"/>
      <c r="J215" s="355"/>
    </row>
    <row r="216" spans="6:10" s="353" customFormat="1" x14ac:dyDescent="0.2">
      <c r="F216" s="354"/>
      <c r="H216" s="355"/>
      <c r="I216" s="355"/>
      <c r="J216" s="355"/>
    </row>
    <row r="217" spans="6:10" s="353" customFormat="1" x14ac:dyDescent="0.2">
      <c r="F217" s="354"/>
      <c r="H217" s="355"/>
      <c r="I217" s="355"/>
      <c r="J217" s="355"/>
    </row>
    <row r="218" spans="6:10" s="353" customFormat="1" x14ac:dyDescent="0.2">
      <c r="F218" s="354"/>
      <c r="H218" s="355"/>
      <c r="I218" s="355"/>
      <c r="J218" s="355"/>
    </row>
    <row r="219" spans="6:10" s="353" customFormat="1" x14ac:dyDescent="0.2">
      <c r="F219" s="354"/>
      <c r="H219" s="355"/>
      <c r="I219" s="355"/>
      <c r="J219" s="355"/>
    </row>
    <row r="220" spans="6:10" s="353" customFormat="1" x14ac:dyDescent="0.2">
      <c r="F220" s="354"/>
      <c r="H220" s="355"/>
      <c r="I220" s="355"/>
      <c r="J220" s="355"/>
    </row>
    <row r="221" spans="6:10" s="353" customFormat="1" x14ac:dyDescent="0.2">
      <c r="F221" s="354"/>
      <c r="H221" s="355"/>
      <c r="I221" s="355"/>
      <c r="J221" s="355"/>
    </row>
    <row r="222" spans="6:10" s="353" customFormat="1" x14ac:dyDescent="0.2">
      <c r="F222" s="354"/>
      <c r="H222" s="355"/>
      <c r="I222" s="355"/>
      <c r="J222" s="355"/>
    </row>
    <row r="223" spans="6:10" s="353" customFormat="1" x14ac:dyDescent="0.2">
      <c r="F223" s="354"/>
      <c r="H223" s="355"/>
      <c r="I223" s="355"/>
      <c r="J223" s="355"/>
    </row>
    <row r="224" spans="6:10" s="353" customFormat="1" x14ac:dyDescent="0.2">
      <c r="F224" s="354"/>
      <c r="H224" s="355"/>
      <c r="I224" s="355"/>
      <c r="J224" s="355"/>
    </row>
    <row r="225" spans="6:10" s="353" customFormat="1" x14ac:dyDescent="0.2">
      <c r="F225" s="354"/>
      <c r="H225" s="355"/>
      <c r="I225" s="355"/>
      <c r="J225" s="355"/>
    </row>
    <row r="226" spans="6:10" s="353" customFormat="1" x14ac:dyDescent="0.2">
      <c r="F226" s="354"/>
      <c r="H226" s="355"/>
      <c r="I226" s="355"/>
      <c r="J226" s="355"/>
    </row>
    <row r="227" spans="6:10" s="353" customFormat="1" x14ac:dyDescent="0.2">
      <c r="F227" s="354"/>
      <c r="H227" s="355"/>
      <c r="I227" s="355"/>
      <c r="J227" s="355"/>
    </row>
    <row r="228" spans="6:10" s="353" customFormat="1" x14ac:dyDescent="0.2">
      <c r="F228" s="354"/>
      <c r="H228" s="355"/>
      <c r="I228" s="355"/>
      <c r="J228" s="355"/>
    </row>
    <row r="229" spans="6:10" s="353" customFormat="1" x14ac:dyDescent="0.2">
      <c r="F229" s="354"/>
      <c r="H229" s="355"/>
      <c r="I229" s="355"/>
      <c r="J229" s="355"/>
    </row>
    <row r="230" spans="6:10" s="353" customFormat="1" x14ac:dyDescent="0.2">
      <c r="F230" s="354"/>
      <c r="H230" s="355"/>
      <c r="I230" s="355"/>
      <c r="J230" s="355"/>
    </row>
    <row r="231" spans="6:10" s="353" customFormat="1" x14ac:dyDescent="0.2">
      <c r="F231" s="354"/>
      <c r="H231" s="355"/>
      <c r="I231" s="355"/>
      <c r="J231" s="355"/>
    </row>
    <row r="232" spans="6:10" s="353" customFormat="1" x14ac:dyDescent="0.2">
      <c r="F232" s="354"/>
      <c r="H232" s="355"/>
      <c r="I232" s="355"/>
      <c r="J232" s="355"/>
    </row>
    <row r="233" spans="6:10" s="353" customFormat="1" x14ac:dyDescent="0.2">
      <c r="F233" s="354"/>
      <c r="H233" s="355"/>
      <c r="I233" s="355"/>
      <c r="J233" s="355"/>
    </row>
    <row r="234" spans="6:10" s="353" customFormat="1" x14ac:dyDescent="0.2">
      <c r="F234" s="354"/>
      <c r="H234" s="355"/>
      <c r="I234" s="355"/>
      <c r="J234" s="355"/>
    </row>
    <row r="235" spans="6:10" s="353" customFormat="1" x14ac:dyDescent="0.2">
      <c r="F235" s="354"/>
      <c r="H235" s="355"/>
      <c r="I235" s="355"/>
      <c r="J235" s="355"/>
    </row>
    <row r="236" spans="6:10" s="353" customFormat="1" x14ac:dyDescent="0.2">
      <c r="F236" s="354"/>
      <c r="H236" s="355"/>
      <c r="I236" s="355"/>
      <c r="J236" s="355"/>
    </row>
    <row r="237" spans="6:10" s="353" customFormat="1" x14ac:dyDescent="0.2">
      <c r="F237" s="354"/>
      <c r="H237" s="355"/>
      <c r="I237" s="355"/>
      <c r="J237" s="355"/>
    </row>
    <row r="238" spans="6:10" s="353" customFormat="1" x14ac:dyDescent="0.2">
      <c r="F238" s="354"/>
      <c r="H238" s="355"/>
      <c r="I238" s="355"/>
      <c r="J238" s="355"/>
    </row>
    <row r="239" spans="6:10" s="353" customFormat="1" x14ac:dyDescent="0.2">
      <c r="F239" s="354"/>
      <c r="H239" s="355"/>
      <c r="I239" s="355"/>
      <c r="J239" s="355"/>
    </row>
    <row r="240" spans="6:10" s="353" customFormat="1" x14ac:dyDescent="0.2">
      <c r="F240" s="354"/>
      <c r="H240" s="355"/>
      <c r="I240" s="355"/>
      <c r="J240" s="355"/>
    </row>
    <row r="241" spans="6:10" s="353" customFormat="1" x14ac:dyDescent="0.2">
      <c r="F241" s="354"/>
      <c r="H241" s="355"/>
      <c r="I241" s="355"/>
      <c r="J241" s="355"/>
    </row>
    <row r="242" spans="6:10" s="353" customFormat="1" x14ac:dyDescent="0.2">
      <c r="F242" s="354"/>
      <c r="H242" s="355"/>
      <c r="I242" s="355"/>
      <c r="J242" s="355"/>
    </row>
    <row r="243" spans="6:10" s="353" customFormat="1" x14ac:dyDescent="0.2">
      <c r="F243" s="354"/>
      <c r="H243" s="355"/>
      <c r="I243" s="355"/>
      <c r="J243" s="355"/>
    </row>
    <row r="244" spans="6:10" s="353" customFormat="1" x14ac:dyDescent="0.2">
      <c r="F244" s="354"/>
      <c r="H244" s="355"/>
      <c r="I244" s="355"/>
      <c r="J244" s="355"/>
    </row>
    <row r="245" spans="6:10" s="353" customFormat="1" x14ac:dyDescent="0.2">
      <c r="F245" s="354"/>
      <c r="H245" s="355"/>
      <c r="I245" s="355"/>
      <c r="J245" s="355"/>
    </row>
    <row r="246" spans="6:10" s="353" customFormat="1" x14ac:dyDescent="0.2">
      <c r="F246" s="354"/>
      <c r="H246" s="355"/>
      <c r="I246" s="355"/>
      <c r="J246" s="355"/>
    </row>
    <row r="247" spans="6:10" s="353" customFormat="1" x14ac:dyDescent="0.2">
      <c r="F247" s="354"/>
      <c r="H247" s="355"/>
      <c r="I247" s="355"/>
      <c r="J247" s="355"/>
    </row>
    <row r="248" spans="6:10" s="353" customFormat="1" x14ac:dyDescent="0.2">
      <c r="F248" s="354"/>
      <c r="H248" s="355"/>
      <c r="I248" s="355"/>
      <c r="J248" s="355"/>
    </row>
    <row r="249" spans="6:10" s="353" customFormat="1" x14ac:dyDescent="0.2">
      <c r="F249" s="354"/>
      <c r="H249" s="355"/>
      <c r="I249" s="355"/>
      <c r="J249" s="355"/>
    </row>
    <row r="250" spans="6:10" s="353" customFormat="1" x14ac:dyDescent="0.2">
      <c r="F250" s="354"/>
      <c r="H250" s="355"/>
      <c r="I250" s="355"/>
      <c r="J250" s="355"/>
    </row>
    <row r="251" spans="6:10" s="353" customFormat="1" x14ac:dyDescent="0.2">
      <c r="F251" s="354"/>
      <c r="H251" s="355"/>
      <c r="I251" s="355"/>
      <c r="J251" s="355"/>
    </row>
    <row r="252" spans="6:10" s="353" customFormat="1" x14ac:dyDescent="0.2">
      <c r="F252" s="354"/>
      <c r="H252" s="355"/>
      <c r="I252" s="355"/>
      <c r="J252" s="355"/>
    </row>
    <row r="253" spans="6:10" s="353" customFormat="1" x14ac:dyDescent="0.2">
      <c r="F253" s="354"/>
      <c r="H253" s="355"/>
      <c r="I253" s="355"/>
      <c r="J253" s="355"/>
    </row>
    <row r="254" spans="6:10" s="353" customFormat="1" x14ac:dyDescent="0.2">
      <c r="F254" s="354"/>
      <c r="H254" s="355"/>
      <c r="I254" s="355"/>
      <c r="J254" s="355"/>
    </row>
    <row r="255" spans="6:10" s="353" customFormat="1" x14ac:dyDescent="0.2">
      <c r="F255" s="354"/>
      <c r="H255" s="355"/>
      <c r="I255" s="355"/>
      <c r="J255" s="355"/>
    </row>
    <row r="256" spans="6:10" s="353" customFormat="1" x14ac:dyDescent="0.2">
      <c r="F256" s="354"/>
      <c r="H256" s="355"/>
      <c r="I256" s="355"/>
      <c r="J256" s="355"/>
    </row>
    <row r="257" spans="6:10" s="353" customFormat="1" x14ac:dyDescent="0.2">
      <c r="F257" s="354"/>
      <c r="H257" s="355"/>
      <c r="I257" s="355"/>
      <c r="J257" s="355"/>
    </row>
    <row r="258" spans="6:10" s="353" customFormat="1" x14ac:dyDescent="0.2">
      <c r="F258" s="354"/>
      <c r="H258" s="355"/>
      <c r="I258" s="355"/>
      <c r="J258" s="355"/>
    </row>
    <row r="259" spans="6:10" s="353" customFormat="1" x14ac:dyDescent="0.2">
      <c r="F259" s="354"/>
      <c r="H259" s="355"/>
      <c r="I259" s="355"/>
      <c r="J259" s="355"/>
    </row>
    <row r="260" spans="6:10" s="353" customFormat="1" x14ac:dyDescent="0.2">
      <c r="F260" s="354"/>
      <c r="H260" s="355"/>
      <c r="I260" s="355"/>
      <c r="J260" s="355"/>
    </row>
    <row r="261" spans="6:10" s="353" customFormat="1" x14ac:dyDescent="0.2">
      <c r="F261" s="354"/>
      <c r="H261" s="355"/>
      <c r="I261" s="355"/>
      <c r="J261" s="355"/>
    </row>
    <row r="262" spans="6:10" s="353" customFormat="1" x14ac:dyDescent="0.2">
      <c r="F262" s="354"/>
      <c r="H262" s="355"/>
      <c r="I262" s="355"/>
      <c r="J262" s="355"/>
    </row>
    <row r="263" spans="6:10" s="353" customFormat="1" x14ac:dyDescent="0.2">
      <c r="F263" s="354"/>
      <c r="H263" s="355"/>
      <c r="I263" s="355"/>
      <c r="J263" s="355"/>
    </row>
    <row r="264" spans="6:10" s="353" customFormat="1" x14ac:dyDescent="0.2">
      <c r="F264" s="354"/>
      <c r="H264" s="355"/>
      <c r="I264" s="355"/>
      <c r="J264" s="355"/>
    </row>
    <row r="265" spans="6:10" s="353" customFormat="1" x14ac:dyDescent="0.2">
      <c r="F265" s="354"/>
      <c r="H265" s="355"/>
      <c r="I265" s="355"/>
      <c r="J265" s="355"/>
    </row>
    <row r="266" spans="6:10" s="353" customFormat="1" x14ac:dyDescent="0.2">
      <c r="F266" s="354"/>
      <c r="H266" s="355"/>
      <c r="I266" s="355"/>
      <c r="J266" s="355"/>
    </row>
    <row r="267" spans="6:10" s="353" customFormat="1" x14ac:dyDescent="0.2">
      <c r="F267" s="354"/>
      <c r="H267" s="355"/>
      <c r="I267" s="355"/>
      <c r="J267" s="355"/>
    </row>
    <row r="268" spans="6:10" s="353" customFormat="1" x14ac:dyDescent="0.2">
      <c r="F268" s="354"/>
      <c r="H268" s="355"/>
      <c r="I268" s="355"/>
      <c r="J268" s="355"/>
    </row>
    <row r="269" spans="6:10" s="353" customFormat="1" x14ac:dyDescent="0.2">
      <c r="F269" s="354"/>
      <c r="H269" s="355"/>
      <c r="I269" s="355"/>
      <c r="J269" s="355"/>
    </row>
    <row r="270" spans="6:10" s="353" customFormat="1" x14ac:dyDescent="0.2">
      <c r="F270" s="354"/>
      <c r="H270" s="355"/>
      <c r="I270" s="355"/>
      <c r="J270" s="355"/>
    </row>
    <row r="271" spans="6:10" s="353" customFormat="1" x14ac:dyDescent="0.2">
      <c r="F271" s="354"/>
      <c r="H271" s="355"/>
      <c r="I271" s="355"/>
      <c r="J271" s="355"/>
    </row>
    <row r="272" spans="6:10" s="353" customFormat="1" x14ac:dyDescent="0.2">
      <c r="F272" s="354"/>
      <c r="H272" s="355"/>
      <c r="I272" s="355"/>
      <c r="J272" s="355"/>
    </row>
    <row r="273" spans="6:10" s="353" customFormat="1" x14ac:dyDescent="0.2">
      <c r="F273" s="354"/>
      <c r="H273" s="355"/>
      <c r="I273" s="355"/>
      <c r="J273" s="355"/>
    </row>
    <row r="274" spans="6:10" s="353" customFormat="1" x14ac:dyDescent="0.2">
      <c r="F274" s="354"/>
      <c r="H274" s="355"/>
      <c r="I274" s="355"/>
      <c r="J274" s="355"/>
    </row>
    <row r="275" spans="6:10" s="353" customFormat="1" x14ac:dyDescent="0.2">
      <c r="F275" s="354"/>
      <c r="H275" s="355"/>
      <c r="I275" s="355"/>
      <c r="J275" s="355"/>
    </row>
    <row r="276" spans="6:10" s="353" customFormat="1" x14ac:dyDescent="0.2">
      <c r="F276" s="354"/>
      <c r="H276" s="355"/>
      <c r="I276" s="355"/>
      <c r="J276" s="355"/>
    </row>
    <row r="277" spans="6:10" s="353" customFormat="1" x14ac:dyDescent="0.2">
      <c r="F277" s="354"/>
      <c r="H277" s="355"/>
      <c r="I277" s="355"/>
      <c r="J277" s="355"/>
    </row>
    <row r="278" spans="6:10" s="353" customFormat="1" x14ac:dyDescent="0.2">
      <c r="F278" s="354"/>
      <c r="H278" s="355"/>
      <c r="I278" s="355"/>
      <c r="J278" s="355"/>
    </row>
    <row r="279" spans="6:10" s="353" customFormat="1" x14ac:dyDescent="0.2">
      <c r="F279" s="354"/>
      <c r="H279" s="355"/>
      <c r="I279" s="355"/>
      <c r="J279" s="355"/>
    </row>
    <row r="280" spans="6:10" s="353" customFormat="1" x14ac:dyDescent="0.2">
      <c r="F280" s="354"/>
      <c r="H280" s="355"/>
      <c r="I280" s="355"/>
      <c r="J280" s="355"/>
    </row>
    <row r="281" spans="6:10" s="353" customFormat="1" x14ac:dyDescent="0.2">
      <c r="F281" s="354"/>
      <c r="H281" s="355"/>
      <c r="I281" s="355"/>
      <c r="J281" s="355"/>
    </row>
    <row r="282" spans="6:10" s="353" customFormat="1" x14ac:dyDescent="0.2">
      <c r="F282" s="354"/>
      <c r="H282" s="355"/>
      <c r="I282" s="355"/>
      <c r="J282" s="355"/>
    </row>
    <row r="283" spans="6:10" s="353" customFormat="1" x14ac:dyDescent="0.2">
      <c r="F283" s="354"/>
      <c r="H283" s="355"/>
      <c r="I283" s="355"/>
      <c r="J283" s="355"/>
    </row>
    <row r="284" spans="6:10" s="353" customFormat="1" x14ac:dyDescent="0.2">
      <c r="F284" s="354"/>
      <c r="H284" s="355"/>
      <c r="I284" s="355"/>
      <c r="J284" s="355"/>
    </row>
    <row r="285" spans="6:10" s="353" customFormat="1" x14ac:dyDescent="0.2">
      <c r="F285" s="354"/>
      <c r="H285" s="355"/>
      <c r="I285" s="355"/>
      <c r="J285" s="355"/>
    </row>
    <row r="286" spans="6:10" s="353" customFormat="1" x14ac:dyDescent="0.2">
      <c r="F286" s="354"/>
      <c r="H286" s="355"/>
      <c r="I286" s="355"/>
      <c r="J286" s="355"/>
    </row>
    <row r="287" spans="6:10" s="353" customFormat="1" x14ac:dyDescent="0.2">
      <c r="F287" s="354"/>
      <c r="H287" s="355"/>
      <c r="I287" s="355"/>
      <c r="J287" s="355"/>
    </row>
    <row r="288" spans="6:10" s="353" customFormat="1" x14ac:dyDescent="0.2">
      <c r="F288" s="354"/>
      <c r="H288" s="355"/>
      <c r="I288" s="355"/>
      <c r="J288" s="355"/>
    </row>
    <row r="289" spans="6:10" s="353" customFormat="1" x14ac:dyDescent="0.2">
      <c r="F289" s="354"/>
      <c r="H289" s="355"/>
      <c r="I289" s="355"/>
      <c r="J289" s="355"/>
    </row>
    <row r="290" spans="6:10" s="353" customFormat="1" x14ac:dyDescent="0.2">
      <c r="F290" s="354"/>
      <c r="H290" s="355"/>
      <c r="I290" s="355"/>
      <c r="J290" s="355"/>
    </row>
    <row r="291" spans="6:10" s="353" customFormat="1" x14ac:dyDescent="0.2">
      <c r="F291" s="354"/>
      <c r="H291" s="355"/>
      <c r="I291" s="355"/>
      <c r="J291" s="355"/>
    </row>
    <row r="292" spans="6:10" s="353" customFormat="1" x14ac:dyDescent="0.2">
      <c r="F292" s="354"/>
      <c r="H292" s="355"/>
      <c r="I292" s="355"/>
      <c r="J292" s="355"/>
    </row>
    <row r="293" spans="6:10" s="353" customFormat="1" x14ac:dyDescent="0.2">
      <c r="F293" s="354"/>
      <c r="H293" s="355"/>
      <c r="I293" s="355"/>
      <c r="J293" s="355"/>
    </row>
    <row r="294" spans="6:10" s="353" customFormat="1" x14ac:dyDescent="0.2">
      <c r="F294" s="354"/>
      <c r="H294" s="355"/>
      <c r="I294" s="355"/>
      <c r="J294" s="355"/>
    </row>
    <row r="295" spans="6:10" s="353" customFormat="1" x14ac:dyDescent="0.2">
      <c r="F295" s="354"/>
      <c r="H295" s="355"/>
      <c r="I295" s="355"/>
      <c r="J295" s="355"/>
    </row>
    <row r="296" spans="6:10" s="353" customFormat="1" x14ac:dyDescent="0.2">
      <c r="F296" s="354"/>
      <c r="H296" s="355"/>
      <c r="I296" s="355"/>
      <c r="J296" s="355"/>
    </row>
    <row r="297" spans="6:10" s="353" customFormat="1" x14ac:dyDescent="0.2">
      <c r="F297" s="354"/>
      <c r="H297" s="355"/>
      <c r="I297" s="355"/>
      <c r="J297" s="355"/>
    </row>
    <row r="298" spans="6:10" s="353" customFormat="1" x14ac:dyDescent="0.2">
      <c r="F298" s="354"/>
      <c r="H298" s="355"/>
      <c r="I298" s="355"/>
      <c r="J298" s="355"/>
    </row>
    <row r="299" spans="6:10" s="353" customFormat="1" x14ac:dyDescent="0.2">
      <c r="F299" s="354"/>
      <c r="H299" s="355"/>
      <c r="I299" s="355"/>
      <c r="J299" s="355"/>
    </row>
    <row r="300" spans="6:10" s="353" customFormat="1" x14ac:dyDescent="0.2">
      <c r="F300" s="354"/>
      <c r="H300" s="355"/>
      <c r="I300" s="355"/>
      <c r="J300" s="355"/>
    </row>
    <row r="301" spans="6:10" s="353" customFormat="1" x14ac:dyDescent="0.2">
      <c r="F301" s="354"/>
      <c r="H301" s="355"/>
      <c r="I301" s="355"/>
      <c r="J301" s="355"/>
    </row>
    <row r="302" spans="6:10" s="353" customFormat="1" x14ac:dyDescent="0.2">
      <c r="F302" s="354"/>
      <c r="H302" s="355"/>
      <c r="I302" s="355"/>
      <c r="J302" s="355"/>
    </row>
    <row r="303" spans="6:10" s="353" customFormat="1" x14ac:dyDescent="0.2">
      <c r="F303" s="354"/>
      <c r="H303" s="355"/>
      <c r="I303" s="355"/>
      <c r="J303" s="355"/>
    </row>
    <row r="304" spans="6:10" s="353" customFormat="1" x14ac:dyDescent="0.2">
      <c r="F304" s="354"/>
      <c r="H304" s="355"/>
      <c r="I304" s="355"/>
      <c r="J304" s="355"/>
    </row>
    <row r="305" spans="6:10" s="353" customFormat="1" x14ac:dyDescent="0.2">
      <c r="F305" s="354"/>
      <c r="H305" s="355"/>
      <c r="I305" s="355"/>
      <c r="J305" s="355"/>
    </row>
  </sheetData>
  <sheetProtection algorithmName="SHA-512" hashValue="YxvzD85sOx2JLQG6CPv79OZtOWRFCvzCjTP641jalMnVsqYGfoAVORSPigmaLdQnwPx18Iq0ePiTiTm8YO+fLw==" saltValue="kUArdaRCSBExp26aZmL0rg==" spinCount="100000" sheet="1" objects="1" scenarios="1" selectLockedCells="1"/>
  <mergeCells count="33">
    <mergeCell ref="C17:K19"/>
    <mergeCell ref="C7:E7"/>
    <mergeCell ref="G7:H7"/>
    <mergeCell ref="J7:K7"/>
    <mergeCell ref="G8:H8"/>
    <mergeCell ref="G14:H14"/>
    <mergeCell ref="C10:E10"/>
    <mergeCell ref="G10:K10"/>
    <mergeCell ref="G11:H11"/>
    <mergeCell ref="G12:H12"/>
    <mergeCell ref="C3:K3"/>
    <mergeCell ref="C4:K4"/>
    <mergeCell ref="C5:E5"/>
    <mergeCell ref="G5:H5"/>
    <mergeCell ref="I5:K5"/>
    <mergeCell ref="C31:K31"/>
    <mergeCell ref="C20:E20"/>
    <mergeCell ref="C21:E21"/>
    <mergeCell ref="C22:E22"/>
    <mergeCell ref="C23:E23"/>
    <mergeCell ref="C25:K25"/>
    <mergeCell ref="C26:K26"/>
    <mergeCell ref="C27:K27"/>
    <mergeCell ref="C28:E28"/>
    <mergeCell ref="I28:K29"/>
    <mergeCell ref="C29:E29"/>
    <mergeCell ref="C30:K30"/>
    <mergeCell ref="C44:K44"/>
    <mergeCell ref="C45:K45"/>
    <mergeCell ref="C46:K46"/>
    <mergeCell ref="C43:K43"/>
    <mergeCell ref="C32:E32"/>
    <mergeCell ref="C40:F40"/>
  </mergeCells>
  <conditionalFormatting sqref="K34:K39 K41">
    <cfRule type="cellIs" dxfId="1" priority="2" stopIfTrue="1" operator="equal">
      <formula>"Columna inválida: L&lt;30cm"</formula>
    </cfRule>
  </conditionalFormatting>
  <conditionalFormatting sqref="K40">
    <cfRule type="cellIs" dxfId="0" priority="1" stopIfTrue="1" operator="equal">
      <formula>"Columna inválida: L&lt;30cm"</formula>
    </cfRule>
  </conditionalFormatting>
  <dataValidations count="1">
    <dataValidation type="list" allowBlank="1" showInputMessage="1" showErrorMessage="1" sqref="G10">
      <formula1>$C$11:$C$12</formula1>
    </dataValidation>
  </dataValidations>
  <pageMargins left="0.74803149606299213" right="0.74803149606299213" top="0.98425196850393704" bottom="0.98425196850393704" header="0" footer="0"/>
  <pageSetup scale="81" orientation="portrait" r:id="rId1"/>
  <headerFooter alignWithMargins="0">
    <oddHeader>&amp;LPREDIM 2018v5,0&amp;CMag.Ing. Gustavo A. Vargas H.&amp;RArq. Ing. Diego F. Gómez E.</oddHeader>
  </headerFooter>
  <rowBreaks count="1" manualBreakCount="1">
    <brk id="46" min="1" max="11"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4"/>
  <sheetViews>
    <sheetView zoomScale="80" zoomScaleNormal="80" workbookViewId="0"/>
  </sheetViews>
  <sheetFormatPr baseColWidth="10" defaultRowHeight="12.75" x14ac:dyDescent="0.2"/>
  <cols>
    <col min="1" max="1" width="3.28515625" style="17" customWidth="1"/>
    <col min="2" max="2" width="11.42578125" style="17"/>
    <col min="3" max="10" width="11.42578125" style="19"/>
    <col min="11" max="37" width="11.42578125" style="17"/>
    <col min="38" max="16384" width="11.42578125" style="19"/>
  </cols>
  <sheetData>
    <row r="1" spans="2:11" ht="13.5" thickBot="1" x14ac:dyDescent="0.25">
      <c r="C1" s="17"/>
      <c r="D1" s="17"/>
      <c r="E1" s="17"/>
      <c r="F1" s="17"/>
      <c r="G1" s="17"/>
      <c r="H1" s="17"/>
      <c r="I1" s="17"/>
      <c r="J1" s="17"/>
    </row>
    <row r="2" spans="2:11" ht="13.5" thickBot="1" x14ac:dyDescent="0.25">
      <c r="B2" s="872"/>
      <c r="C2" s="168"/>
      <c r="D2" s="168"/>
      <c r="E2" s="168"/>
      <c r="F2" s="168"/>
      <c r="G2" s="168"/>
      <c r="H2" s="168"/>
      <c r="I2" s="168"/>
      <c r="J2" s="168"/>
      <c r="K2" s="76"/>
    </row>
    <row r="3" spans="2:11" ht="12.75" customHeight="1" x14ac:dyDescent="0.2">
      <c r="B3" s="873"/>
      <c r="C3" s="956" t="s">
        <v>397</v>
      </c>
      <c r="D3" s="957"/>
      <c r="E3" s="957"/>
      <c r="F3" s="957"/>
      <c r="G3" s="957"/>
      <c r="H3" s="957"/>
      <c r="I3" s="957"/>
      <c r="J3" s="958"/>
      <c r="K3" s="170"/>
    </row>
    <row r="4" spans="2:11" ht="13.5" customHeight="1" thickBot="1" x14ac:dyDescent="0.25">
      <c r="B4" s="873"/>
      <c r="C4" s="959"/>
      <c r="D4" s="960"/>
      <c r="E4" s="960"/>
      <c r="F4" s="960"/>
      <c r="G4" s="960"/>
      <c r="H4" s="960"/>
      <c r="I4" s="960"/>
      <c r="J4" s="961"/>
      <c r="K4" s="170"/>
    </row>
    <row r="5" spans="2:11" x14ac:dyDescent="0.2">
      <c r="B5" s="873"/>
      <c r="C5" s="138"/>
      <c r="D5" s="138"/>
      <c r="E5" s="138"/>
      <c r="F5" s="962" t="s">
        <v>32</v>
      </c>
      <c r="G5" s="962"/>
      <c r="H5" s="138"/>
      <c r="I5" s="138"/>
      <c r="J5" s="138"/>
      <c r="K5" s="170"/>
    </row>
    <row r="6" spans="2:11" ht="13.5" thickBot="1" x14ac:dyDescent="0.25">
      <c r="B6" s="873"/>
      <c r="C6" s="138"/>
      <c r="D6" s="138"/>
      <c r="E6" s="138"/>
      <c r="F6" s="963"/>
      <c r="G6" s="963"/>
      <c r="H6" s="138"/>
      <c r="I6" s="138"/>
      <c r="J6" s="138"/>
      <c r="K6" s="170"/>
    </row>
    <row r="7" spans="2:11" ht="16.5" customHeight="1" x14ac:dyDescent="0.2">
      <c r="B7" s="873"/>
      <c r="C7" s="138"/>
      <c r="D7" s="956" t="s">
        <v>348</v>
      </c>
      <c r="E7" s="957"/>
      <c r="F7" s="957"/>
      <c r="G7" s="957"/>
      <c r="H7" s="957"/>
      <c r="I7" s="958"/>
      <c r="J7" s="138"/>
      <c r="K7" s="170"/>
    </row>
    <row r="8" spans="2:11" ht="13.5" thickBot="1" x14ac:dyDescent="0.25">
      <c r="B8" s="873"/>
      <c r="C8" s="138"/>
      <c r="D8" s="959"/>
      <c r="E8" s="960"/>
      <c r="F8" s="960"/>
      <c r="G8" s="960"/>
      <c r="H8" s="960"/>
      <c r="I8" s="961"/>
      <c r="J8" s="138"/>
      <c r="K8" s="170"/>
    </row>
    <row r="9" spans="2:11" ht="18" x14ac:dyDescent="0.25">
      <c r="B9" s="873"/>
      <c r="C9" s="138"/>
      <c r="D9" s="874"/>
      <c r="E9" s="946"/>
      <c r="F9" s="946"/>
      <c r="G9" s="946"/>
      <c r="H9" s="946"/>
      <c r="I9" s="33"/>
      <c r="J9" s="138"/>
      <c r="K9" s="170"/>
    </row>
    <row r="10" spans="2:11" ht="18" x14ac:dyDescent="0.25">
      <c r="B10" s="873"/>
      <c r="C10" s="138"/>
      <c r="D10" s="874"/>
      <c r="E10" s="875"/>
      <c r="F10" s="32"/>
      <c r="G10" s="32"/>
      <c r="H10" s="32"/>
      <c r="I10" s="33"/>
      <c r="J10" s="138"/>
      <c r="K10" s="170"/>
    </row>
    <row r="11" spans="2:11" ht="18" x14ac:dyDescent="0.25">
      <c r="B11" s="873"/>
      <c r="C11" s="138"/>
      <c r="D11" s="874"/>
      <c r="E11" s="946"/>
      <c r="F11" s="946"/>
      <c r="G11" s="946"/>
      <c r="H11" s="946"/>
      <c r="I11" s="33"/>
      <c r="J11" s="138"/>
      <c r="K11" s="170"/>
    </row>
    <row r="12" spans="2:11" ht="18" x14ac:dyDescent="0.25">
      <c r="B12" s="873"/>
      <c r="C12" s="138"/>
      <c r="D12" s="874"/>
      <c r="E12" s="875"/>
      <c r="F12" s="32"/>
      <c r="G12" s="32"/>
      <c r="H12" s="32"/>
      <c r="I12" s="33"/>
      <c r="J12" s="138"/>
      <c r="K12" s="170"/>
    </row>
    <row r="13" spans="2:11" ht="18" x14ac:dyDescent="0.25">
      <c r="B13" s="873"/>
      <c r="C13" s="138"/>
      <c r="D13" s="874"/>
      <c r="E13" s="875"/>
      <c r="F13" s="32"/>
      <c r="G13" s="32"/>
      <c r="H13" s="32"/>
      <c r="I13" s="33"/>
      <c r="J13" s="138"/>
      <c r="K13" s="170"/>
    </row>
    <row r="14" spans="2:11" ht="18" x14ac:dyDescent="0.25">
      <c r="B14" s="873"/>
      <c r="C14" s="138"/>
      <c r="D14" s="874"/>
      <c r="E14" s="875"/>
      <c r="F14" s="32"/>
      <c r="G14" s="32"/>
      <c r="H14" s="32"/>
      <c r="I14" s="33"/>
      <c r="J14" s="138"/>
      <c r="K14" s="170"/>
    </row>
    <row r="15" spans="2:11" ht="18" x14ac:dyDescent="0.25">
      <c r="B15" s="873"/>
      <c r="C15" s="138"/>
      <c r="D15" s="874"/>
      <c r="E15" s="946"/>
      <c r="F15" s="946"/>
      <c r="G15" s="946"/>
      <c r="H15" s="946"/>
      <c r="I15" s="33"/>
      <c r="J15" s="138"/>
      <c r="K15" s="170"/>
    </row>
    <row r="16" spans="2:11" ht="18" x14ac:dyDescent="0.25">
      <c r="B16" s="873"/>
      <c r="C16" s="138"/>
      <c r="D16" s="874"/>
      <c r="E16" s="875"/>
      <c r="F16" s="32"/>
      <c r="G16" s="32"/>
      <c r="H16" s="32"/>
      <c r="I16" s="33"/>
      <c r="J16" s="138"/>
      <c r="K16" s="170"/>
    </row>
    <row r="17" spans="2:11" ht="18" x14ac:dyDescent="0.25">
      <c r="B17" s="873"/>
      <c r="C17" s="138"/>
      <c r="D17" s="874"/>
      <c r="E17" s="946"/>
      <c r="F17" s="946"/>
      <c r="G17" s="946"/>
      <c r="H17" s="946"/>
      <c r="I17" s="33"/>
      <c r="J17" s="138"/>
      <c r="K17" s="170"/>
    </row>
    <row r="18" spans="2:11" ht="18" x14ac:dyDescent="0.25">
      <c r="B18" s="873"/>
      <c r="C18" s="138"/>
      <c r="D18" s="874"/>
      <c r="E18" s="875"/>
      <c r="F18" s="32"/>
      <c r="G18" s="32"/>
      <c r="H18" s="32"/>
      <c r="I18" s="33"/>
      <c r="J18" s="138"/>
      <c r="K18" s="170"/>
    </row>
    <row r="19" spans="2:11" ht="18" x14ac:dyDescent="0.25">
      <c r="B19" s="873"/>
      <c r="C19" s="138"/>
      <c r="D19" s="874"/>
      <c r="E19" s="946"/>
      <c r="F19" s="946"/>
      <c r="G19" s="946"/>
      <c r="H19" s="946"/>
      <c r="I19" s="33"/>
      <c r="J19" s="138"/>
      <c r="K19" s="170"/>
    </row>
    <row r="20" spans="2:11" x14ac:dyDescent="0.2">
      <c r="B20" s="873"/>
      <c r="C20" s="138"/>
      <c r="D20" s="874"/>
      <c r="E20" s="32"/>
      <c r="F20" s="32"/>
      <c r="G20" s="32"/>
      <c r="H20" s="32"/>
      <c r="I20" s="33"/>
      <c r="J20" s="138"/>
      <c r="K20" s="170"/>
    </row>
    <row r="21" spans="2:11" ht="13.5" thickBot="1" x14ac:dyDescent="0.25">
      <c r="B21" s="873"/>
      <c r="C21" s="138"/>
      <c r="D21" s="316"/>
      <c r="E21" s="317"/>
      <c r="F21" s="317"/>
      <c r="G21" s="317"/>
      <c r="H21" s="317"/>
      <c r="I21" s="876"/>
      <c r="J21" s="138"/>
      <c r="K21" s="170"/>
    </row>
    <row r="22" spans="2:11" ht="9" customHeight="1" x14ac:dyDescent="0.2">
      <c r="B22" s="873"/>
      <c r="C22" s="138"/>
      <c r="D22" s="138"/>
      <c r="E22" s="138"/>
      <c r="F22" s="138"/>
      <c r="G22" s="138"/>
      <c r="H22" s="138"/>
      <c r="I22" s="138"/>
      <c r="J22" s="138"/>
      <c r="K22" s="170"/>
    </row>
    <row r="23" spans="2:11" ht="34.5" customHeight="1" thickBot="1" x14ac:dyDescent="0.25">
      <c r="B23" s="873"/>
      <c r="C23" s="138"/>
      <c r="D23" s="947" t="s">
        <v>31</v>
      </c>
      <c r="E23" s="947"/>
      <c r="F23" s="947"/>
      <c r="G23" s="947"/>
      <c r="H23" s="947"/>
      <c r="I23" s="947"/>
      <c r="J23" s="138"/>
      <c r="K23" s="170"/>
    </row>
    <row r="24" spans="2:11" ht="12.75" customHeight="1" x14ac:dyDescent="0.2">
      <c r="B24" s="873"/>
      <c r="C24" s="138"/>
      <c r="D24" s="948" t="s">
        <v>85</v>
      </c>
      <c r="E24" s="949"/>
      <c r="F24" s="949"/>
      <c r="G24" s="949"/>
      <c r="H24" s="949"/>
      <c r="I24" s="950"/>
      <c r="J24" s="138"/>
      <c r="K24" s="170"/>
    </row>
    <row r="25" spans="2:11" ht="18" customHeight="1" x14ac:dyDescent="0.2">
      <c r="B25" s="873"/>
      <c r="C25" s="138"/>
      <c r="D25" s="951" t="s">
        <v>86</v>
      </c>
      <c r="E25" s="952"/>
      <c r="F25" s="952"/>
      <c r="G25" s="952"/>
      <c r="H25" s="952"/>
      <c r="I25" s="953"/>
      <c r="J25" s="138"/>
      <c r="K25" s="170"/>
    </row>
    <row r="26" spans="2:11" ht="12.75" customHeight="1" x14ac:dyDescent="0.2">
      <c r="B26" s="873"/>
      <c r="C26" s="138"/>
      <c r="D26" s="954" t="s">
        <v>349</v>
      </c>
      <c r="E26" s="939"/>
      <c r="F26" s="939"/>
      <c r="G26" s="939"/>
      <c r="H26" s="939"/>
      <c r="I26" s="955"/>
      <c r="J26" s="138"/>
      <c r="K26" s="170"/>
    </row>
    <row r="27" spans="2:11" x14ac:dyDescent="0.2">
      <c r="B27" s="873"/>
      <c r="C27" s="138"/>
      <c r="D27" s="954" t="s">
        <v>360</v>
      </c>
      <c r="E27" s="939"/>
      <c r="F27" s="939"/>
      <c r="G27" s="939"/>
      <c r="H27" s="939"/>
      <c r="I27" s="955"/>
      <c r="J27" s="138"/>
      <c r="K27" s="170"/>
    </row>
    <row r="28" spans="2:11" ht="12.75" customHeight="1" x14ac:dyDescent="0.2">
      <c r="B28" s="873"/>
      <c r="C28" s="138"/>
      <c r="D28" s="877"/>
      <c r="E28" s="878"/>
      <c r="F28" s="939" t="s">
        <v>399</v>
      </c>
      <c r="G28" s="939"/>
      <c r="H28" s="878"/>
      <c r="I28" s="879"/>
      <c r="J28" s="138"/>
      <c r="K28" s="170"/>
    </row>
    <row r="29" spans="2:11" x14ac:dyDescent="0.2">
      <c r="B29" s="873"/>
      <c r="C29" s="138"/>
      <c r="D29" s="940" t="s">
        <v>26</v>
      </c>
      <c r="E29" s="941"/>
      <c r="F29" s="941"/>
      <c r="G29" s="941"/>
      <c r="H29" s="941"/>
      <c r="I29" s="942"/>
      <c r="J29" s="138"/>
      <c r="K29" s="170"/>
    </row>
    <row r="30" spans="2:11" x14ac:dyDescent="0.2">
      <c r="B30" s="873"/>
      <c r="C30" s="138"/>
      <c r="D30" s="877"/>
      <c r="E30" s="878"/>
      <c r="F30" s="941" t="s">
        <v>27</v>
      </c>
      <c r="G30" s="941"/>
      <c r="H30" s="878"/>
      <c r="I30" s="879"/>
      <c r="J30" s="138"/>
      <c r="K30" s="170"/>
    </row>
    <row r="31" spans="2:11" ht="18" customHeight="1" thickBot="1" x14ac:dyDescent="0.25">
      <c r="B31" s="873"/>
      <c r="C31" s="138"/>
      <c r="D31" s="943" t="s">
        <v>398</v>
      </c>
      <c r="E31" s="944"/>
      <c r="F31" s="944"/>
      <c r="G31" s="944"/>
      <c r="H31" s="944"/>
      <c r="I31" s="945"/>
      <c r="J31" s="138"/>
      <c r="K31" s="170"/>
    </row>
    <row r="32" spans="2:11" ht="13.5" thickBot="1" x14ac:dyDescent="0.25">
      <c r="B32" s="880"/>
      <c r="C32" s="100"/>
      <c r="D32" s="100"/>
      <c r="E32" s="100"/>
      <c r="F32" s="100"/>
      <c r="G32" s="100"/>
      <c r="H32" s="100"/>
      <c r="I32" s="100"/>
      <c r="J32" s="100"/>
      <c r="K32" s="92"/>
    </row>
    <row r="33" spans="3:10" x14ac:dyDescent="0.2">
      <c r="C33" s="17"/>
      <c r="D33" s="17"/>
      <c r="E33" s="17"/>
      <c r="F33" s="17"/>
      <c r="G33" s="17"/>
      <c r="H33" s="17"/>
      <c r="I33" s="17"/>
      <c r="J33" s="17"/>
    </row>
    <row r="34" spans="3:10" x14ac:dyDescent="0.2">
      <c r="C34" s="17"/>
      <c r="D34" s="17"/>
      <c r="E34" s="17"/>
      <c r="F34" s="17"/>
      <c r="G34" s="17"/>
      <c r="H34" s="17"/>
      <c r="I34" s="17"/>
      <c r="J34" s="17"/>
    </row>
    <row r="35" spans="3:10" x14ac:dyDescent="0.2">
      <c r="C35" s="17"/>
      <c r="D35" s="17"/>
      <c r="E35" s="17"/>
      <c r="F35" s="17"/>
      <c r="G35" s="17"/>
      <c r="H35" s="17"/>
      <c r="I35" s="17"/>
      <c r="J35" s="17"/>
    </row>
    <row r="36" spans="3:10" x14ac:dyDescent="0.2">
      <c r="C36" s="17"/>
      <c r="D36" s="17"/>
      <c r="E36" s="17"/>
      <c r="F36" s="17"/>
      <c r="G36" s="17"/>
      <c r="H36" s="17"/>
      <c r="I36" s="17"/>
      <c r="J36" s="17"/>
    </row>
    <row r="37" spans="3:10" x14ac:dyDescent="0.2">
      <c r="C37" s="17"/>
      <c r="D37" s="17"/>
      <c r="E37" s="17"/>
      <c r="F37" s="17"/>
      <c r="G37" s="17"/>
      <c r="H37" s="17"/>
      <c r="I37" s="17"/>
      <c r="J37" s="17"/>
    </row>
    <row r="38" spans="3:10" x14ac:dyDescent="0.2">
      <c r="C38" s="17"/>
      <c r="D38" s="17"/>
      <c r="E38" s="17"/>
      <c r="F38" s="17"/>
      <c r="G38" s="17"/>
      <c r="H38" s="17"/>
      <c r="I38" s="17"/>
      <c r="J38" s="17"/>
    </row>
    <row r="39" spans="3:10" x14ac:dyDescent="0.2">
      <c r="C39" s="17"/>
      <c r="D39" s="17"/>
      <c r="E39" s="17"/>
      <c r="F39" s="17"/>
      <c r="G39" s="17"/>
      <c r="H39" s="17"/>
      <c r="I39" s="17"/>
      <c r="J39" s="17"/>
    </row>
    <row r="40" spans="3:10" x14ac:dyDescent="0.2">
      <c r="C40" s="17"/>
      <c r="D40" s="17"/>
      <c r="E40" s="17"/>
      <c r="F40" s="17"/>
      <c r="G40" s="17"/>
      <c r="H40" s="17"/>
      <c r="I40" s="17"/>
      <c r="J40" s="17"/>
    </row>
    <row r="41" spans="3:10" x14ac:dyDescent="0.2">
      <c r="C41" s="17"/>
      <c r="D41" s="17"/>
      <c r="E41" s="17"/>
      <c r="F41" s="17"/>
      <c r="G41" s="17"/>
      <c r="H41" s="17"/>
      <c r="I41" s="17"/>
      <c r="J41" s="17"/>
    </row>
    <row r="42" spans="3:10" x14ac:dyDescent="0.2">
      <c r="C42" s="17"/>
      <c r="D42" s="17"/>
      <c r="E42" s="17"/>
      <c r="F42" s="17"/>
      <c r="G42" s="17"/>
      <c r="H42" s="17"/>
      <c r="I42" s="17"/>
      <c r="J42" s="17"/>
    </row>
    <row r="43" spans="3:10" x14ac:dyDescent="0.2">
      <c r="C43" s="17"/>
      <c r="D43" s="17"/>
      <c r="E43" s="17"/>
      <c r="F43" s="17"/>
      <c r="G43" s="17"/>
      <c r="H43" s="17"/>
      <c r="I43" s="17"/>
      <c r="J43" s="17"/>
    </row>
    <row r="44" spans="3:10" x14ac:dyDescent="0.2">
      <c r="C44" s="17"/>
      <c r="D44" s="17"/>
      <c r="E44" s="17"/>
      <c r="F44" s="17"/>
      <c r="G44" s="17"/>
      <c r="H44" s="17"/>
      <c r="I44" s="17"/>
      <c r="J44" s="17"/>
    </row>
    <row r="45" spans="3:10" x14ac:dyDescent="0.2">
      <c r="C45" s="17"/>
      <c r="D45" s="17"/>
      <c r="E45" s="17"/>
      <c r="F45" s="17"/>
      <c r="G45" s="17"/>
      <c r="H45" s="17"/>
      <c r="I45" s="17"/>
      <c r="J45" s="17"/>
    </row>
    <row r="46" spans="3:10" x14ac:dyDescent="0.2">
      <c r="C46" s="17"/>
      <c r="D46" s="17"/>
      <c r="E46" s="17"/>
      <c r="F46" s="17"/>
      <c r="G46" s="17"/>
      <c r="H46" s="17"/>
      <c r="I46" s="17"/>
      <c r="J46" s="17"/>
    </row>
    <row r="47" spans="3:10" x14ac:dyDescent="0.2">
      <c r="C47" s="17"/>
      <c r="D47" s="17"/>
      <c r="E47" s="17"/>
      <c r="F47" s="17"/>
      <c r="G47" s="17"/>
      <c r="H47" s="17"/>
      <c r="I47" s="17"/>
      <c r="J47" s="17"/>
    </row>
    <row r="48" spans="3:10" x14ac:dyDescent="0.2">
      <c r="C48" s="17"/>
      <c r="D48" s="17"/>
      <c r="E48" s="17"/>
      <c r="F48" s="17"/>
      <c r="G48" s="17"/>
      <c r="H48" s="17"/>
      <c r="I48" s="17"/>
      <c r="J48" s="17"/>
    </row>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row r="56" s="17" customFormat="1" x14ac:dyDescent="0.2"/>
    <row r="57" s="17" customFormat="1" x14ac:dyDescent="0.2"/>
    <row r="58" s="17" customFormat="1" x14ac:dyDescent="0.2"/>
    <row r="59" s="17" customFormat="1" x14ac:dyDescent="0.2"/>
    <row r="60" s="17" customFormat="1" x14ac:dyDescent="0.2"/>
    <row r="61" s="17" customFormat="1" x14ac:dyDescent="0.2"/>
    <row r="62" s="17" customFormat="1" x14ac:dyDescent="0.2"/>
    <row r="63" s="17" customFormat="1" x14ac:dyDescent="0.2"/>
    <row r="64" s="17" customFormat="1" x14ac:dyDescent="0.2"/>
    <row r="65" s="17" customFormat="1" x14ac:dyDescent="0.2"/>
    <row r="66" s="17" customFormat="1" x14ac:dyDescent="0.2"/>
    <row r="67" s="17" customFormat="1" x14ac:dyDescent="0.2"/>
    <row r="68" s="17" customFormat="1" x14ac:dyDescent="0.2"/>
    <row r="69" s="17" customFormat="1" x14ac:dyDescent="0.2"/>
    <row r="70" s="17" customFormat="1" x14ac:dyDescent="0.2"/>
    <row r="71" s="17" customFormat="1" x14ac:dyDescent="0.2"/>
    <row r="72" s="17" customFormat="1" x14ac:dyDescent="0.2"/>
    <row r="73" s="17" customFormat="1" x14ac:dyDescent="0.2"/>
    <row r="74" s="17" customFormat="1" x14ac:dyDescent="0.2"/>
    <row r="75" s="17" customFormat="1" x14ac:dyDescent="0.2"/>
    <row r="76" s="17" customFormat="1" x14ac:dyDescent="0.2"/>
    <row r="77" s="17" customFormat="1" x14ac:dyDescent="0.2"/>
    <row r="78" s="17" customFormat="1" x14ac:dyDescent="0.2"/>
    <row r="79" s="17" customFormat="1" x14ac:dyDescent="0.2"/>
    <row r="80" s="17" customFormat="1" x14ac:dyDescent="0.2"/>
    <row r="81" s="17" customFormat="1" x14ac:dyDescent="0.2"/>
    <row r="82" s="17" customFormat="1" x14ac:dyDescent="0.2"/>
    <row r="83" s="17" customFormat="1" x14ac:dyDescent="0.2"/>
    <row r="84" s="17" customFormat="1" x14ac:dyDescent="0.2"/>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row r="94" s="17" customFormat="1" x14ac:dyDescent="0.2"/>
    <row r="95" s="17" customFormat="1" x14ac:dyDescent="0.2"/>
    <row r="96" s="17" customFormat="1" x14ac:dyDescent="0.2"/>
    <row r="97" s="17" customFormat="1" x14ac:dyDescent="0.2"/>
    <row r="98" s="17" customFormat="1" x14ac:dyDescent="0.2"/>
    <row r="99" s="17" customFormat="1" x14ac:dyDescent="0.2"/>
    <row r="100" s="17" customFormat="1" x14ac:dyDescent="0.2"/>
    <row r="101" s="17" customFormat="1" x14ac:dyDescent="0.2"/>
    <row r="102" s="17" customFormat="1" x14ac:dyDescent="0.2"/>
    <row r="103" s="17" customFormat="1" x14ac:dyDescent="0.2"/>
    <row r="104" s="17" customFormat="1" x14ac:dyDescent="0.2"/>
    <row r="105" s="17" customFormat="1" x14ac:dyDescent="0.2"/>
    <row r="106" s="17" customFormat="1" x14ac:dyDescent="0.2"/>
    <row r="107" s="17" customFormat="1" x14ac:dyDescent="0.2"/>
    <row r="108" s="17" customFormat="1" x14ac:dyDescent="0.2"/>
    <row r="109" s="17" customFormat="1" x14ac:dyDescent="0.2"/>
    <row r="110" s="17" customFormat="1" x14ac:dyDescent="0.2"/>
    <row r="111" s="17" customFormat="1" x14ac:dyDescent="0.2"/>
    <row r="112" s="17" customFormat="1" x14ac:dyDescent="0.2"/>
    <row r="113" s="17" customFormat="1" x14ac:dyDescent="0.2"/>
    <row r="114" s="17" customFormat="1" x14ac:dyDescent="0.2"/>
    <row r="115" s="17" customFormat="1" x14ac:dyDescent="0.2"/>
    <row r="116" s="17" customFormat="1" x14ac:dyDescent="0.2"/>
    <row r="117" s="17" customFormat="1" x14ac:dyDescent="0.2"/>
    <row r="118" s="17" customFormat="1" x14ac:dyDescent="0.2"/>
    <row r="119" s="17" customFormat="1" x14ac:dyDescent="0.2"/>
    <row r="120" s="17" customFormat="1" x14ac:dyDescent="0.2"/>
    <row r="121" s="17" customFormat="1" x14ac:dyDescent="0.2"/>
    <row r="122" s="17" customFormat="1" x14ac:dyDescent="0.2"/>
    <row r="123" s="17" customFormat="1" x14ac:dyDescent="0.2"/>
    <row r="124" s="17" customFormat="1" x14ac:dyDescent="0.2"/>
    <row r="125" s="17" customFormat="1" x14ac:dyDescent="0.2"/>
    <row r="126" s="17" customFormat="1" x14ac:dyDescent="0.2"/>
    <row r="127" s="17" customFormat="1" x14ac:dyDescent="0.2"/>
    <row r="128" s="17" customFormat="1" x14ac:dyDescent="0.2"/>
    <row r="129" s="17" customFormat="1" x14ac:dyDescent="0.2"/>
    <row r="130" s="17" customFormat="1" x14ac:dyDescent="0.2"/>
    <row r="131" s="17" customFormat="1" x14ac:dyDescent="0.2"/>
    <row r="132" s="17" customFormat="1" x14ac:dyDescent="0.2"/>
    <row r="133" s="17" customFormat="1" x14ac:dyDescent="0.2"/>
    <row r="134" s="17" customFormat="1" x14ac:dyDescent="0.2"/>
    <row r="135" s="17" customFormat="1" x14ac:dyDescent="0.2"/>
    <row r="136" s="17" customFormat="1" x14ac:dyDescent="0.2"/>
    <row r="137" s="17" customFormat="1" x14ac:dyDescent="0.2"/>
    <row r="138" s="17" customFormat="1" x14ac:dyDescent="0.2"/>
    <row r="139" s="17" customFormat="1" x14ac:dyDescent="0.2"/>
    <row r="140" s="17" customFormat="1" x14ac:dyDescent="0.2"/>
    <row r="141" s="17" customFormat="1" x14ac:dyDescent="0.2"/>
    <row r="142" s="17" customFormat="1" x14ac:dyDescent="0.2"/>
    <row r="143" s="17" customFormat="1" x14ac:dyDescent="0.2"/>
    <row r="144" s="17" customFormat="1" x14ac:dyDescent="0.2"/>
    <row r="145" s="17" customFormat="1" x14ac:dyDescent="0.2"/>
    <row r="146" s="17" customFormat="1" x14ac:dyDescent="0.2"/>
    <row r="147" s="17" customFormat="1" x14ac:dyDescent="0.2"/>
    <row r="148" s="17" customFormat="1" x14ac:dyDescent="0.2"/>
    <row r="149" s="17" customFormat="1" x14ac:dyDescent="0.2"/>
    <row r="150" s="17" customFormat="1" x14ac:dyDescent="0.2"/>
    <row r="151" s="17" customFormat="1" x14ac:dyDescent="0.2"/>
    <row r="152" s="17" customFormat="1" x14ac:dyDescent="0.2"/>
    <row r="153" s="17" customFormat="1" x14ac:dyDescent="0.2"/>
    <row r="154" s="17" customFormat="1" x14ac:dyDescent="0.2"/>
    <row r="155" s="17" customFormat="1" x14ac:dyDescent="0.2"/>
    <row r="156" s="17" customFormat="1" x14ac:dyDescent="0.2"/>
    <row r="157" s="17" customFormat="1" x14ac:dyDescent="0.2"/>
    <row r="158" s="17" customFormat="1" x14ac:dyDescent="0.2"/>
    <row r="159" s="17" customFormat="1" x14ac:dyDescent="0.2"/>
    <row r="160" s="17" customFormat="1" x14ac:dyDescent="0.2"/>
    <row r="161" s="17" customFormat="1" x14ac:dyDescent="0.2"/>
    <row r="162" s="17" customFormat="1" x14ac:dyDescent="0.2"/>
    <row r="163" s="17" customFormat="1" x14ac:dyDescent="0.2"/>
    <row r="164" s="17" customFormat="1" x14ac:dyDescent="0.2"/>
    <row r="165" s="17" customFormat="1" x14ac:dyDescent="0.2"/>
    <row r="166" s="17" customFormat="1" x14ac:dyDescent="0.2"/>
    <row r="167" s="17" customFormat="1" x14ac:dyDescent="0.2"/>
    <row r="168" s="17" customFormat="1" x14ac:dyDescent="0.2"/>
    <row r="169" s="17" customFormat="1" x14ac:dyDescent="0.2"/>
    <row r="170" s="17" customFormat="1" x14ac:dyDescent="0.2"/>
    <row r="171" s="17" customFormat="1" x14ac:dyDescent="0.2"/>
    <row r="172" s="17" customFormat="1" x14ac:dyDescent="0.2"/>
    <row r="173" s="17" customFormat="1" x14ac:dyDescent="0.2"/>
    <row r="174" s="17" customFormat="1" x14ac:dyDescent="0.2"/>
    <row r="175" s="17" customFormat="1" x14ac:dyDescent="0.2"/>
    <row r="176" s="17" customFormat="1" x14ac:dyDescent="0.2"/>
    <row r="177" s="17" customFormat="1" x14ac:dyDescent="0.2"/>
    <row r="178" s="17" customFormat="1" x14ac:dyDescent="0.2"/>
    <row r="179" s="17" customFormat="1" x14ac:dyDescent="0.2"/>
    <row r="180" s="17" customFormat="1" x14ac:dyDescent="0.2"/>
    <row r="181" s="17" customFormat="1" x14ac:dyDescent="0.2"/>
    <row r="182" s="17" customFormat="1" x14ac:dyDescent="0.2"/>
    <row r="183" s="17" customFormat="1" x14ac:dyDescent="0.2"/>
    <row r="184" s="17" customFormat="1" x14ac:dyDescent="0.2"/>
    <row r="185" s="17" customFormat="1" x14ac:dyDescent="0.2"/>
    <row r="186" s="17" customFormat="1" x14ac:dyDescent="0.2"/>
    <row r="187" s="17" customFormat="1" x14ac:dyDescent="0.2"/>
    <row r="188" s="17" customFormat="1" x14ac:dyDescent="0.2"/>
    <row r="189" s="17" customFormat="1" x14ac:dyDescent="0.2"/>
    <row r="190" s="17" customFormat="1" x14ac:dyDescent="0.2"/>
    <row r="191" s="17" customFormat="1" x14ac:dyDescent="0.2"/>
    <row r="192" s="17" customFormat="1" x14ac:dyDescent="0.2"/>
    <row r="193" s="17" customFormat="1" x14ac:dyDescent="0.2"/>
    <row r="194" s="17" customFormat="1" x14ac:dyDescent="0.2"/>
    <row r="195" s="17" customFormat="1" x14ac:dyDescent="0.2"/>
    <row r="196" s="17" customFormat="1" x14ac:dyDescent="0.2"/>
    <row r="197" s="17" customFormat="1" x14ac:dyDescent="0.2"/>
    <row r="198" s="17" customFormat="1" x14ac:dyDescent="0.2"/>
    <row r="199" s="17" customFormat="1" x14ac:dyDescent="0.2"/>
    <row r="200" s="17" customFormat="1" x14ac:dyDescent="0.2"/>
    <row r="201" s="17" customFormat="1" x14ac:dyDescent="0.2"/>
    <row r="202" s="17" customFormat="1" x14ac:dyDescent="0.2"/>
    <row r="203" s="17" customFormat="1" x14ac:dyDescent="0.2"/>
    <row r="204" s="17" customFormat="1" x14ac:dyDescent="0.2"/>
    <row r="205" s="17" customFormat="1" x14ac:dyDescent="0.2"/>
    <row r="206" s="17" customFormat="1" x14ac:dyDescent="0.2"/>
    <row r="207" s="17" customFormat="1" x14ac:dyDescent="0.2"/>
    <row r="208" s="17" customFormat="1" x14ac:dyDescent="0.2"/>
    <row r="209" s="17" customFormat="1" x14ac:dyDescent="0.2"/>
    <row r="210" s="17" customFormat="1" x14ac:dyDescent="0.2"/>
    <row r="211" s="17" customFormat="1" x14ac:dyDescent="0.2"/>
    <row r="212" s="17" customFormat="1" x14ac:dyDescent="0.2"/>
    <row r="213" s="17" customFormat="1" x14ac:dyDescent="0.2"/>
    <row r="214" s="17" customFormat="1" x14ac:dyDescent="0.2"/>
    <row r="215" s="17" customFormat="1" x14ac:dyDescent="0.2"/>
    <row r="216" s="17" customFormat="1" x14ac:dyDescent="0.2"/>
    <row r="217" s="17" customFormat="1" x14ac:dyDescent="0.2"/>
    <row r="218" s="17" customFormat="1" x14ac:dyDescent="0.2"/>
    <row r="219" s="17" customFormat="1" x14ac:dyDescent="0.2"/>
    <row r="220" s="17" customFormat="1" x14ac:dyDescent="0.2"/>
    <row r="221" s="17" customFormat="1" x14ac:dyDescent="0.2"/>
    <row r="222" s="17" customFormat="1" x14ac:dyDescent="0.2"/>
    <row r="223" s="17" customFormat="1" x14ac:dyDescent="0.2"/>
    <row r="224" s="17" customFormat="1" x14ac:dyDescent="0.2"/>
    <row r="225" s="17" customFormat="1" x14ac:dyDescent="0.2"/>
    <row r="226" s="17" customFormat="1" x14ac:dyDescent="0.2"/>
    <row r="227" s="17" customFormat="1" x14ac:dyDescent="0.2"/>
    <row r="228" s="17" customFormat="1" x14ac:dyDescent="0.2"/>
    <row r="229" s="17" customFormat="1" x14ac:dyDescent="0.2"/>
    <row r="230" s="17" customFormat="1" x14ac:dyDescent="0.2"/>
    <row r="231" s="17" customFormat="1" x14ac:dyDescent="0.2"/>
    <row r="232" s="17" customFormat="1" x14ac:dyDescent="0.2"/>
    <row r="233" s="17" customFormat="1" x14ac:dyDescent="0.2"/>
    <row r="234" s="17" customFormat="1" x14ac:dyDescent="0.2"/>
    <row r="235" s="17" customFormat="1" x14ac:dyDescent="0.2"/>
    <row r="236" s="17" customFormat="1" x14ac:dyDescent="0.2"/>
    <row r="237" s="17" customFormat="1" x14ac:dyDescent="0.2"/>
    <row r="238" s="17" customFormat="1" x14ac:dyDescent="0.2"/>
    <row r="239" s="17" customFormat="1" x14ac:dyDescent="0.2"/>
    <row r="240" s="17" customFormat="1" x14ac:dyDescent="0.2"/>
    <row r="241" s="17" customFormat="1" x14ac:dyDescent="0.2"/>
    <row r="242" s="17" customFormat="1" x14ac:dyDescent="0.2"/>
    <row r="243" s="17" customFormat="1" x14ac:dyDescent="0.2"/>
    <row r="244" s="17" customFormat="1" x14ac:dyDescent="0.2"/>
    <row r="245" s="17" customFormat="1" x14ac:dyDescent="0.2"/>
    <row r="246" s="17" customFormat="1" x14ac:dyDescent="0.2"/>
    <row r="247" s="17" customFormat="1" x14ac:dyDescent="0.2"/>
    <row r="248" s="17" customFormat="1" x14ac:dyDescent="0.2"/>
    <row r="249" s="17" customFormat="1" x14ac:dyDescent="0.2"/>
    <row r="250" s="17" customFormat="1" x14ac:dyDescent="0.2"/>
    <row r="251" s="17" customFormat="1" x14ac:dyDescent="0.2"/>
    <row r="252" s="17" customFormat="1" x14ac:dyDescent="0.2"/>
    <row r="253" s="17" customFormat="1" x14ac:dyDescent="0.2"/>
    <row r="254" s="17" customFormat="1" x14ac:dyDescent="0.2"/>
    <row r="255" s="17" customFormat="1" x14ac:dyDescent="0.2"/>
    <row r="256" s="17" customFormat="1" x14ac:dyDescent="0.2"/>
    <row r="257" s="17" customFormat="1" x14ac:dyDescent="0.2"/>
    <row r="258" s="17" customFormat="1" x14ac:dyDescent="0.2"/>
    <row r="259" s="17" customFormat="1" x14ac:dyDescent="0.2"/>
    <row r="260" s="17" customFormat="1" x14ac:dyDescent="0.2"/>
    <row r="261" s="17" customFormat="1" x14ac:dyDescent="0.2"/>
    <row r="262" s="17" customFormat="1" x14ac:dyDescent="0.2"/>
    <row r="263" s="17" customFormat="1" x14ac:dyDescent="0.2"/>
    <row r="264" s="17" customFormat="1" x14ac:dyDescent="0.2"/>
    <row r="265" s="17" customFormat="1" x14ac:dyDescent="0.2"/>
    <row r="266" s="17" customFormat="1" x14ac:dyDescent="0.2"/>
    <row r="267" s="17" customFormat="1" x14ac:dyDescent="0.2"/>
    <row r="268" s="17" customFormat="1" x14ac:dyDescent="0.2"/>
    <row r="269" s="17" customFormat="1" x14ac:dyDescent="0.2"/>
    <row r="270" s="17" customFormat="1" x14ac:dyDescent="0.2"/>
    <row r="271" s="17" customFormat="1" x14ac:dyDescent="0.2"/>
    <row r="272" s="17" customFormat="1" x14ac:dyDescent="0.2"/>
    <row r="273" spans="4:9" s="17" customFormat="1" x14ac:dyDescent="0.2"/>
    <row r="274" spans="4:9" x14ac:dyDescent="0.2">
      <c r="D274" s="17"/>
      <c r="E274" s="17"/>
      <c r="F274" s="17"/>
      <c r="G274" s="17"/>
      <c r="H274" s="17"/>
      <c r="I274" s="17"/>
    </row>
  </sheetData>
  <sheetProtection algorithmName="SHA-512" hashValue="ODpBkcW/yCVAwi/VSUysXIMqVMeaZMup8y/Tj+gZGr8ZeGykSNjRtbxImxIt7QogbGbAajYT6c4u3XF0Kt6p0A==" saltValue="5OL6GRcSYr6N41F5fWebOg==" spinCount="100000" sheet="1" objects="1" scenarios="1" selectLockedCells="1" selectUnlockedCells="1"/>
  <mergeCells count="17">
    <mergeCell ref="D26:I26"/>
    <mergeCell ref="C3:J4"/>
    <mergeCell ref="F5:G6"/>
    <mergeCell ref="D7:I8"/>
    <mergeCell ref="E9:H9"/>
    <mergeCell ref="E11:H11"/>
    <mergeCell ref="E15:H15"/>
    <mergeCell ref="E17:H17"/>
    <mergeCell ref="E19:H19"/>
    <mergeCell ref="D23:I23"/>
    <mergeCell ref="D24:I24"/>
    <mergeCell ref="D25:I25"/>
    <mergeCell ref="D27:I27"/>
    <mergeCell ref="F28:G28"/>
    <mergeCell ref="D29:I29"/>
    <mergeCell ref="F30:G30"/>
    <mergeCell ref="D31:I31"/>
  </mergeCells>
  <hyperlinks>
    <hyperlink ref="D31" r:id="rId1" display="dfgomez@usb.edu.co "/>
  </hyperlinks>
  <pageMargins left="0.74803149606299213" right="0.74803149606299213" top="0.98425196850393704" bottom="0.98425196850393704" header="0" footer="0"/>
  <pageSetup orientation="portrait" r:id="rId2"/>
  <headerFooter alignWithMargins="0">
    <oddHeader>&amp;LPREDIM 2016&amp;CMag.Ing. Gustavo A. Vargas H.&amp;RArq. Ing. Diego F. Gómez E.</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showGridLines="0" zoomScale="70" zoomScaleNormal="70" workbookViewId="0"/>
  </sheetViews>
  <sheetFormatPr baseColWidth="10" defaultRowHeight="12.75" x14ac:dyDescent="0.2"/>
  <cols>
    <col min="1" max="1" width="2.28515625" style="19" customWidth="1"/>
    <col min="2" max="6" width="11.28515625" style="19" customWidth="1"/>
    <col min="7" max="7" width="21.28515625" style="19" customWidth="1"/>
    <col min="8" max="8" width="2" style="18" customWidth="1"/>
    <col min="9" max="13" width="11.28515625" style="19" customWidth="1"/>
    <col min="14" max="14" width="16.85546875" style="19" customWidth="1"/>
    <col min="15" max="15" width="11.28515625" style="17" customWidth="1"/>
    <col min="16" max="24" width="11.42578125" style="17"/>
    <col min="25" max="16384" width="11.42578125" style="19"/>
  </cols>
  <sheetData>
    <row r="1" spans="1:24" ht="14.25" customHeight="1" thickBot="1" x14ac:dyDescent="0.25">
      <c r="A1" s="17"/>
      <c r="B1" s="17"/>
      <c r="C1" s="17"/>
      <c r="D1" s="17"/>
      <c r="E1" s="17"/>
      <c r="F1" s="17"/>
      <c r="G1" s="17"/>
      <c r="I1" s="17"/>
      <c r="J1" s="17"/>
      <c r="K1" s="17"/>
      <c r="L1" s="17"/>
      <c r="M1" s="17"/>
      <c r="N1" s="17"/>
    </row>
    <row r="2" spans="1:24" ht="12.75" customHeight="1" x14ac:dyDescent="0.2">
      <c r="A2" s="17"/>
      <c r="B2" s="967" t="s">
        <v>400</v>
      </c>
      <c r="C2" s="968"/>
      <c r="D2" s="968"/>
      <c r="E2" s="968"/>
      <c r="F2" s="968"/>
      <c r="G2" s="968"/>
      <c r="H2" s="968"/>
      <c r="I2" s="968"/>
      <c r="J2" s="968"/>
      <c r="K2" s="968"/>
      <c r="L2" s="968"/>
      <c r="M2" s="968"/>
      <c r="N2" s="969"/>
    </row>
    <row r="3" spans="1:24" ht="6" customHeight="1" thickBot="1" x14ac:dyDescent="0.25">
      <c r="A3" s="17"/>
      <c r="B3" s="970"/>
      <c r="C3" s="971"/>
      <c r="D3" s="971"/>
      <c r="E3" s="971"/>
      <c r="F3" s="971"/>
      <c r="G3" s="971"/>
      <c r="H3" s="971"/>
      <c r="I3" s="971"/>
      <c r="J3" s="971"/>
      <c r="K3" s="971"/>
      <c r="L3" s="971"/>
      <c r="M3" s="971"/>
      <c r="N3" s="972"/>
    </row>
    <row r="4" spans="1:24" ht="6.75" customHeight="1" thickBot="1" x14ac:dyDescent="0.25">
      <c r="A4" s="17"/>
      <c r="B4" s="20"/>
      <c r="C4" s="20"/>
      <c r="D4" s="20"/>
      <c r="E4" s="20"/>
      <c r="F4" s="20"/>
      <c r="G4" s="20"/>
      <c r="H4" s="21"/>
      <c r="I4" s="17"/>
      <c r="J4" s="17"/>
      <c r="K4" s="17"/>
      <c r="L4" s="17"/>
      <c r="M4" s="17"/>
      <c r="N4" s="17"/>
    </row>
    <row r="5" spans="1:24" ht="29.25" customHeight="1" x14ac:dyDescent="0.25">
      <c r="A5" s="17"/>
      <c r="B5" s="828" t="s">
        <v>412</v>
      </c>
      <c r="C5" s="22"/>
      <c r="D5" s="23"/>
      <c r="E5" s="23"/>
      <c r="F5" s="23"/>
      <c r="G5" s="24"/>
      <c r="H5" s="25"/>
      <c r="I5" s="973"/>
      <c r="J5" s="974"/>
      <c r="K5" s="974"/>
      <c r="L5" s="26"/>
      <c r="M5" s="26"/>
      <c r="N5" s="27"/>
    </row>
    <row r="6" spans="1:24" ht="12" customHeight="1" x14ac:dyDescent="0.2">
      <c r="A6" s="17"/>
      <c r="B6" s="975" t="s">
        <v>406</v>
      </c>
      <c r="C6" s="982"/>
      <c r="D6" s="982"/>
      <c r="E6" s="982"/>
      <c r="F6" s="982"/>
      <c r="G6" s="983"/>
      <c r="H6" s="28"/>
      <c r="I6" s="975" t="s">
        <v>409</v>
      </c>
      <c r="J6" s="976"/>
      <c r="K6" s="976"/>
      <c r="L6" s="976"/>
      <c r="M6" s="976"/>
      <c r="N6" s="977"/>
    </row>
    <row r="7" spans="1:24" x14ac:dyDescent="0.2">
      <c r="A7" s="17"/>
      <c r="B7" s="975"/>
      <c r="C7" s="982"/>
      <c r="D7" s="982"/>
      <c r="E7" s="982"/>
      <c r="F7" s="982"/>
      <c r="G7" s="983"/>
      <c r="H7" s="28"/>
      <c r="I7" s="978"/>
      <c r="J7" s="976"/>
      <c r="K7" s="976"/>
      <c r="L7" s="976"/>
      <c r="M7" s="976"/>
      <c r="N7" s="977"/>
    </row>
    <row r="8" spans="1:24" x14ac:dyDescent="0.2">
      <c r="A8" s="17"/>
      <c r="B8" s="975"/>
      <c r="C8" s="982"/>
      <c r="D8" s="982"/>
      <c r="E8" s="982"/>
      <c r="F8" s="982"/>
      <c r="G8" s="983"/>
      <c r="H8" s="28"/>
      <c r="I8" s="978"/>
      <c r="J8" s="976"/>
      <c r="K8" s="976"/>
      <c r="L8" s="976"/>
      <c r="M8" s="976"/>
      <c r="N8" s="977"/>
    </row>
    <row r="9" spans="1:24" ht="40.5" customHeight="1" x14ac:dyDescent="0.2">
      <c r="A9" s="17"/>
      <c r="B9" s="975"/>
      <c r="C9" s="982"/>
      <c r="D9" s="982"/>
      <c r="E9" s="982"/>
      <c r="F9" s="982"/>
      <c r="G9" s="983"/>
      <c r="H9" s="28"/>
      <c r="I9" s="978"/>
      <c r="J9" s="976"/>
      <c r="K9" s="976"/>
      <c r="L9" s="976"/>
      <c r="M9" s="976"/>
      <c r="N9" s="977"/>
    </row>
    <row r="10" spans="1:24" ht="40.5" customHeight="1" x14ac:dyDescent="0.2">
      <c r="A10" s="17"/>
      <c r="B10" s="975"/>
      <c r="C10" s="982"/>
      <c r="D10" s="982"/>
      <c r="E10" s="982"/>
      <c r="F10" s="982"/>
      <c r="G10" s="983"/>
      <c r="H10" s="28"/>
      <c r="I10" s="978"/>
      <c r="J10" s="976"/>
      <c r="K10" s="976"/>
      <c r="L10" s="976"/>
      <c r="M10" s="976"/>
      <c r="N10" s="977"/>
    </row>
    <row r="11" spans="1:24" x14ac:dyDescent="0.2">
      <c r="A11" s="17"/>
      <c r="B11" s="975"/>
      <c r="C11" s="982"/>
      <c r="D11" s="982"/>
      <c r="E11" s="982"/>
      <c r="F11" s="982"/>
      <c r="G11" s="983"/>
      <c r="H11" s="28"/>
      <c r="I11" s="978"/>
      <c r="J11" s="976"/>
      <c r="K11" s="976"/>
      <c r="L11" s="976"/>
      <c r="M11" s="976"/>
      <c r="N11" s="977"/>
    </row>
    <row r="12" spans="1:24" ht="49.5" customHeight="1" x14ac:dyDescent="0.2">
      <c r="A12" s="17"/>
      <c r="B12" s="975"/>
      <c r="C12" s="982"/>
      <c r="D12" s="982"/>
      <c r="E12" s="982"/>
      <c r="F12" s="982"/>
      <c r="G12" s="983"/>
      <c r="H12" s="28"/>
      <c r="I12" s="978"/>
      <c r="J12" s="976"/>
      <c r="K12" s="976"/>
      <c r="L12" s="976"/>
      <c r="M12" s="976"/>
      <c r="N12" s="977"/>
    </row>
    <row r="13" spans="1:24" ht="14.25" customHeight="1" x14ac:dyDescent="0.2">
      <c r="A13" s="17"/>
      <c r="B13" s="975"/>
      <c r="C13" s="982"/>
      <c r="D13" s="982"/>
      <c r="E13" s="982"/>
      <c r="F13" s="982"/>
      <c r="G13" s="983"/>
      <c r="H13" s="28"/>
      <c r="I13" s="29"/>
      <c r="J13" s="30"/>
      <c r="K13" s="30"/>
      <c r="L13" s="30"/>
      <c r="M13" s="30"/>
      <c r="N13" s="31"/>
    </row>
    <row r="14" spans="1:24" ht="15.75" x14ac:dyDescent="0.2">
      <c r="A14" s="17"/>
      <c r="B14" s="975"/>
      <c r="C14" s="982"/>
      <c r="D14" s="982"/>
      <c r="E14" s="982"/>
      <c r="F14" s="982"/>
      <c r="G14" s="983"/>
      <c r="H14" s="28"/>
      <c r="I14" s="881"/>
      <c r="J14" s="882"/>
      <c r="K14" s="882"/>
      <c r="L14" s="32"/>
      <c r="M14" s="32"/>
      <c r="N14" s="33"/>
    </row>
    <row r="15" spans="1:24" s="827" customFormat="1" ht="57.75" customHeight="1" x14ac:dyDescent="0.2">
      <c r="A15" s="826"/>
      <c r="B15" s="979" t="s">
        <v>407</v>
      </c>
      <c r="C15" s="984"/>
      <c r="D15" s="984"/>
      <c r="E15" s="984"/>
      <c r="F15" s="984"/>
      <c r="G15" s="985"/>
      <c r="H15" s="28"/>
      <c r="I15" s="975" t="s">
        <v>410</v>
      </c>
      <c r="J15" s="982"/>
      <c r="K15" s="982"/>
      <c r="L15" s="982"/>
      <c r="M15" s="982"/>
      <c r="N15" s="983"/>
      <c r="O15" s="826"/>
      <c r="P15" s="826"/>
      <c r="Q15" s="826"/>
      <c r="R15" s="826"/>
      <c r="S15" s="826"/>
      <c r="T15" s="826"/>
      <c r="U15" s="826"/>
      <c r="V15" s="826"/>
      <c r="W15" s="826"/>
      <c r="X15" s="826"/>
    </row>
    <row r="16" spans="1:24" ht="53.25" customHeight="1" x14ac:dyDescent="0.2">
      <c r="A16" s="17"/>
      <c r="B16" s="979" t="s">
        <v>28</v>
      </c>
      <c r="C16" s="980"/>
      <c r="D16" s="980"/>
      <c r="E16" s="980"/>
      <c r="F16" s="980"/>
      <c r="G16" s="981"/>
      <c r="H16" s="28"/>
      <c r="I16" s="975"/>
      <c r="J16" s="982"/>
      <c r="K16" s="982"/>
      <c r="L16" s="982"/>
      <c r="M16" s="982"/>
      <c r="N16" s="983"/>
    </row>
    <row r="17" spans="1:14" ht="39.75" customHeight="1" x14ac:dyDescent="0.2">
      <c r="A17" s="17"/>
      <c r="B17" s="1000" t="s">
        <v>447</v>
      </c>
      <c r="C17" s="1001"/>
      <c r="D17" s="1001"/>
      <c r="E17" s="1001"/>
      <c r="F17" s="1001"/>
      <c r="G17" s="1002"/>
      <c r="H17" s="28"/>
      <c r="I17" s="975"/>
      <c r="J17" s="982"/>
      <c r="K17" s="982"/>
      <c r="L17" s="982"/>
      <c r="M17" s="982"/>
      <c r="N17" s="983"/>
    </row>
    <row r="18" spans="1:14" ht="182.25" customHeight="1" x14ac:dyDescent="0.2">
      <c r="A18" s="17"/>
      <c r="B18" s="975" t="s">
        <v>413</v>
      </c>
      <c r="C18" s="986"/>
      <c r="D18" s="986"/>
      <c r="E18" s="986"/>
      <c r="F18" s="986"/>
      <c r="G18" s="987"/>
      <c r="H18" s="34"/>
      <c r="I18" s="975"/>
      <c r="J18" s="982"/>
      <c r="K18" s="982"/>
      <c r="L18" s="982"/>
      <c r="M18" s="982"/>
      <c r="N18" s="983"/>
    </row>
    <row r="19" spans="1:14" ht="231.75" customHeight="1" thickBot="1" x14ac:dyDescent="0.25">
      <c r="A19" s="17"/>
      <c r="B19" s="988" t="s">
        <v>408</v>
      </c>
      <c r="C19" s="989"/>
      <c r="D19" s="989"/>
      <c r="E19" s="989"/>
      <c r="F19" s="989"/>
      <c r="G19" s="990"/>
      <c r="H19" s="25"/>
      <c r="I19" s="988" t="s">
        <v>411</v>
      </c>
      <c r="J19" s="989"/>
      <c r="K19" s="989"/>
      <c r="L19" s="989"/>
      <c r="M19" s="989"/>
      <c r="N19" s="990"/>
    </row>
    <row r="20" spans="1:14" ht="12" customHeight="1" thickBot="1" x14ac:dyDescent="0.25">
      <c r="A20" s="17"/>
      <c r="B20" s="17"/>
      <c r="C20" s="17"/>
      <c r="D20" s="17"/>
      <c r="E20" s="17"/>
      <c r="F20" s="17"/>
      <c r="G20" s="17"/>
      <c r="H20" s="34"/>
      <c r="I20" s="17"/>
      <c r="J20" s="17"/>
      <c r="K20" s="17"/>
      <c r="L20" s="17"/>
      <c r="M20" s="17"/>
      <c r="N20" s="17"/>
    </row>
    <row r="21" spans="1:14" ht="15" x14ac:dyDescent="0.25">
      <c r="A21" s="17"/>
      <c r="B21" s="44" t="s">
        <v>20</v>
      </c>
      <c r="C21" s="39"/>
      <c r="D21" s="39"/>
      <c r="E21" s="39"/>
      <c r="F21" s="39"/>
      <c r="G21" s="40"/>
      <c r="H21" s="28"/>
      <c r="I21" s="44" t="s">
        <v>415</v>
      </c>
      <c r="J21" s="39"/>
      <c r="K21" s="39"/>
      <c r="L21" s="39"/>
      <c r="M21" s="39"/>
      <c r="N21" s="40"/>
    </row>
    <row r="22" spans="1:14" ht="12.75" customHeight="1" x14ac:dyDescent="0.2">
      <c r="A22" s="17"/>
      <c r="B22" s="979" t="s">
        <v>414</v>
      </c>
      <c r="C22" s="984"/>
      <c r="D22" s="984"/>
      <c r="E22" s="984"/>
      <c r="F22" s="984"/>
      <c r="G22" s="985"/>
      <c r="H22" s="34"/>
      <c r="I22" s="994" t="s">
        <v>416</v>
      </c>
      <c r="J22" s="995"/>
      <c r="K22" s="995"/>
      <c r="L22" s="995"/>
      <c r="M22" s="995"/>
      <c r="N22" s="996"/>
    </row>
    <row r="23" spans="1:14" ht="132" customHeight="1" thickBot="1" x14ac:dyDescent="0.25">
      <c r="A23" s="17"/>
      <c r="B23" s="991"/>
      <c r="C23" s="992"/>
      <c r="D23" s="992"/>
      <c r="E23" s="992"/>
      <c r="F23" s="992"/>
      <c r="G23" s="993"/>
      <c r="H23" s="34"/>
      <c r="I23" s="997"/>
      <c r="J23" s="998"/>
      <c r="K23" s="998"/>
      <c r="L23" s="998"/>
      <c r="M23" s="998"/>
      <c r="N23" s="999"/>
    </row>
    <row r="24" spans="1:14" s="17" customFormat="1" x14ac:dyDescent="0.2">
      <c r="H24" s="18"/>
    </row>
    <row r="25" spans="1:14" s="17" customFormat="1" x14ac:dyDescent="0.2">
      <c r="H25" s="18"/>
    </row>
    <row r="26" spans="1:14" s="17" customFormat="1" x14ac:dyDescent="0.2">
      <c r="H26" s="18"/>
    </row>
    <row r="27" spans="1:14" s="17" customFormat="1" x14ac:dyDescent="0.2">
      <c r="H27" s="18"/>
    </row>
    <row r="28" spans="1:14" s="17" customFormat="1" x14ac:dyDescent="0.2">
      <c r="H28" s="18"/>
    </row>
    <row r="29" spans="1:14" s="17" customFormat="1" x14ac:dyDescent="0.2">
      <c r="H29" s="18"/>
    </row>
    <row r="30" spans="1:14" s="17" customFormat="1" x14ac:dyDescent="0.2">
      <c r="H30" s="18"/>
    </row>
    <row r="31" spans="1:14" s="17" customFormat="1" x14ac:dyDescent="0.2">
      <c r="H31" s="18"/>
    </row>
    <row r="32" spans="1:14" s="17" customFormat="1" x14ac:dyDescent="0.2">
      <c r="H32" s="18"/>
    </row>
    <row r="33" spans="8:8" s="17" customFormat="1" x14ac:dyDescent="0.2">
      <c r="H33" s="18"/>
    </row>
    <row r="34" spans="8:8" s="17" customFormat="1" x14ac:dyDescent="0.2">
      <c r="H34" s="18"/>
    </row>
    <row r="35" spans="8:8" s="17" customFormat="1" x14ac:dyDescent="0.2">
      <c r="H35" s="18"/>
    </row>
    <row r="36" spans="8:8" s="17" customFormat="1" x14ac:dyDescent="0.2">
      <c r="H36" s="18"/>
    </row>
    <row r="37" spans="8:8" s="17" customFormat="1" x14ac:dyDescent="0.2">
      <c r="H37" s="18"/>
    </row>
    <row r="38" spans="8:8" s="17" customFormat="1" x14ac:dyDescent="0.2">
      <c r="H38" s="18"/>
    </row>
    <row r="39" spans="8:8" s="17" customFormat="1" x14ac:dyDescent="0.2">
      <c r="H39" s="18"/>
    </row>
    <row r="40" spans="8:8" s="17" customFormat="1" x14ac:dyDescent="0.2">
      <c r="H40" s="18"/>
    </row>
    <row r="41" spans="8:8" s="17" customFormat="1" x14ac:dyDescent="0.2">
      <c r="H41" s="18"/>
    </row>
    <row r="42" spans="8:8" s="17" customFormat="1" x14ac:dyDescent="0.2">
      <c r="H42" s="18"/>
    </row>
  </sheetData>
  <sheetProtection algorithmName="SHA-512" hashValue="BCmnJdFbD4s+Ml+AKBSCg/ku7yLD7GKyhRNKAqho5p6+in9TWoiueM+Xg2bhh3mDBVLyr1ADRh6DgDhUeI/MMA==" saltValue="qAwwJ9f8Mfz0aVhzUBeqMQ==" spinCount="100000" sheet="1" objects="1" scenarios="1" selectLockedCells="1" selectUnlockedCells="1"/>
  <mergeCells count="13">
    <mergeCell ref="B18:G18"/>
    <mergeCell ref="B19:G19"/>
    <mergeCell ref="I15:N18"/>
    <mergeCell ref="I19:N19"/>
    <mergeCell ref="B22:G23"/>
    <mergeCell ref="I22:N23"/>
    <mergeCell ref="B17:G17"/>
    <mergeCell ref="B2:N3"/>
    <mergeCell ref="I5:K5"/>
    <mergeCell ref="I6:N12"/>
    <mergeCell ref="B16:G16"/>
    <mergeCell ref="B6:G14"/>
    <mergeCell ref="B15:G15"/>
  </mergeCells>
  <pageMargins left="0.74803149606299213" right="0.74803149606299213" top="0.98425196850393704" bottom="0.98425196850393704" header="0" footer="0"/>
  <pageSetup orientation="portrait" r:id="rId1"/>
  <headerFooter alignWithMargins="0">
    <oddHeader>&amp;LPREDIM 2016&amp;CMag.Ing. Gustavo A. Vargas H.&amp;RArq. Ing. Diego F. Gómez E.</oddHead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7"/>
  <sheetViews>
    <sheetView showGridLines="0" zoomScale="70" zoomScaleNormal="70" workbookViewId="0"/>
  </sheetViews>
  <sheetFormatPr baseColWidth="10" defaultRowHeight="12.75" x14ac:dyDescent="0.2"/>
  <cols>
    <col min="1" max="1" width="2.28515625" style="19" customWidth="1"/>
    <col min="2" max="6" width="11.28515625" style="19" customWidth="1"/>
    <col min="7" max="7" width="21.28515625" style="19" customWidth="1"/>
    <col min="8" max="8" width="2" style="18" customWidth="1"/>
    <col min="9" max="13" width="11.28515625" style="19" customWidth="1"/>
    <col min="14" max="14" width="16.85546875" style="19" customWidth="1"/>
    <col min="15" max="15" width="11.28515625" style="17" customWidth="1"/>
    <col min="16" max="24" width="11.42578125" style="17"/>
    <col min="25" max="16384" width="11.42578125" style="19"/>
  </cols>
  <sheetData>
    <row r="1" spans="1:14" ht="14.25" customHeight="1" thickBot="1" x14ac:dyDescent="0.25">
      <c r="A1" s="17"/>
      <c r="B1" s="17"/>
      <c r="C1" s="17"/>
      <c r="D1" s="17"/>
      <c r="E1" s="17"/>
      <c r="F1" s="17"/>
      <c r="G1" s="17"/>
      <c r="I1" s="17"/>
      <c r="J1" s="17"/>
      <c r="K1" s="17"/>
      <c r="L1" s="17"/>
      <c r="M1" s="17"/>
      <c r="N1" s="17"/>
    </row>
    <row r="2" spans="1:14" ht="12.75" customHeight="1" x14ac:dyDescent="0.2">
      <c r="A2" s="17"/>
      <c r="B2" s="967" t="s">
        <v>404</v>
      </c>
      <c r="C2" s="968"/>
      <c r="D2" s="968"/>
      <c r="E2" s="968"/>
      <c r="F2" s="968"/>
      <c r="G2" s="968"/>
      <c r="H2" s="968"/>
      <c r="I2" s="968"/>
      <c r="J2" s="968"/>
      <c r="K2" s="968"/>
      <c r="L2" s="968"/>
      <c r="M2" s="968"/>
      <c r="N2" s="969"/>
    </row>
    <row r="3" spans="1:14" ht="6" customHeight="1" thickBot="1" x14ac:dyDescent="0.25">
      <c r="A3" s="17"/>
      <c r="B3" s="970"/>
      <c r="C3" s="971"/>
      <c r="D3" s="971"/>
      <c r="E3" s="971"/>
      <c r="F3" s="971"/>
      <c r="G3" s="971"/>
      <c r="H3" s="971"/>
      <c r="I3" s="971"/>
      <c r="J3" s="971"/>
      <c r="K3" s="971"/>
      <c r="L3" s="971"/>
      <c r="M3" s="971"/>
      <c r="N3" s="972"/>
    </row>
    <row r="4" spans="1:14" ht="6.75" customHeight="1" thickBot="1" x14ac:dyDescent="0.25">
      <c r="A4" s="17"/>
      <c r="B4" s="20"/>
      <c r="C4" s="20"/>
      <c r="D4" s="20"/>
      <c r="E4" s="20"/>
      <c r="F4" s="20"/>
      <c r="G4" s="20"/>
      <c r="H4" s="21"/>
      <c r="I4" s="17"/>
      <c r="J4" s="17"/>
      <c r="K4" s="17"/>
      <c r="L4" s="17"/>
      <c r="M4" s="17"/>
      <c r="N4" s="17"/>
    </row>
    <row r="5" spans="1:14" ht="17.25" customHeight="1" x14ac:dyDescent="0.25">
      <c r="A5" s="17"/>
      <c r="B5" s="44"/>
      <c r="C5" s="22"/>
      <c r="D5" s="23"/>
      <c r="E5" s="23"/>
      <c r="F5" s="23"/>
      <c r="G5" s="24"/>
      <c r="H5" s="25"/>
      <c r="I5" s="973"/>
      <c r="J5" s="974"/>
      <c r="K5" s="974"/>
      <c r="L5" s="26"/>
      <c r="M5" s="26"/>
      <c r="N5" s="27"/>
    </row>
    <row r="6" spans="1:14" ht="18.75" customHeight="1" x14ac:dyDescent="0.2">
      <c r="A6" s="17"/>
      <c r="B6" s="975" t="s">
        <v>429</v>
      </c>
      <c r="C6" s="986"/>
      <c r="D6" s="986"/>
      <c r="E6" s="986"/>
      <c r="F6" s="986"/>
      <c r="G6" s="987"/>
      <c r="H6" s="28"/>
      <c r="I6" s="979"/>
      <c r="J6" s="984"/>
      <c r="K6" s="984"/>
      <c r="L6" s="984"/>
      <c r="M6" s="984"/>
      <c r="N6" s="985"/>
    </row>
    <row r="7" spans="1:14" x14ac:dyDescent="0.2">
      <c r="A7" s="17"/>
      <c r="B7" s="1032"/>
      <c r="C7" s="986"/>
      <c r="D7" s="986"/>
      <c r="E7" s="986"/>
      <c r="F7" s="986"/>
      <c r="G7" s="987"/>
      <c r="H7" s="28"/>
      <c r="I7" s="1039"/>
      <c r="J7" s="984"/>
      <c r="K7" s="984"/>
      <c r="L7" s="984"/>
      <c r="M7" s="984"/>
      <c r="N7" s="985"/>
    </row>
    <row r="8" spans="1:14" x14ac:dyDescent="0.2">
      <c r="A8" s="17"/>
      <c r="B8" s="1032"/>
      <c r="C8" s="986"/>
      <c r="D8" s="986"/>
      <c r="E8" s="986"/>
      <c r="F8" s="986"/>
      <c r="G8" s="987"/>
      <c r="H8" s="28"/>
      <c r="I8" s="1039"/>
      <c r="J8" s="984"/>
      <c r="K8" s="984"/>
      <c r="L8" s="984"/>
      <c r="M8" s="984"/>
      <c r="N8" s="985"/>
    </row>
    <row r="9" spans="1:14" x14ac:dyDescent="0.2">
      <c r="A9" s="17"/>
      <c r="B9" s="1032"/>
      <c r="C9" s="986"/>
      <c r="D9" s="986"/>
      <c r="E9" s="986"/>
      <c r="F9" s="986"/>
      <c r="G9" s="987"/>
      <c r="H9" s="28"/>
      <c r="I9" s="1039"/>
      <c r="J9" s="984"/>
      <c r="K9" s="984"/>
      <c r="L9" s="984"/>
      <c r="M9" s="984"/>
      <c r="N9" s="985"/>
    </row>
    <row r="10" spans="1:14" x14ac:dyDescent="0.2">
      <c r="A10" s="17"/>
      <c r="B10" s="1032"/>
      <c r="C10" s="986"/>
      <c r="D10" s="986"/>
      <c r="E10" s="986"/>
      <c r="F10" s="986"/>
      <c r="G10" s="987"/>
      <c r="H10" s="28"/>
      <c r="I10" s="1039"/>
      <c r="J10" s="984"/>
      <c r="K10" s="984"/>
      <c r="L10" s="984"/>
      <c r="M10" s="984"/>
      <c r="N10" s="985"/>
    </row>
    <row r="11" spans="1:14" x14ac:dyDescent="0.2">
      <c r="A11" s="17"/>
      <c r="B11" s="1032"/>
      <c r="C11" s="986"/>
      <c r="D11" s="986"/>
      <c r="E11" s="986"/>
      <c r="F11" s="986"/>
      <c r="G11" s="987"/>
      <c r="H11" s="28"/>
      <c r="I11" s="1039"/>
      <c r="J11" s="984"/>
      <c r="K11" s="984"/>
      <c r="L11" s="984"/>
      <c r="M11" s="984"/>
      <c r="N11" s="985"/>
    </row>
    <row r="12" spans="1:14" ht="14.25" customHeight="1" x14ac:dyDescent="0.2">
      <c r="A12" s="17"/>
      <c r="B12" s="1032"/>
      <c r="C12" s="986"/>
      <c r="D12" s="986"/>
      <c r="E12" s="986"/>
      <c r="F12" s="986"/>
      <c r="G12" s="987"/>
      <c r="H12" s="28"/>
      <c r="I12" s="1039"/>
      <c r="J12" s="984"/>
      <c r="K12" s="984"/>
      <c r="L12" s="984"/>
      <c r="M12" s="984"/>
      <c r="N12" s="985"/>
    </row>
    <row r="13" spans="1:14" ht="3.75" customHeight="1" x14ac:dyDescent="0.2">
      <c r="A13" s="17"/>
      <c r="B13" s="1032"/>
      <c r="C13" s="986"/>
      <c r="D13" s="986"/>
      <c r="E13" s="986"/>
      <c r="F13" s="986"/>
      <c r="G13" s="987"/>
      <c r="H13" s="28"/>
      <c r="I13" s="29"/>
      <c r="J13" s="30"/>
      <c r="K13" s="30"/>
      <c r="L13" s="30"/>
      <c r="M13" s="30"/>
      <c r="N13" s="31"/>
    </row>
    <row r="14" spans="1:14" ht="15.75" x14ac:dyDescent="0.2">
      <c r="A14" s="17"/>
      <c r="B14" s="1032"/>
      <c r="C14" s="986"/>
      <c r="D14" s="986"/>
      <c r="E14" s="986"/>
      <c r="F14" s="986"/>
      <c r="G14" s="987"/>
      <c r="H14" s="28"/>
      <c r="I14" s="1037"/>
      <c r="J14" s="1038"/>
      <c r="K14" s="1038"/>
      <c r="L14" s="32"/>
      <c r="M14" s="32"/>
      <c r="N14" s="33"/>
    </row>
    <row r="15" spans="1:14" ht="24" customHeight="1" x14ac:dyDescent="0.2">
      <c r="A15" s="17"/>
      <c r="B15" s="1032"/>
      <c r="C15" s="986"/>
      <c r="D15" s="986"/>
      <c r="E15" s="986"/>
      <c r="F15" s="986"/>
      <c r="G15" s="987"/>
      <c r="H15" s="28"/>
      <c r="I15" s="1031"/>
      <c r="J15" s="995"/>
      <c r="K15" s="995"/>
      <c r="L15" s="995"/>
      <c r="M15" s="995"/>
      <c r="N15" s="996"/>
    </row>
    <row r="16" spans="1:14" ht="13.5" thickBot="1" x14ac:dyDescent="0.25">
      <c r="A16" s="17"/>
      <c r="B16" s="1032"/>
      <c r="C16" s="986"/>
      <c r="D16" s="986"/>
      <c r="E16" s="986"/>
      <c r="F16" s="986"/>
      <c r="G16" s="987"/>
      <c r="H16" s="34"/>
      <c r="I16" s="997"/>
      <c r="J16" s="998"/>
      <c r="K16" s="998"/>
      <c r="L16" s="998"/>
      <c r="M16" s="998"/>
      <c r="N16" s="999"/>
    </row>
    <row r="17" spans="1:14" ht="18.75" customHeight="1" thickBot="1" x14ac:dyDescent="0.25">
      <c r="A17" s="17"/>
      <c r="B17" s="1032"/>
      <c r="C17" s="986"/>
      <c r="D17" s="986"/>
      <c r="E17" s="986"/>
      <c r="F17" s="986"/>
      <c r="G17" s="987"/>
      <c r="H17" s="34"/>
      <c r="I17" s="17"/>
      <c r="J17" s="17"/>
      <c r="K17" s="17"/>
      <c r="L17" s="17"/>
      <c r="M17" s="17"/>
      <c r="N17" s="17"/>
    </row>
    <row r="18" spans="1:14" ht="15.75" x14ac:dyDescent="0.25">
      <c r="A18" s="17"/>
      <c r="B18" s="1037"/>
      <c r="C18" s="1038"/>
      <c r="D18" s="1038"/>
      <c r="E18" s="37"/>
      <c r="F18" s="37"/>
      <c r="G18" s="38"/>
      <c r="H18" s="28"/>
      <c r="I18" s="44" t="s">
        <v>20</v>
      </c>
      <c r="J18" s="39"/>
      <c r="K18" s="39"/>
      <c r="L18" s="39"/>
      <c r="M18" s="39"/>
      <c r="N18" s="40"/>
    </row>
    <row r="19" spans="1:14" ht="12.75" customHeight="1" x14ac:dyDescent="0.2">
      <c r="A19" s="17"/>
      <c r="B19" s="1447"/>
      <c r="C19" s="984"/>
      <c r="D19" s="984"/>
      <c r="E19" s="984"/>
      <c r="F19" s="984"/>
      <c r="G19" s="985"/>
      <c r="H19" s="34"/>
      <c r="I19" s="994" t="s">
        <v>430</v>
      </c>
      <c r="J19" s="995"/>
      <c r="K19" s="995"/>
      <c r="L19" s="995"/>
      <c r="M19" s="995"/>
      <c r="N19" s="996"/>
    </row>
    <row r="20" spans="1:14" ht="12.75" customHeight="1" x14ac:dyDescent="0.2">
      <c r="A20" s="17"/>
      <c r="B20" s="1039"/>
      <c r="C20" s="984"/>
      <c r="D20" s="984"/>
      <c r="E20" s="984"/>
      <c r="F20" s="984"/>
      <c r="G20" s="985"/>
      <c r="H20" s="34"/>
      <c r="I20" s="1031"/>
      <c r="J20" s="995"/>
      <c r="K20" s="995"/>
      <c r="L20" s="995"/>
      <c r="M20" s="995"/>
      <c r="N20" s="996"/>
    </row>
    <row r="21" spans="1:14" ht="12.75" customHeight="1" x14ac:dyDescent="0.2">
      <c r="A21" s="17"/>
      <c r="B21" s="1039"/>
      <c r="C21" s="984"/>
      <c r="D21" s="984"/>
      <c r="E21" s="984"/>
      <c r="F21" s="984"/>
      <c r="G21" s="985"/>
      <c r="H21" s="34"/>
      <c r="I21" s="1031"/>
      <c r="J21" s="995"/>
      <c r="K21" s="995"/>
      <c r="L21" s="995"/>
      <c r="M21" s="995"/>
      <c r="N21" s="996"/>
    </row>
    <row r="22" spans="1:14" ht="12.75" customHeight="1" x14ac:dyDescent="0.2">
      <c r="A22" s="17"/>
      <c r="B22" s="1039"/>
      <c r="C22" s="984"/>
      <c r="D22" s="984"/>
      <c r="E22" s="984"/>
      <c r="F22" s="984"/>
      <c r="G22" s="985"/>
      <c r="H22" s="34"/>
      <c r="I22" s="1031"/>
      <c r="J22" s="995"/>
      <c r="K22" s="995"/>
      <c r="L22" s="995"/>
      <c r="M22" s="995"/>
      <c r="N22" s="996"/>
    </row>
    <row r="23" spans="1:14" ht="12.75" customHeight="1" x14ac:dyDescent="0.2">
      <c r="A23" s="17"/>
      <c r="B23" s="1039"/>
      <c r="C23" s="984"/>
      <c r="D23" s="984"/>
      <c r="E23" s="984"/>
      <c r="F23" s="984"/>
      <c r="G23" s="985"/>
      <c r="H23" s="34"/>
      <c r="I23" s="1031"/>
      <c r="J23" s="995"/>
      <c r="K23" s="995"/>
      <c r="L23" s="995"/>
      <c r="M23" s="995"/>
      <c r="N23" s="996"/>
    </row>
    <row r="24" spans="1:14" ht="12.75" customHeight="1" x14ac:dyDescent="0.2">
      <c r="A24" s="17"/>
      <c r="B24" s="1039"/>
      <c r="C24" s="984"/>
      <c r="D24" s="984"/>
      <c r="E24" s="984"/>
      <c r="F24" s="984"/>
      <c r="G24" s="985"/>
      <c r="H24" s="34"/>
      <c r="I24" s="1031"/>
      <c r="J24" s="995"/>
      <c r="K24" s="995"/>
      <c r="L24" s="995"/>
      <c r="M24" s="995"/>
      <c r="N24" s="996"/>
    </row>
    <row r="25" spans="1:14" ht="12.75" customHeight="1" x14ac:dyDescent="0.2">
      <c r="A25" s="17"/>
      <c r="B25" s="1039"/>
      <c r="C25" s="984"/>
      <c r="D25" s="984"/>
      <c r="E25" s="984"/>
      <c r="F25" s="984"/>
      <c r="G25" s="985"/>
      <c r="H25" s="34"/>
      <c r="I25" s="1031"/>
      <c r="J25" s="995"/>
      <c r="K25" s="995"/>
      <c r="L25" s="995"/>
      <c r="M25" s="995"/>
      <c r="N25" s="996"/>
    </row>
    <row r="26" spans="1:14" ht="12.75" customHeight="1" x14ac:dyDescent="0.2">
      <c r="A26" s="17"/>
      <c r="B26" s="1039"/>
      <c r="C26" s="984"/>
      <c r="D26" s="984"/>
      <c r="E26" s="984"/>
      <c r="F26" s="984"/>
      <c r="G26" s="985"/>
      <c r="H26" s="34"/>
      <c r="I26" s="1031"/>
      <c r="J26" s="995"/>
      <c r="K26" s="995"/>
      <c r="L26" s="995"/>
      <c r="M26" s="995"/>
      <c r="N26" s="996"/>
    </row>
    <row r="27" spans="1:14" ht="12.75" customHeight="1" x14ac:dyDescent="0.2">
      <c r="A27" s="17"/>
      <c r="B27" s="1039"/>
      <c r="C27" s="984"/>
      <c r="D27" s="984"/>
      <c r="E27" s="984"/>
      <c r="F27" s="984"/>
      <c r="G27" s="985"/>
      <c r="H27" s="34"/>
      <c r="I27" s="1031"/>
      <c r="J27" s="995"/>
      <c r="K27" s="995"/>
      <c r="L27" s="995"/>
      <c r="M27" s="995"/>
      <c r="N27" s="996"/>
    </row>
    <row r="28" spans="1:14" ht="13.5" customHeight="1" thickBot="1" x14ac:dyDescent="0.25">
      <c r="A28" s="17"/>
      <c r="B28" s="991"/>
      <c r="C28" s="992"/>
      <c r="D28" s="992"/>
      <c r="E28" s="992"/>
      <c r="F28" s="992"/>
      <c r="G28" s="993"/>
      <c r="H28" s="34"/>
      <c r="I28" s="997"/>
      <c r="J28" s="998"/>
      <c r="K28" s="998"/>
      <c r="L28" s="998"/>
      <c r="M28" s="998"/>
      <c r="N28" s="999"/>
    </row>
    <row r="29" spans="1:14" x14ac:dyDescent="0.2">
      <c r="A29" s="17"/>
      <c r="B29" s="17"/>
      <c r="C29" s="17"/>
      <c r="D29" s="17"/>
      <c r="E29" s="17"/>
      <c r="F29" s="17"/>
      <c r="G29" s="17"/>
      <c r="I29" s="17"/>
      <c r="J29" s="17"/>
      <c r="K29" s="17"/>
      <c r="L29" s="17"/>
      <c r="M29" s="17"/>
      <c r="N29" s="17"/>
    </row>
    <row r="30" spans="1:14" x14ac:dyDescent="0.2">
      <c r="A30" s="17"/>
      <c r="B30" s="17"/>
      <c r="C30" s="17"/>
      <c r="D30" s="17"/>
      <c r="E30" s="17"/>
      <c r="F30" s="17"/>
      <c r="G30" s="17"/>
      <c r="I30" s="17"/>
      <c r="J30" s="17"/>
      <c r="K30" s="17"/>
      <c r="L30" s="17"/>
      <c r="M30" s="17"/>
      <c r="N30" s="17"/>
    </row>
    <row r="31" spans="1:14" x14ac:dyDescent="0.2">
      <c r="A31" s="17"/>
      <c r="B31" s="17"/>
      <c r="C31" s="17"/>
      <c r="D31" s="17"/>
      <c r="E31" s="17"/>
      <c r="F31" s="17"/>
      <c r="G31" s="17"/>
      <c r="I31" s="17"/>
      <c r="J31" s="17"/>
      <c r="K31" s="17"/>
      <c r="L31" s="17"/>
      <c r="M31" s="17"/>
      <c r="N31" s="17"/>
    </row>
    <row r="32" spans="1:14" x14ac:dyDescent="0.2">
      <c r="A32" s="17"/>
      <c r="B32" s="17"/>
      <c r="C32" s="17"/>
      <c r="D32" s="17"/>
      <c r="E32" s="17"/>
      <c r="F32" s="17"/>
      <c r="G32" s="17"/>
      <c r="I32" s="17"/>
      <c r="J32" s="17"/>
      <c r="K32" s="17"/>
      <c r="L32" s="17"/>
      <c r="M32" s="17"/>
      <c r="N32" s="17"/>
    </row>
    <row r="33" spans="1:14" x14ac:dyDescent="0.2">
      <c r="A33" s="17"/>
      <c r="B33" s="17"/>
      <c r="C33" s="17"/>
      <c r="D33" s="17"/>
      <c r="E33" s="17"/>
      <c r="F33" s="17"/>
      <c r="G33" s="17"/>
      <c r="I33" s="17"/>
      <c r="J33" s="17"/>
      <c r="K33" s="17"/>
      <c r="L33" s="17"/>
      <c r="M33" s="17"/>
      <c r="N33" s="17"/>
    </row>
    <row r="34" spans="1:14" x14ac:dyDescent="0.2">
      <c r="A34" s="17"/>
      <c r="B34" s="17"/>
      <c r="C34" s="17"/>
      <c r="D34" s="17"/>
      <c r="E34" s="17"/>
      <c r="F34" s="17"/>
      <c r="G34" s="17"/>
      <c r="I34" s="17"/>
      <c r="J34" s="17"/>
      <c r="K34" s="17"/>
      <c r="L34" s="17"/>
      <c r="M34" s="17"/>
      <c r="N34" s="17"/>
    </row>
    <row r="35" spans="1:14" x14ac:dyDescent="0.2">
      <c r="A35" s="17"/>
      <c r="B35" s="17"/>
      <c r="C35" s="17"/>
      <c r="D35" s="17"/>
      <c r="E35" s="17"/>
      <c r="F35" s="17"/>
      <c r="G35" s="17"/>
      <c r="I35" s="17"/>
      <c r="J35" s="17"/>
      <c r="K35" s="17"/>
      <c r="L35" s="17"/>
      <c r="M35" s="17"/>
      <c r="N35" s="17"/>
    </row>
    <row r="36" spans="1:14" x14ac:dyDescent="0.2">
      <c r="A36" s="17"/>
      <c r="B36" s="17"/>
      <c r="C36" s="17"/>
      <c r="D36" s="17"/>
      <c r="E36" s="17"/>
      <c r="F36" s="17"/>
      <c r="G36" s="17"/>
      <c r="I36" s="17"/>
      <c r="J36" s="17"/>
      <c r="K36" s="17"/>
      <c r="L36" s="17"/>
      <c r="M36" s="17"/>
      <c r="N36" s="17"/>
    </row>
    <row r="37" spans="1:14" x14ac:dyDescent="0.2">
      <c r="A37" s="17"/>
      <c r="B37" s="17"/>
      <c r="C37" s="17"/>
      <c r="D37" s="17"/>
      <c r="E37" s="17"/>
      <c r="F37" s="17"/>
      <c r="G37" s="17"/>
      <c r="I37" s="17"/>
      <c r="J37" s="17"/>
      <c r="K37" s="17"/>
      <c r="L37" s="17"/>
      <c r="M37" s="17"/>
      <c r="N37" s="17"/>
    </row>
    <row r="38" spans="1:14" x14ac:dyDescent="0.2">
      <c r="A38" s="17"/>
      <c r="B38" s="17"/>
      <c r="C38" s="17"/>
      <c r="D38" s="17"/>
      <c r="E38" s="17"/>
      <c r="F38" s="17"/>
      <c r="G38" s="17"/>
      <c r="I38" s="17"/>
      <c r="J38" s="17"/>
      <c r="K38" s="17"/>
      <c r="L38" s="17"/>
      <c r="M38" s="17"/>
      <c r="N38" s="17"/>
    </row>
    <row r="39" spans="1:14" x14ac:dyDescent="0.2">
      <c r="A39" s="17"/>
      <c r="B39" s="17"/>
      <c r="C39" s="17"/>
      <c r="D39" s="17"/>
      <c r="E39" s="17"/>
      <c r="F39" s="17"/>
      <c r="G39" s="17"/>
      <c r="I39" s="17"/>
      <c r="J39" s="17"/>
      <c r="K39" s="17"/>
      <c r="L39" s="17"/>
      <c r="M39" s="17"/>
      <c r="N39" s="17"/>
    </row>
    <row r="40" spans="1:14" x14ac:dyDescent="0.2">
      <c r="A40" s="17"/>
      <c r="B40" s="17"/>
      <c r="C40" s="17"/>
      <c r="D40" s="17"/>
      <c r="E40" s="17"/>
      <c r="F40" s="17"/>
      <c r="G40" s="17"/>
      <c r="I40" s="17"/>
      <c r="J40" s="17"/>
      <c r="K40" s="17"/>
      <c r="L40" s="17"/>
      <c r="M40" s="17"/>
      <c r="N40" s="17"/>
    </row>
    <row r="41" spans="1:14" x14ac:dyDescent="0.2">
      <c r="A41" s="17"/>
      <c r="B41" s="17"/>
      <c r="C41" s="17"/>
      <c r="D41" s="17"/>
      <c r="E41" s="17"/>
      <c r="F41" s="17"/>
      <c r="G41" s="17"/>
      <c r="I41" s="17"/>
      <c r="J41" s="17"/>
      <c r="K41" s="17"/>
      <c r="L41" s="17"/>
      <c r="M41" s="17"/>
      <c r="N41" s="17"/>
    </row>
    <row r="42" spans="1:14" x14ac:dyDescent="0.2">
      <c r="A42" s="17"/>
      <c r="B42" s="17"/>
      <c r="C42" s="17"/>
      <c r="D42" s="17"/>
      <c r="E42" s="17"/>
      <c r="F42" s="17"/>
      <c r="G42" s="17"/>
      <c r="I42" s="17"/>
      <c r="J42" s="17"/>
      <c r="K42" s="17"/>
      <c r="L42" s="17"/>
      <c r="M42" s="17"/>
      <c r="N42" s="17"/>
    </row>
    <row r="43" spans="1:14" s="17" customFormat="1" x14ac:dyDescent="0.2">
      <c r="H43" s="18"/>
    </row>
    <row r="44" spans="1:14" s="17" customFormat="1" x14ac:dyDescent="0.2">
      <c r="H44" s="18"/>
    </row>
    <row r="45" spans="1:14" s="17" customFormat="1" x14ac:dyDescent="0.2">
      <c r="H45" s="18"/>
    </row>
    <row r="46" spans="1:14" s="17" customFormat="1" x14ac:dyDescent="0.2">
      <c r="H46" s="18"/>
    </row>
    <row r="47" spans="1:14" s="17" customFormat="1" x14ac:dyDescent="0.2">
      <c r="H47" s="18"/>
    </row>
    <row r="48" spans="1:14" s="17" customFormat="1" x14ac:dyDescent="0.2">
      <c r="H48" s="18"/>
    </row>
    <row r="49" spans="8:8" s="17" customFormat="1" x14ac:dyDescent="0.2">
      <c r="H49" s="18"/>
    </row>
    <row r="50" spans="8:8" s="17" customFormat="1" x14ac:dyDescent="0.2">
      <c r="H50" s="18"/>
    </row>
    <row r="51" spans="8:8" s="17" customFormat="1" x14ac:dyDescent="0.2">
      <c r="H51" s="18"/>
    </row>
    <row r="52" spans="8:8" s="17" customFormat="1" x14ac:dyDescent="0.2">
      <c r="H52" s="18"/>
    </row>
    <row r="53" spans="8:8" s="17" customFormat="1" x14ac:dyDescent="0.2">
      <c r="H53" s="18"/>
    </row>
    <row r="54" spans="8:8" s="17" customFormat="1" x14ac:dyDescent="0.2">
      <c r="H54" s="18"/>
    </row>
    <row r="55" spans="8:8" s="17" customFormat="1" x14ac:dyDescent="0.2">
      <c r="H55" s="18"/>
    </row>
    <row r="56" spans="8:8" s="17" customFormat="1" x14ac:dyDescent="0.2">
      <c r="H56" s="18"/>
    </row>
    <row r="57" spans="8:8" s="17" customFormat="1" x14ac:dyDescent="0.2">
      <c r="H57" s="18"/>
    </row>
    <row r="58" spans="8:8" s="17" customFormat="1" x14ac:dyDescent="0.2">
      <c r="H58" s="18"/>
    </row>
    <row r="59" spans="8:8" s="17" customFormat="1" x14ac:dyDescent="0.2">
      <c r="H59" s="18"/>
    </row>
    <row r="60" spans="8:8" s="17" customFormat="1" x14ac:dyDescent="0.2">
      <c r="H60" s="18"/>
    </row>
    <row r="61" spans="8:8" s="17" customFormat="1" x14ac:dyDescent="0.2">
      <c r="H61" s="18"/>
    </row>
    <row r="62" spans="8:8" s="17" customFormat="1" x14ac:dyDescent="0.2">
      <c r="H62" s="18"/>
    </row>
    <row r="63" spans="8:8" s="17" customFormat="1" x14ac:dyDescent="0.2">
      <c r="H63" s="18"/>
    </row>
    <row r="64" spans="8:8" s="17" customFormat="1" x14ac:dyDescent="0.2">
      <c r="H64" s="18"/>
    </row>
    <row r="65" spans="8:8" s="17" customFormat="1" x14ac:dyDescent="0.2">
      <c r="H65" s="18"/>
    </row>
    <row r="66" spans="8:8" s="17" customFormat="1" x14ac:dyDescent="0.2">
      <c r="H66" s="18"/>
    </row>
    <row r="67" spans="8:8" s="17" customFormat="1" x14ac:dyDescent="0.2">
      <c r="H67" s="18"/>
    </row>
  </sheetData>
  <sheetProtection algorithmName="SHA-512" hashValue="gqdeMrRc5T/nvSv430TOExuKpkdxvtVLoy+nCZvyWB2/DTHX5v1eWM2eeNSLOzIGc8ZWv31Uprx1B8BkrrkgyQ==" saltValue="e/oI7zqGG1INqVwHFNoB5Q==" spinCount="100000" sheet="1" objects="1" scenarios="1" selectLockedCells="1" selectUnlockedCells="1"/>
  <mergeCells count="11">
    <mergeCell ref="B19:G28"/>
    <mergeCell ref="I19:N28"/>
    <mergeCell ref="B2:N3"/>
    <mergeCell ref="I5:K5"/>
    <mergeCell ref="B6:G15"/>
    <mergeCell ref="I6:N12"/>
    <mergeCell ref="I14:K14"/>
    <mergeCell ref="I15:N15"/>
    <mergeCell ref="I16:N16"/>
    <mergeCell ref="B16:G17"/>
    <mergeCell ref="B18:D18"/>
  </mergeCells>
  <pageMargins left="0.74803149606299213" right="0.74803149606299213" top="0.98425196850393704" bottom="0.98425196850393704" header="0" footer="0"/>
  <pageSetup orientation="portrait" r:id="rId1"/>
  <headerFooter alignWithMargins="0">
    <oddHeader>&amp;LPREDIM 2016&amp;CMag.Ing. Gustavo A. Vargas H.&amp;RArq. Ing. Diego F. Gómez E.</oddHead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2"/>
  <sheetViews>
    <sheetView showGridLines="0" zoomScale="70" zoomScaleNormal="70" workbookViewId="0">
      <selection activeCell="D46" sqref="D46"/>
    </sheetView>
  </sheetViews>
  <sheetFormatPr baseColWidth="10" defaultRowHeight="15" x14ac:dyDescent="0.25"/>
  <cols>
    <col min="1" max="1" width="3.28515625" style="498" customWidth="1"/>
    <col min="2" max="2" width="11" style="498" customWidth="1"/>
    <col min="3" max="3" width="4.5703125" style="498" bestFit="1" customWidth="1"/>
    <col min="4" max="4" width="8.7109375" style="499" bestFit="1" customWidth="1"/>
    <col min="5" max="5" width="6" style="499" customWidth="1"/>
    <col min="6" max="6" width="9" style="498" hidden="1" customWidth="1"/>
    <col min="7" max="7" width="11.42578125" style="498"/>
    <col min="8" max="8" width="11.7109375" style="498" customWidth="1"/>
    <col min="9" max="9" width="4.7109375" style="498" customWidth="1"/>
    <col min="10" max="10" width="6" style="498" bestFit="1" customWidth="1"/>
    <col min="11" max="11" width="4.85546875" style="498" customWidth="1"/>
    <col min="12" max="12" width="10.140625" style="498" customWidth="1"/>
    <col min="13" max="13" width="5.28515625" style="498" customWidth="1"/>
    <col min="14" max="14" width="4.42578125" style="498" customWidth="1"/>
    <col min="15" max="15" width="10.7109375" style="498" customWidth="1"/>
    <col min="16" max="16" width="3" style="498" bestFit="1" customWidth="1"/>
    <col min="17" max="17" width="7.85546875" style="498" customWidth="1"/>
    <col min="18" max="18" width="7.28515625" style="498" customWidth="1"/>
    <col min="19" max="19" width="9" style="498" hidden="1" customWidth="1"/>
    <col min="20" max="20" width="9.42578125" style="498" customWidth="1"/>
    <col min="21" max="21" width="10.85546875" style="498" customWidth="1"/>
    <col min="22" max="22" width="5.140625" style="498" customWidth="1"/>
    <col min="23" max="23" width="7.5703125" style="498" customWidth="1"/>
    <col min="24" max="24" width="5.85546875" style="498" customWidth="1"/>
    <col min="25" max="25" width="11.28515625" style="498" customWidth="1"/>
    <col min="26" max="26" width="3.7109375" style="498" customWidth="1"/>
    <col min="27" max="16384" width="11.42578125" style="498"/>
  </cols>
  <sheetData>
    <row r="1" spans="2:18" ht="15.75" thickBot="1" x14ac:dyDescent="0.3"/>
    <row r="2" spans="2:18" ht="19.5" thickBot="1" x14ac:dyDescent="0.35">
      <c r="B2" s="1459" t="s">
        <v>327</v>
      </c>
      <c r="C2" s="1460"/>
      <c r="D2" s="1460"/>
      <c r="E2" s="1460"/>
      <c r="F2" s="1460"/>
      <c r="G2" s="1460"/>
      <c r="H2" s="1460"/>
      <c r="I2" s="1460"/>
      <c r="J2" s="1460"/>
      <c r="K2" s="1460"/>
      <c r="L2" s="1460"/>
      <c r="M2" s="1460"/>
      <c r="N2" s="1460"/>
      <c r="O2" s="1460"/>
      <c r="P2" s="1460"/>
      <c r="Q2" s="1460"/>
      <c r="R2" s="1461"/>
    </row>
    <row r="3" spans="2:18" x14ac:dyDescent="0.25">
      <c r="B3" s="500"/>
      <c r="C3" s="501"/>
      <c r="D3" s="501"/>
      <c r="E3" s="501"/>
      <c r="F3" s="501"/>
      <c r="G3" s="501"/>
      <c r="H3" s="501"/>
      <c r="I3" s="501"/>
      <c r="J3" s="501"/>
      <c r="K3" s="501"/>
      <c r="L3" s="501"/>
      <c r="M3" s="501"/>
      <c r="N3" s="501"/>
      <c r="O3" s="501"/>
      <c r="P3" s="501"/>
      <c r="Q3" s="501"/>
      <c r="R3" s="502"/>
    </row>
    <row r="4" spans="2:18" ht="15.75" x14ac:dyDescent="0.25">
      <c r="B4" s="500"/>
      <c r="C4" s="501"/>
      <c r="D4" s="1470" t="s">
        <v>338</v>
      </c>
      <c r="E4" s="1470"/>
      <c r="F4" s="1470"/>
      <c r="G4" s="1470"/>
      <c r="H4" s="1470"/>
      <c r="I4" s="1451" t="s">
        <v>309</v>
      </c>
      <c r="J4" s="1452"/>
      <c r="K4" s="1453"/>
      <c r="L4" s="503"/>
      <c r="M4" s="503"/>
      <c r="N4" s="1450" t="s">
        <v>172</v>
      </c>
      <c r="O4" s="1450"/>
      <c r="P4" s="1450"/>
      <c r="Q4" s="503"/>
      <c r="R4" s="502"/>
    </row>
    <row r="5" spans="2:18" hidden="1" x14ac:dyDescent="0.25">
      <c r="B5" s="500"/>
      <c r="C5" s="501"/>
      <c r="D5" s="504" t="s">
        <v>306</v>
      </c>
      <c r="E5" s="868"/>
      <c r="F5" s="868"/>
      <c r="G5" s="868"/>
      <c r="H5" s="501"/>
      <c r="I5" s="501"/>
      <c r="J5" s="501"/>
      <c r="K5" s="501"/>
      <c r="L5" s="501"/>
      <c r="M5" s="503"/>
      <c r="N5" s="503"/>
      <c r="O5" s="503"/>
      <c r="P5" s="503"/>
      <c r="Q5" s="503"/>
      <c r="R5" s="502"/>
    </row>
    <row r="6" spans="2:18" hidden="1" x14ac:dyDescent="0.25">
      <c r="B6" s="500"/>
      <c r="C6" s="501"/>
      <c r="D6" s="504" t="s">
        <v>309</v>
      </c>
      <c r="E6" s="868"/>
      <c r="F6" s="868"/>
      <c r="G6" s="868"/>
      <c r="H6" s="501"/>
      <c r="I6" s="501"/>
      <c r="J6" s="501"/>
      <c r="K6" s="501"/>
      <c r="L6" s="501"/>
      <c r="M6" s="503"/>
      <c r="N6" s="503"/>
      <c r="O6" s="503"/>
      <c r="P6" s="503"/>
      <c r="Q6" s="503"/>
      <c r="R6" s="502"/>
    </row>
    <row r="7" spans="2:18" hidden="1" x14ac:dyDescent="0.25">
      <c r="B7" s="500"/>
      <c r="C7" s="501"/>
      <c r="D7" s="504"/>
      <c r="E7" s="868"/>
      <c r="F7" s="868"/>
      <c r="G7" s="868"/>
      <c r="H7" s="501"/>
      <c r="I7" s="501"/>
      <c r="J7" s="501"/>
      <c r="K7" s="501"/>
      <c r="L7" s="501"/>
      <c r="M7" s="503"/>
      <c r="N7" s="503"/>
      <c r="O7" s="503"/>
      <c r="P7" s="503"/>
      <c r="Q7" s="503"/>
      <c r="R7" s="502"/>
    </row>
    <row r="8" spans="2:18" ht="9" customHeight="1" x14ac:dyDescent="0.25">
      <c r="B8" s="500"/>
      <c r="C8" s="501"/>
      <c r="D8" s="504"/>
      <c r="E8" s="868"/>
      <c r="F8" s="868"/>
      <c r="G8" s="868"/>
      <c r="H8" s="501"/>
      <c r="I8" s="501"/>
      <c r="J8" s="501"/>
      <c r="K8" s="501"/>
      <c r="L8" s="501"/>
      <c r="M8" s="503"/>
      <c r="N8" s="503"/>
      <c r="O8" s="503"/>
      <c r="P8" s="503"/>
      <c r="Q8" s="503"/>
      <c r="R8" s="502"/>
    </row>
    <row r="9" spans="2:18" x14ac:dyDescent="0.25">
      <c r="B9" s="500"/>
      <c r="C9" s="501"/>
      <c r="D9" s="505" t="s">
        <v>346</v>
      </c>
      <c r="E9" s="868"/>
      <c r="F9" s="868"/>
      <c r="G9" s="868"/>
      <c r="H9" s="501"/>
      <c r="I9" s="501"/>
      <c r="J9" s="501"/>
      <c r="K9" s="501"/>
      <c r="L9" s="501"/>
      <c r="M9" s="503"/>
      <c r="N9" s="503"/>
      <c r="O9" s="503"/>
      <c r="P9" s="503"/>
      <c r="Q9" s="503"/>
      <c r="R9" s="502"/>
    </row>
    <row r="10" spans="2:18" x14ac:dyDescent="0.25">
      <c r="B10" s="500"/>
      <c r="C10" s="501"/>
      <c r="D10" s="505" t="s">
        <v>342</v>
      </c>
      <c r="E10" s="868"/>
      <c r="F10" s="868"/>
      <c r="G10" s="506" t="s">
        <v>343</v>
      </c>
      <c r="H10" s="491">
        <v>8</v>
      </c>
      <c r="I10" s="507" t="s">
        <v>2</v>
      </c>
      <c r="J10" s="501"/>
      <c r="K10" s="501"/>
      <c r="L10" s="505" t="s">
        <v>347</v>
      </c>
      <c r="M10" s="505"/>
      <c r="N10" s="506" t="s">
        <v>343</v>
      </c>
      <c r="O10" s="491">
        <v>8</v>
      </c>
      <c r="P10" s="508" t="s">
        <v>2</v>
      </c>
      <c r="Q10" s="503"/>
      <c r="R10" s="502"/>
    </row>
    <row r="11" spans="2:18" x14ac:dyDescent="0.25">
      <c r="B11" s="500"/>
      <c r="C11" s="501"/>
      <c r="D11" s="504"/>
      <c r="E11" s="868"/>
      <c r="F11" s="868"/>
      <c r="G11" s="506" t="s">
        <v>344</v>
      </c>
      <c r="H11" s="491">
        <v>5</v>
      </c>
      <c r="I11" s="507" t="s">
        <v>2</v>
      </c>
      <c r="J11" s="501"/>
      <c r="K11" s="501"/>
      <c r="L11" s="505"/>
      <c r="M11" s="505"/>
      <c r="N11" s="506" t="s">
        <v>344</v>
      </c>
      <c r="O11" s="491">
        <v>5</v>
      </c>
      <c r="P11" s="508" t="s">
        <v>2</v>
      </c>
      <c r="Q11" s="503"/>
      <c r="R11" s="502"/>
    </row>
    <row r="12" spans="2:18" ht="8.25" customHeight="1" thickBot="1" x14ac:dyDescent="0.3">
      <c r="B12" s="500"/>
      <c r="C12" s="501"/>
      <c r="D12" s="501"/>
      <c r="E12" s="501"/>
      <c r="F12" s="501"/>
      <c r="G12" s="509"/>
      <c r="H12" s="501"/>
      <c r="I12" s="501"/>
      <c r="J12" s="501"/>
      <c r="K12" s="501"/>
      <c r="L12" s="503"/>
      <c r="M12" s="503"/>
      <c r="N12" s="503"/>
      <c r="O12" s="503"/>
      <c r="P12" s="501"/>
      <c r="Q12" s="501"/>
      <c r="R12" s="502"/>
    </row>
    <row r="13" spans="2:18" x14ac:dyDescent="0.25">
      <c r="B13" s="500"/>
      <c r="C13" s="501"/>
      <c r="D13" s="1462" t="s">
        <v>315</v>
      </c>
      <c r="E13" s="1463"/>
      <c r="F13" s="1463"/>
      <c r="G13" s="1463"/>
      <c r="H13" s="1463"/>
      <c r="I13" s="1466">
        <f>H10*H11</f>
        <v>40</v>
      </c>
      <c r="J13" s="1467"/>
      <c r="K13" s="501"/>
      <c r="L13" s="505" t="s">
        <v>345</v>
      </c>
      <c r="M13" s="505"/>
      <c r="N13" s="506" t="s">
        <v>343</v>
      </c>
      <c r="O13" s="491">
        <v>8</v>
      </c>
      <c r="P13" s="508" t="s">
        <v>2</v>
      </c>
      <c r="Q13" s="501"/>
      <c r="R13" s="502"/>
    </row>
    <row r="14" spans="2:18" x14ac:dyDescent="0.25">
      <c r="B14" s="500"/>
      <c r="C14" s="501"/>
      <c r="D14" s="1464" t="s">
        <v>318</v>
      </c>
      <c r="E14" s="1465"/>
      <c r="F14" s="1465"/>
      <c r="G14" s="1465"/>
      <c r="H14" s="1465"/>
      <c r="I14" s="1468">
        <f>IF(I4="Liviana",2*(O13*O14)/3,O13*O14)</f>
        <v>40</v>
      </c>
      <c r="J14" s="1469"/>
      <c r="K14" s="501"/>
      <c r="L14" s="505"/>
      <c r="M14" s="505"/>
      <c r="N14" s="506" t="s">
        <v>344</v>
      </c>
      <c r="O14" s="491">
        <v>5</v>
      </c>
      <c r="P14" s="508" t="s">
        <v>2</v>
      </c>
      <c r="Q14" s="501"/>
      <c r="R14" s="502"/>
    </row>
    <row r="15" spans="2:18" ht="9" customHeight="1" thickBot="1" x14ac:dyDescent="0.3">
      <c r="B15" s="510"/>
      <c r="C15" s="511"/>
      <c r="D15" s="512"/>
      <c r="E15" s="512"/>
      <c r="F15" s="511"/>
      <c r="G15" s="511"/>
      <c r="H15" s="511"/>
      <c r="I15" s="511"/>
      <c r="J15" s="511"/>
      <c r="K15" s="511"/>
      <c r="L15" s="511"/>
      <c r="M15" s="511"/>
      <c r="N15" s="511"/>
      <c r="O15" s="511"/>
      <c r="P15" s="511"/>
      <c r="Q15" s="511"/>
      <c r="R15" s="513"/>
    </row>
    <row r="16" spans="2:18" ht="15.75" thickBot="1" x14ac:dyDescent="0.3">
      <c r="D16" s="498"/>
      <c r="E16" s="498"/>
    </row>
    <row r="17" spans="2:26" ht="19.5" thickBot="1" x14ac:dyDescent="0.35">
      <c r="B17" s="1456" t="s">
        <v>328</v>
      </c>
      <c r="C17" s="1457"/>
      <c r="D17" s="1457"/>
      <c r="E17" s="1457"/>
      <c r="F17" s="1457"/>
      <c r="G17" s="1457"/>
      <c r="H17" s="1457"/>
      <c r="I17" s="1457"/>
      <c r="J17" s="1457"/>
      <c r="K17" s="1457"/>
      <c r="L17" s="1457"/>
      <c r="M17" s="1458"/>
      <c r="N17" s="514"/>
      <c r="O17" s="1456" t="s">
        <v>329</v>
      </c>
      <c r="P17" s="1457"/>
      <c r="Q17" s="1457"/>
      <c r="R17" s="1457"/>
      <c r="S17" s="1457"/>
      <c r="T17" s="1457"/>
      <c r="U17" s="1457"/>
      <c r="V17" s="1457"/>
      <c r="W17" s="1457"/>
      <c r="X17" s="1457"/>
      <c r="Y17" s="1457"/>
      <c r="Z17" s="1458"/>
    </row>
    <row r="18" spans="2:26" ht="15.75" thickBot="1" x14ac:dyDescent="0.3">
      <c r="B18" s="500"/>
      <c r="C18" s="501"/>
      <c r="D18" s="501"/>
      <c r="E18" s="501"/>
      <c r="F18" s="501"/>
      <c r="G18" s="501"/>
      <c r="H18" s="501"/>
      <c r="I18" s="501"/>
      <c r="J18" s="501"/>
      <c r="K18" s="501"/>
      <c r="L18" s="505"/>
      <c r="M18" s="502"/>
      <c r="N18" s="514"/>
      <c r="O18" s="500"/>
      <c r="P18" s="501"/>
      <c r="Q18" s="501"/>
      <c r="R18" s="501"/>
      <c r="S18" s="501"/>
      <c r="T18" s="501"/>
      <c r="U18" s="501"/>
      <c r="V18" s="501"/>
      <c r="W18" s="501"/>
      <c r="X18" s="501"/>
      <c r="Y18" s="501"/>
      <c r="Z18" s="502"/>
    </row>
    <row r="19" spans="2:26" ht="15.75" thickBot="1" x14ac:dyDescent="0.3">
      <c r="B19" s="500"/>
      <c r="C19" s="501"/>
      <c r="D19" s="515" t="s">
        <v>261</v>
      </c>
      <c r="E19" s="516" t="s">
        <v>262</v>
      </c>
      <c r="F19" s="517" t="s">
        <v>263</v>
      </c>
      <c r="G19" s="501"/>
      <c r="H19" s="506" t="s">
        <v>264</v>
      </c>
      <c r="I19" s="501"/>
      <c r="J19" s="501"/>
      <c r="K19" s="505"/>
      <c r="L19" s="501"/>
      <c r="M19" s="502"/>
      <c r="N19" s="514"/>
      <c r="O19" s="500"/>
      <c r="P19" s="501"/>
      <c r="Q19" s="515" t="s">
        <v>261</v>
      </c>
      <c r="R19" s="516" t="s">
        <v>262</v>
      </c>
      <c r="S19" s="518" t="s">
        <v>267</v>
      </c>
      <c r="T19" s="501"/>
      <c r="U19" s="506" t="s">
        <v>264</v>
      </c>
      <c r="V19" s="501"/>
      <c r="W19" s="501"/>
      <c r="X19" s="501"/>
      <c r="Y19" s="501"/>
      <c r="Z19" s="502"/>
    </row>
    <row r="20" spans="2:26" x14ac:dyDescent="0.25">
      <c r="B20" s="519" t="s">
        <v>268</v>
      </c>
      <c r="C20" s="520"/>
      <c r="D20" s="489">
        <v>8</v>
      </c>
      <c r="E20" s="493">
        <v>7.4999999999999997E-2</v>
      </c>
      <c r="F20" s="521">
        <f>D20*E20</f>
        <v>0.6</v>
      </c>
      <c r="G20" s="501"/>
      <c r="H20" s="522" t="s">
        <v>269</v>
      </c>
      <c r="I20" s="501"/>
      <c r="J20" s="501"/>
      <c r="K20" s="501"/>
      <c r="L20" s="501"/>
      <c r="M20" s="502"/>
      <c r="N20" s="514"/>
      <c r="O20" s="519" t="s">
        <v>268</v>
      </c>
      <c r="P20" s="520"/>
      <c r="Q20" s="489">
        <v>8</v>
      </c>
      <c r="R20" s="493">
        <v>7.4999999999999997E-2</v>
      </c>
      <c r="S20" s="523">
        <f>Q20*R20</f>
        <v>0.6</v>
      </c>
      <c r="T20" s="501"/>
      <c r="U20" s="522" t="s">
        <v>270</v>
      </c>
      <c r="V20" s="501"/>
      <c r="W20" s="501"/>
      <c r="X20" s="501"/>
      <c r="Y20" s="501"/>
      <c r="Z20" s="502"/>
    </row>
    <row r="21" spans="2:26" x14ac:dyDescent="0.25">
      <c r="B21" s="519" t="s">
        <v>271</v>
      </c>
      <c r="C21" s="520"/>
      <c r="D21" s="490">
        <v>3</v>
      </c>
      <c r="E21" s="494">
        <v>3.0750000000000002</v>
      </c>
      <c r="F21" s="524">
        <f t="shared" ref="F21:F30" si="0">D21*E21</f>
        <v>9.2250000000000014</v>
      </c>
      <c r="G21" s="501"/>
      <c r="H21" s="522" t="s">
        <v>272</v>
      </c>
      <c r="I21" s="501"/>
      <c r="J21" s="501"/>
      <c r="K21" s="501"/>
      <c r="L21" s="501"/>
      <c r="M21" s="502"/>
      <c r="N21" s="514"/>
      <c r="O21" s="519" t="s">
        <v>271</v>
      </c>
      <c r="P21" s="520"/>
      <c r="Q21" s="490">
        <v>3</v>
      </c>
      <c r="R21" s="494">
        <v>3.0750000000000002</v>
      </c>
      <c r="S21" s="523">
        <f t="shared" ref="S21:S30" si="1">Q21*R21</f>
        <v>9.2250000000000014</v>
      </c>
      <c r="T21" s="501"/>
      <c r="U21" s="522" t="s">
        <v>273</v>
      </c>
      <c r="V21" s="501"/>
      <c r="W21" s="501"/>
      <c r="X21" s="501"/>
      <c r="Y21" s="501"/>
      <c r="Z21" s="502"/>
    </row>
    <row r="22" spans="2:26" x14ac:dyDescent="0.25">
      <c r="B22" s="519" t="s">
        <v>274</v>
      </c>
      <c r="C22" s="520"/>
      <c r="D22" s="490">
        <v>3</v>
      </c>
      <c r="E22" s="494">
        <v>3.0750000000000002</v>
      </c>
      <c r="F22" s="524">
        <f t="shared" si="0"/>
        <v>9.2250000000000014</v>
      </c>
      <c r="G22" s="501"/>
      <c r="H22" s="522" t="s">
        <v>275</v>
      </c>
      <c r="I22" s="501"/>
      <c r="J22" s="501"/>
      <c r="K22" s="501"/>
      <c r="L22" s="501"/>
      <c r="M22" s="502"/>
      <c r="N22" s="514"/>
      <c r="O22" s="519" t="s">
        <v>274</v>
      </c>
      <c r="P22" s="520"/>
      <c r="Q22" s="490">
        <v>3</v>
      </c>
      <c r="R22" s="494">
        <v>3.0750000000000002</v>
      </c>
      <c r="S22" s="523">
        <f t="shared" si="1"/>
        <v>9.2250000000000014</v>
      </c>
      <c r="T22" s="501"/>
      <c r="U22" s="522" t="s">
        <v>276</v>
      </c>
      <c r="V22" s="501"/>
      <c r="W22" s="501"/>
      <c r="X22" s="501"/>
      <c r="Y22" s="501"/>
      <c r="Z22" s="502"/>
    </row>
    <row r="23" spans="2:26" x14ac:dyDescent="0.25">
      <c r="B23" s="519" t="s">
        <v>277</v>
      </c>
      <c r="C23" s="520"/>
      <c r="D23" s="490">
        <v>8</v>
      </c>
      <c r="E23" s="494">
        <v>5</v>
      </c>
      <c r="F23" s="524">
        <f t="shared" si="0"/>
        <v>40</v>
      </c>
      <c r="G23" s="501"/>
      <c r="H23" s="501"/>
      <c r="I23" s="501"/>
      <c r="J23" s="501"/>
      <c r="K23" s="501"/>
      <c r="L23" s="501"/>
      <c r="M23" s="502"/>
      <c r="N23" s="514"/>
      <c r="O23" s="519" t="s">
        <v>277</v>
      </c>
      <c r="P23" s="520"/>
      <c r="Q23" s="490">
        <v>8</v>
      </c>
      <c r="R23" s="494">
        <v>5</v>
      </c>
      <c r="S23" s="523">
        <f t="shared" si="1"/>
        <v>40</v>
      </c>
      <c r="T23" s="501"/>
      <c r="U23" s="501"/>
      <c r="V23" s="501"/>
      <c r="W23" s="501"/>
      <c r="X23" s="501"/>
      <c r="Y23" s="501"/>
      <c r="Z23" s="502"/>
    </row>
    <row r="24" spans="2:26" ht="15" customHeight="1" x14ac:dyDescent="0.25">
      <c r="B24" s="519" t="s">
        <v>278</v>
      </c>
      <c r="C24" s="520"/>
      <c r="D24" s="490"/>
      <c r="E24" s="494"/>
      <c r="F24" s="524">
        <f t="shared" si="0"/>
        <v>0</v>
      </c>
      <c r="G24" s="501"/>
      <c r="H24" s="1454" t="s">
        <v>279</v>
      </c>
      <c r="I24" s="1454"/>
      <c r="J24" s="1454"/>
      <c r="K24" s="1454"/>
      <c r="L24" s="1454"/>
      <c r="M24" s="1455"/>
      <c r="N24" s="514"/>
      <c r="O24" s="519" t="s">
        <v>278</v>
      </c>
      <c r="P24" s="520"/>
      <c r="Q24" s="490"/>
      <c r="R24" s="494"/>
      <c r="S24" s="523">
        <f t="shared" si="1"/>
        <v>0</v>
      </c>
      <c r="T24" s="501"/>
      <c r="U24" s="1454" t="s">
        <v>279</v>
      </c>
      <c r="V24" s="1454"/>
      <c r="W24" s="1454"/>
      <c r="X24" s="1454"/>
      <c r="Y24" s="1454"/>
      <c r="Z24" s="1455"/>
    </row>
    <row r="25" spans="2:26" x14ac:dyDescent="0.25">
      <c r="B25" s="519" t="s">
        <v>280</v>
      </c>
      <c r="C25" s="520"/>
      <c r="D25" s="490"/>
      <c r="E25" s="494"/>
      <c r="F25" s="524">
        <f t="shared" si="0"/>
        <v>0</v>
      </c>
      <c r="G25" s="501"/>
      <c r="H25" s="1454"/>
      <c r="I25" s="1454"/>
      <c r="J25" s="1454"/>
      <c r="K25" s="1454"/>
      <c r="L25" s="1454"/>
      <c r="M25" s="1455"/>
      <c r="N25" s="514"/>
      <c r="O25" s="519" t="s">
        <v>280</v>
      </c>
      <c r="P25" s="520"/>
      <c r="Q25" s="490"/>
      <c r="R25" s="494"/>
      <c r="S25" s="523">
        <f t="shared" si="1"/>
        <v>0</v>
      </c>
      <c r="T25" s="501"/>
      <c r="U25" s="1454"/>
      <c r="V25" s="1454"/>
      <c r="W25" s="1454"/>
      <c r="X25" s="1454"/>
      <c r="Y25" s="1454"/>
      <c r="Z25" s="1455"/>
    </row>
    <row r="26" spans="2:26" x14ac:dyDescent="0.25">
      <c r="B26" s="519" t="s">
        <v>281</v>
      </c>
      <c r="C26" s="520"/>
      <c r="D26" s="490"/>
      <c r="E26" s="494"/>
      <c r="F26" s="524">
        <f t="shared" si="0"/>
        <v>0</v>
      </c>
      <c r="G26" s="501"/>
      <c r="H26" s="866"/>
      <c r="I26" s="866"/>
      <c r="J26" s="866"/>
      <c r="K26" s="866"/>
      <c r="L26" s="866"/>
      <c r="M26" s="867"/>
      <c r="N26" s="514"/>
      <c r="O26" s="519" t="s">
        <v>281</v>
      </c>
      <c r="P26" s="520"/>
      <c r="Q26" s="490"/>
      <c r="R26" s="494"/>
      <c r="S26" s="523">
        <f t="shared" si="1"/>
        <v>0</v>
      </c>
      <c r="T26" s="501"/>
      <c r="U26" s="866"/>
      <c r="V26" s="866"/>
      <c r="W26" s="866"/>
      <c r="X26" s="866"/>
      <c r="Y26" s="866"/>
      <c r="Z26" s="867"/>
    </row>
    <row r="27" spans="2:26" x14ac:dyDescent="0.25">
      <c r="B27" s="519" t="s">
        <v>282</v>
      </c>
      <c r="C27" s="520"/>
      <c r="D27" s="490"/>
      <c r="E27" s="494"/>
      <c r="F27" s="524">
        <f t="shared" si="0"/>
        <v>0</v>
      </c>
      <c r="G27" s="501"/>
      <c r="H27" s="506" t="s">
        <v>337</v>
      </c>
      <c r="I27" s="1448">
        <f>H10</f>
        <v>8</v>
      </c>
      <c r="J27" s="1449"/>
      <c r="K27" s="866"/>
      <c r="L27" s="866"/>
      <c r="M27" s="867"/>
      <c r="N27" s="514"/>
      <c r="O27" s="519" t="s">
        <v>282</v>
      </c>
      <c r="P27" s="520"/>
      <c r="Q27" s="490"/>
      <c r="R27" s="494"/>
      <c r="S27" s="523">
        <f t="shared" si="1"/>
        <v>0</v>
      </c>
      <c r="T27" s="501"/>
      <c r="U27" s="506" t="s">
        <v>337</v>
      </c>
      <c r="V27" s="1448">
        <f>H10</f>
        <v>8</v>
      </c>
      <c r="W27" s="1449"/>
      <c r="X27" s="866"/>
      <c r="Y27" s="866"/>
      <c r="Z27" s="867"/>
    </row>
    <row r="28" spans="2:26" x14ac:dyDescent="0.25">
      <c r="B28" s="519" t="s">
        <v>283</v>
      </c>
      <c r="C28" s="520"/>
      <c r="D28" s="490"/>
      <c r="E28" s="494"/>
      <c r="F28" s="524">
        <f t="shared" si="0"/>
        <v>0</v>
      </c>
      <c r="G28" s="501"/>
      <c r="H28" s="866"/>
      <c r="I28" s="866"/>
      <c r="J28" s="866"/>
      <c r="K28" s="866"/>
      <c r="L28" s="866"/>
      <c r="M28" s="867"/>
      <c r="N28" s="514"/>
      <c r="O28" s="519" t="s">
        <v>283</v>
      </c>
      <c r="P28" s="520"/>
      <c r="Q28" s="490"/>
      <c r="R28" s="494"/>
      <c r="S28" s="523">
        <f t="shared" si="1"/>
        <v>0</v>
      </c>
      <c r="T28" s="501"/>
      <c r="U28" s="866"/>
      <c r="V28" s="866"/>
      <c r="W28" s="866"/>
      <c r="X28" s="866"/>
      <c r="Y28" s="866"/>
      <c r="Z28" s="867"/>
    </row>
    <row r="29" spans="2:26" x14ac:dyDescent="0.25">
      <c r="B29" s="519" t="s">
        <v>284</v>
      </c>
      <c r="C29" s="520"/>
      <c r="D29" s="490"/>
      <c r="E29" s="494"/>
      <c r="F29" s="524">
        <f t="shared" si="0"/>
        <v>0</v>
      </c>
      <c r="G29" s="501"/>
      <c r="H29" s="501"/>
      <c r="I29" s="866"/>
      <c r="J29" s="501"/>
      <c r="K29" s="501"/>
      <c r="L29" s="501"/>
      <c r="M29" s="502"/>
      <c r="N29" s="514"/>
      <c r="O29" s="519" t="s">
        <v>284</v>
      </c>
      <c r="P29" s="520"/>
      <c r="Q29" s="490"/>
      <c r="R29" s="494"/>
      <c r="S29" s="525">
        <f t="shared" si="1"/>
        <v>0</v>
      </c>
      <c r="T29" s="501"/>
      <c r="U29" s="501"/>
      <c r="V29" s="501"/>
      <c r="W29" s="501"/>
      <c r="X29" s="501"/>
      <c r="Y29" s="501"/>
      <c r="Z29" s="502"/>
    </row>
    <row r="30" spans="2:26" ht="15.75" thickBot="1" x14ac:dyDescent="0.3">
      <c r="B30" s="519" t="s">
        <v>285</v>
      </c>
      <c r="C30" s="520"/>
      <c r="D30" s="490"/>
      <c r="E30" s="494"/>
      <c r="F30" s="524">
        <f t="shared" si="0"/>
        <v>0</v>
      </c>
      <c r="G30" s="501"/>
      <c r="H30" s="501"/>
      <c r="I30" s="866"/>
      <c r="J30" s="501"/>
      <c r="K30" s="501"/>
      <c r="L30" s="501"/>
      <c r="M30" s="502"/>
      <c r="N30" s="514"/>
      <c r="O30" s="519" t="s">
        <v>285</v>
      </c>
      <c r="P30" s="520"/>
      <c r="Q30" s="490"/>
      <c r="R30" s="494"/>
      <c r="S30" s="525">
        <f t="shared" si="1"/>
        <v>0</v>
      </c>
      <c r="T30" s="501"/>
      <c r="U30" s="501"/>
      <c r="V30" s="501"/>
      <c r="W30" s="501"/>
      <c r="X30" s="501"/>
      <c r="Y30" s="501"/>
      <c r="Z30" s="502"/>
    </row>
    <row r="31" spans="2:26" x14ac:dyDescent="0.25">
      <c r="B31" s="519" t="s">
        <v>339</v>
      </c>
      <c r="C31" s="520"/>
      <c r="D31" s="490"/>
      <c r="E31" s="494"/>
      <c r="F31" s="526"/>
      <c r="G31" s="501"/>
      <c r="H31" s="501"/>
      <c r="I31" s="866"/>
      <c r="J31" s="501"/>
      <c r="K31" s="501"/>
      <c r="L31" s="506" t="s">
        <v>336</v>
      </c>
      <c r="M31" s="502"/>
      <c r="N31" s="514"/>
      <c r="O31" s="519" t="s">
        <v>339</v>
      </c>
      <c r="P31" s="520"/>
      <c r="Q31" s="490"/>
      <c r="R31" s="494"/>
      <c r="S31" s="527"/>
      <c r="T31" s="501"/>
      <c r="U31" s="501"/>
      <c r="V31" s="501"/>
      <c r="W31" s="501"/>
      <c r="X31" s="501"/>
      <c r="Y31" s="506" t="s">
        <v>336</v>
      </c>
      <c r="Z31" s="502"/>
    </row>
    <row r="32" spans="2:26" x14ac:dyDescent="0.25">
      <c r="B32" s="519" t="s">
        <v>340</v>
      </c>
      <c r="C32" s="520"/>
      <c r="D32" s="490"/>
      <c r="E32" s="494"/>
      <c r="F32" s="524">
        <f>SUM(F20:F30)</f>
        <v>59.050000000000004</v>
      </c>
      <c r="G32" s="501"/>
      <c r="H32" s="528"/>
      <c r="I32" s="866"/>
      <c r="J32" s="501"/>
      <c r="K32" s="501"/>
      <c r="L32" s="529">
        <f>H11</f>
        <v>5</v>
      </c>
      <c r="M32" s="502"/>
      <c r="N32" s="514"/>
      <c r="O32" s="519" t="s">
        <v>340</v>
      </c>
      <c r="P32" s="520"/>
      <c r="Q32" s="490"/>
      <c r="R32" s="494"/>
      <c r="S32" s="525">
        <f>SUM(S20:S30)</f>
        <v>59.050000000000004</v>
      </c>
      <c r="T32" s="501"/>
      <c r="U32" s="501"/>
      <c r="V32" s="501"/>
      <c r="W32" s="501"/>
      <c r="X32" s="501"/>
      <c r="Y32" s="529">
        <f>H11</f>
        <v>5</v>
      </c>
      <c r="Z32" s="502"/>
    </row>
    <row r="33" spans="2:26" ht="15.75" thickBot="1" x14ac:dyDescent="0.3">
      <c r="B33" s="519" t="s">
        <v>341</v>
      </c>
      <c r="C33" s="520"/>
      <c r="D33" s="495"/>
      <c r="E33" s="496"/>
      <c r="F33" s="530" t="e">
        <f>F32/D31</f>
        <v>#DIV/0!</v>
      </c>
      <c r="G33" s="501"/>
      <c r="H33" s="501"/>
      <c r="I33" s="501"/>
      <c r="J33" s="501"/>
      <c r="K33" s="501"/>
      <c r="L33" s="501"/>
      <c r="M33" s="502"/>
      <c r="N33" s="514"/>
      <c r="O33" s="519" t="s">
        <v>341</v>
      </c>
      <c r="P33" s="520"/>
      <c r="Q33" s="495"/>
      <c r="R33" s="496"/>
      <c r="S33" s="525" t="e">
        <f>S32/Q31</f>
        <v>#DIV/0!</v>
      </c>
      <c r="T33" s="501"/>
      <c r="U33" s="501"/>
      <c r="V33" s="501"/>
      <c r="W33" s="501"/>
      <c r="X33" s="501"/>
      <c r="Y33" s="501"/>
      <c r="Z33" s="502"/>
    </row>
    <row r="34" spans="2:26" ht="15.75" thickBot="1" x14ac:dyDescent="0.3">
      <c r="B34" s="519"/>
      <c r="C34" s="531"/>
      <c r="D34" s="509"/>
      <c r="E34" s="509"/>
      <c r="F34" s="532">
        <v>6</v>
      </c>
      <c r="G34" s="501"/>
      <c r="H34" s="501"/>
      <c r="I34" s="501"/>
      <c r="J34" s="501"/>
      <c r="K34" s="501"/>
      <c r="L34" s="501"/>
      <c r="M34" s="502"/>
      <c r="N34" s="514"/>
      <c r="O34" s="519"/>
      <c r="P34" s="531"/>
      <c r="Q34" s="533"/>
      <c r="R34" s="533"/>
      <c r="S34" s="534">
        <v>10</v>
      </c>
      <c r="T34" s="501"/>
      <c r="U34" s="501"/>
      <c r="V34" s="501"/>
      <c r="W34" s="501"/>
      <c r="X34" s="501"/>
      <c r="Y34" s="501"/>
      <c r="Z34" s="502"/>
    </row>
    <row r="35" spans="2:26" x14ac:dyDescent="0.25">
      <c r="B35" s="519"/>
      <c r="C35" s="531"/>
      <c r="D35" s="533"/>
      <c r="E35" s="533"/>
      <c r="F35" s="535">
        <f>F34/2</f>
        <v>3</v>
      </c>
      <c r="G35" s="501"/>
      <c r="H35" s="501"/>
      <c r="I35" s="501"/>
      <c r="J35" s="501"/>
      <c r="K35" s="501"/>
      <c r="L35" s="501"/>
      <c r="M35" s="502"/>
      <c r="N35" s="514"/>
      <c r="O35" s="519"/>
      <c r="P35" s="531"/>
      <c r="Q35" s="533"/>
      <c r="R35" s="533"/>
      <c r="S35" s="536">
        <f>S34/2</f>
        <v>5</v>
      </c>
      <c r="T35" s="501"/>
      <c r="U35" s="501"/>
      <c r="V35" s="501"/>
      <c r="W35" s="501"/>
      <c r="X35" s="501"/>
      <c r="Y35" s="501"/>
      <c r="Z35" s="502"/>
    </row>
    <row r="36" spans="2:26" ht="15.75" thickBot="1" x14ac:dyDescent="0.3">
      <c r="B36" s="519"/>
      <c r="C36" s="531"/>
      <c r="D36" s="509"/>
      <c r="E36" s="509"/>
      <c r="F36" s="537" t="e">
        <f>(F33-F35)/F34</f>
        <v>#DIV/0!</v>
      </c>
      <c r="G36" s="501"/>
      <c r="H36" s="501"/>
      <c r="I36" s="501"/>
      <c r="J36" s="501"/>
      <c r="K36" s="501"/>
      <c r="L36" s="501"/>
      <c r="M36" s="502"/>
      <c r="N36" s="514"/>
      <c r="O36" s="519"/>
      <c r="P36" s="531"/>
      <c r="Q36" s="509"/>
      <c r="R36" s="509"/>
      <c r="S36" s="537" t="e">
        <f>(S33-S35)/S34</f>
        <v>#DIV/0!</v>
      </c>
      <c r="T36" s="501"/>
      <c r="U36" s="501"/>
      <c r="V36" s="501"/>
      <c r="W36" s="501"/>
      <c r="X36" s="501"/>
      <c r="Y36" s="501"/>
      <c r="Z36" s="502"/>
    </row>
    <row r="37" spans="2:26" ht="15.75" thickBot="1" x14ac:dyDescent="0.3">
      <c r="B37" s="510"/>
      <c r="C37" s="511"/>
      <c r="D37" s="511"/>
      <c r="E37" s="511"/>
      <c r="F37" s="511"/>
      <c r="G37" s="511"/>
      <c r="H37" s="511"/>
      <c r="I37" s="511"/>
      <c r="J37" s="511"/>
      <c r="K37" s="511"/>
      <c r="L37" s="511"/>
      <c r="M37" s="513"/>
      <c r="N37" s="514"/>
      <c r="O37" s="510"/>
      <c r="P37" s="511"/>
      <c r="Q37" s="511"/>
      <c r="R37" s="511"/>
      <c r="S37" s="511"/>
      <c r="T37" s="511"/>
      <c r="U37" s="511"/>
      <c r="V37" s="511"/>
      <c r="W37" s="511"/>
      <c r="X37" s="511"/>
      <c r="Y37" s="511"/>
      <c r="Z37" s="513"/>
    </row>
    <row r="38" spans="2:26" ht="15.75" thickBot="1" x14ac:dyDescent="0.3">
      <c r="D38" s="498"/>
      <c r="E38" s="498"/>
      <c r="N38" s="538"/>
    </row>
    <row r="39" spans="2:26" ht="19.5" thickBot="1" x14ac:dyDescent="0.35">
      <c r="B39" s="1456" t="s">
        <v>330</v>
      </c>
      <c r="C39" s="1457"/>
      <c r="D39" s="1457"/>
      <c r="E39" s="1457"/>
      <c r="F39" s="1457"/>
      <c r="G39" s="1457"/>
      <c r="H39" s="1457"/>
      <c r="I39" s="1457"/>
      <c r="J39" s="1457"/>
      <c r="K39" s="1457"/>
      <c r="L39" s="1457"/>
      <c r="M39" s="1458"/>
      <c r="N39" s="514"/>
      <c r="O39" s="1456" t="s">
        <v>331</v>
      </c>
      <c r="P39" s="1457"/>
      <c r="Q39" s="1457"/>
      <c r="R39" s="1457"/>
      <c r="S39" s="1457"/>
      <c r="T39" s="1457"/>
      <c r="U39" s="1457"/>
      <c r="V39" s="1457"/>
      <c r="W39" s="1457"/>
      <c r="X39" s="1457"/>
      <c r="Y39" s="1457"/>
      <c r="Z39" s="1458"/>
    </row>
    <row r="40" spans="2:26" ht="15.75" thickBot="1" x14ac:dyDescent="0.3">
      <c r="B40" s="500"/>
      <c r="C40" s="501"/>
      <c r="D40" s="501"/>
      <c r="E40" s="501"/>
      <c r="F40" s="501"/>
      <c r="G40" s="501"/>
      <c r="H40" s="501"/>
      <c r="I40" s="501"/>
      <c r="J40" s="501"/>
      <c r="K40" s="501"/>
      <c r="L40" s="501"/>
      <c r="M40" s="502"/>
      <c r="N40" s="514"/>
      <c r="O40" s="500"/>
      <c r="P40" s="501"/>
      <c r="Q40" s="501"/>
      <c r="R40" s="501"/>
      <c r="S40" s="501"/>
      <c r="T40" s="501"/>
      <c r="U40" s="501"/>
      <c r="V40" s="501"/>
      <c r="W40" s="501"/>
      <c r="X40" s="501"/>
      <c r="Y40" s="501"/>
      <c r="Z40" s="502"/>
    </row>
    <row r="41" spans="2:26" ht="15.75" thickBot="1" x14ac:dyDescent="0.3">
      <c r="B41" s="500"/>
      <c r="C41" s="501"/>
      <c r="D41" s="515" t="s">
        <v>261</v>
      </c>
      <c r="E41" s="516" t="s">
        <v>262</v>
      </c>
      <c r="F41" s="518" t="s">
        <v>263</v>
      </c>
      <c r="G41" s="501"/>
      <c r="H41" s="506" t="s">
        <v>264</v>
      </c>
      <c r="I41" s="501"/>
      <c r="J41" s="501"/>
      <c r="K41" s="501"/>
      <c r="L41" s="501"/>
      <c r="M41" s="502"/>
      <c r="N41" s="514"/>
      <c r="O41" s="500"/>
      <c r="P41" s="501"/>
      <c r="Q41" s="515" t="s">
        <v>261</v>
      </c>
      <c r="R41" s="516" t="s">
        <v>262</v>
      </c>
      <c r="S41" s="539" t="s">
        <v>267</v>
      </c>
      <c r="T41" s="501"/>
      <c r="U41" s="506" t="s">
        <v>264</v>
      </c>
      <c r="V41" s="501"/>
      <c r="W41" s="501"/>
      <c r="X41" s="501"/>
      <c r="Y41" s="501"/>
      <c r="Z41" s="502"/>
    </row>
    <row r="42" spans="2:26" x14ac:dyDescent="0.25">
      <c r="B42" s="519" t="s">
        <v>268</v>
      </c>
      <c r="C42" s="520"/>
      <c r="D42" s="489">
        <v>8</v>
      </c>
      <c r="E42" s="493">
        <v>7.4999999999999997E-2</v>
      </c>
      <c r="F42" s="523">
        <f>D42*E42</f>
        <v>0.6</v>
      </c>
      <c r="G42" s="501"/>
      <c r="H42" s="522" t="s">
        <v>269</v>
      </c>
      <c r="I42" s="501"/>
      <c r="J42" s="501"/>
      <c r="K42" s="501"/>
      <c r="L42" s="501"/>
      <c r="M42" s="502"/>
      <c r="N42" s="514"/>
      <c r="O42" s="519" t="s">
        <v>268</v>
      </c>
      <c r="P42" s="520"/>
      <c r="Q42" s="489">
        <v>8</v>
      </c>
      <c r="R42" s="493">
        <v>7.4999999999999997E-2</v>
      </c>
      <c r="S42" s="523">
        <f>Q42*R42</f>
        <v>0.6</v>
      </c>
      <c r="T42" s="501"/>
      <c r="U42" s="522" t="s">
        <v>270</v>
      </c>
      <c r="V42" s="501"/>
      <c r="W42" s="501"/>
      <c r="X42" s="501"/>
      <c r="Y42" s="501"/>
      <c r="Z42" s="502"/>
    </row>
    <row r="43" spans="2:26" x14ac:dyDescent="0.25">
      <c r="B43" s="519" t="s">
        <v>271</v>
      </c>
      <c r="C43" s="520"/>
      <c r="D43" s="490">
        <v>3</v>
      </c>
      <c r="E43" s="494">
        <v>3.0750000000000002</v>
      </c>
      <c r="F43" s="525">
        <f t="shared" ref="F43:F52" si="2">D43*E43</f>
        <v>9.2250000000000014</v>
      </c>
      <c r="G43" s="501"/>
      <c r="H43" s="522" t="s">
        <v>272</v>
      </c>
      <c r="I43" s="501"/>
      <c r="J43" s="501"/>
      <c r="K43" s="501"/>
      <c r="L43" s="501"/>
      <c r="M43" s="502"/>
      <c r="N43" s="514"/>
      <c r="O43" s="519" t="s">
        <v>271</v>
      </c>
      <c r="P43" s="520"/>
      <c r="Q43" s="490">
        <v>3</v>
      </c>
      <c r="R43" s="494">
        <v>3.0750000000000002</v>
      </c>
      <c r="S43" s="523">
        <f t="shared" ref="S43:S52" si="3">Q43*R43</f>
        <v>9.2250000000000014</v>
      </c>
      <c r="T43" s="501"/>
      <c r="U43" s="522" t="s">
        <v>273</v>
      </c>
      <c r="V43" s="501"/>
      <c r="W43" s="501"/>
      <c r="X43" s="501"/>
      <c r="Y43" s="501"/>
      <c r="Z43" s="502"/>
    </row>
    <row r="44" spans="2:26" x14ac:dyDescent="0.25">
      <c r="B44" s="519" t="s">
        <v>274</v>
      </c>
      <c r="C44" s="520"/>
      <c r="D44" s="490">
        <v>3</v>
      </c>
      <c r="E44" s="494">
        <v>3.0750000000000002</v>
      </c>
      <c r="F44" s="525">
        <f t="shared" si="2"/>
        <v>9.2250000000000014</v>
      </c>
      <c r="G44" s="501"/>
      <c r="H44" s="522" t="s">
        <v>275</v>
      </c>
      <c r="I44" s="501"/>
      <c r="J44" s="501"/>
      <c r="K44" s="501"/>
      <c r="L44" s="501"/>
      <c r="M44" s="502"/>
      <c r="N44" s="514"/>
      <c r="O44" s="519" t="s">
        <v>274</v>
      </c>
      <c r="P44" s="520"/>
      <c r="Q44" s="490">
        <v>3</v>
      </c>
      <c r="R44" s="494">
        <v>3.0750000000000002</v>
      </c>
      <c r="S44" s="523">
        <f t="shared" si="3"/>
        <v>9.2250000000000014</v>
      </c>
      <c r="T44" s="501"/>
      <c r="U44" s="522" t="s">
        <v>276</v>
      </c>
      <c r="V44" s="501"/>
      <c r="W44" s="501"/>
      <c r="X44" s="501"/>
      <c r="Y44" s="501"/>
      <c r="Z44" s="502"/>
    </row>
    <row r="45" spans="2:26" x14ac:dyDescent="0.25">
      <c r="B45" s="519" t="s">
        <v>277</v>
      </c>
      <c r="C45" s="520"/>
      <c r="D45" s="490">
        <v>8</v>
      </c>
      <c r="E45" s="494">
        <v>5</v>
      </c>
      <c r="F45" s="525">
        <f t="shared" si="2"/>
        <v>40</v>
      </c>
      <c r="G45" s="501"/>
      <c r="H45" s="501"/>
      <c r="I45" s="501"/>
      <c r="J45" s="501"/>
      <c r="K45" s="501"/>
      <c r="L45" s="501"/>
      <c r="M45" s="502"/>
      <c r="N45" s="514"/>
      <c r="O45" s="519" t="s">
        <v>277</v>
      </c>
      <c r="P45" s="520"/>
      <c r="Q45" s="490">
        <v>8</v>
      </c>
      <c r="R45" s="494">
        <v>5</v>
      </c>
      <c r="S45" s="523">
        <f t="shared" si="3"/>
        <v>40</v>
      </c>
      <c r="T45" s="501"/>
      <c r="U45" s="501"/>
      <c r="V45" s="501"/>
      <c r="W45" s="501"/>
      <c r="X45" s="501"/>
      <c r="Y45" s="501"/>
      <c r="Z45" s="502"/>
    </row>
    <row r="46" spans="2:26" x14ac:dyDescent="0.25">
      <c r="B46" s="519" t="s">
        <v>278</v>
      </c>
      <c r="C46" s="520"/>
      <c r="D46" s="490"/>
      <c r="E46" s="494"/>
      <c r="F46" s="525">
        <f t="shared" si="2"/>
        <v>0</v>
      </c>
      <c r="G46" s="501"/>
      <c r="H46" s="1454" t="s">
        <v>279</v>
      </c>
      <c r="I46" s="1454"/>
      <c r="J46" s="1454"/>
      <c r="K46" s="1454"/>
      <c r="L46" s="1454"/>
      <c r="M46" s="1455"/>
      <c r="N46" s="514"/>
      <c r="O46" s="519" t="s">
        <v>278</v>
      </c>
      <c r="P46" s="520"/>
      <c r="Q46" s="490"/>
      <c r="R46" s="494"/>
      <c r="S46" s="523">
        <f t="shared" si="3"/>
        <v>0</v>
      </c>
      <c r="T46" s="501"/>
      <c r="U46" s="1454" t="s">
        <v>279</v>
      </c>
      <c r="V46" s="1454"/>
      <c r="W46" s="1454"/>
      <c r="X46" s="1454"/>
      <c r="Y46" s="1454"/>
      <c r="Z46" s="1455"/>
    </row>
    <row r="47" spans="2:26" x14ac:dyDescent="0.25">
      <c r="B47" s="519" t="s">
        <v>280</v>
      </c>
      <c r="C47" s="520"/>
      <c r="D47" s="490"/>
      <c r="E47" s="494"/>
      <c r="F47" s="525">
        <f t="shared" si="2"/>
        <v>0</v>
      </c>
      <c r="G47" s="501"/>
      <c r="H47" s="1454"/>
      <c r="I47" s="1454"/>
      <c r="J47" s="1454"/>
      <c r="K47" s="1454"/>
      <c r="L47" s="1454"/>
      <c r="M47" s="1455"/>
      <c r="N47" s="514"/>
      <c r="O47" s="519" t="s">
        <v>280</v>
      </c>
      <c r="P47" s="520"/>
      <c r="Q47" s="490"/>
      <c r="R47" s="494"/>
      <c r="S47" s="523">
        <f t="shared" si="3"/>
        <v>0</v>
      </c>
      <c r="T47" s="501"/>
      <c r="U47" s="1454"/>
      <c r="V47" s="1454"/>
      <c r="W47" s="1454"/>
      <c r="X47" s="1454"/>
      <c r="Y47" s="1454"/>
      <c r="Z47" s="1455"/>
    </row>
    <row r="48" spans="2:26" x14ac:dyDescent="0.25">
      <c r="B48" s="519" t="s">
        <v>281</v>
      </c>
      <c r="C48" s="520"/>
      <c r="D48" s="490"/>
      <c r="E48" s="494"/>
      <c r="F48" s="525">
        <f t="shared" si="2"/>
        <v>0</v>
      </c>
      <c r="G48" s="501"/>
      <c r="H48" s="866"/>
      <c r="I48" s="866"/>
      <c r="J48" s="866"/>
      <c r="K48" s="866"/>
      <c r="L48" s="866"/>
      <c r="M48" s="867"/>
      <c r="N48" s="514"/>
      <c r="O48" s="519" t="s">
        <v>281</v>
      </c>
      <c r="P48" s="520"/>
      <c r="Q48" s="490"/>
      <c r="R48" s="494"/>
      <c r="S48" s="523">
        <f t="shared" si="3"/>
        <v>0</v>
      </c>
      <c r="T48" s="501"/>
      <c r="U48" s="866"/>
      <c r="V48" s="866"/>
      <c r="W48" s="866"/>
      <c r="X48" s="866"/>
      <c r="Y48" s="866"/>
      <c r="Z48" s="867"/>
    </row>
    <row r="49" spans="2:26" x14ac:dyDescent="0.25">
      <c r="B49" s="519" t="s">
        <v>282</v>
      </c>
      <c r="C49" s="520"/>
      <c r="D49" s="490"/>
      <c r="E49" s="494"/>
      <c r="F49" s="525">
        <f t="shared" si="2"/>
        <v>0</v>
      </c>
      <c r="G49" s="501"/>
      <c r="H49" s="506" t="s">
        <v>337</v>
      </c>
      <c r="I49" s="1448">
        <f>O10</f>
        <v>8</v>
      </c>
      <c r="J49" s="1449"/>
      <c r="K49" s="866"/>
      <c r="L49" s="866"/>
      <c r="M49" s="867"/>
      <c r="N49" s="514"/>
      <c r="O49" s="519" t="s">
        <v>282</v>
      </c>
      <c r="P49" s="520"/>
      <c r="Q49" s="490"/>
      <c r="R49" s="494"/>
      <c r="S49" s="523">
        <f t="shared" si="3"/>
        <v>0</v>
      </c>
      <c r="T49" s="501"/>
      <c r="U49" s="506" t="s">
        <v>337</v>
      </c>
      <c r="V49" s="1448">
        <f>O10</f>
        <v>8</v>
      </c>
      <c r="W49" s="1449"/>
      <c r="X49" s="866"/>
      <c r="Y49" s="866"/>
      <c r="Z49" s="867"/>
    </row>
    <row r="50" spans="2:26" x14ac:dyDescent="0.25">
      <c r="B50" s="519" t="s">
        <v>283</v>
      </c>
      <c r="C50" s="520"/>
      <c r="D50" s="490"/>
      <c r="E50" s="494"/>
      <c r="F50" s="525">
        <f t="shared" si="2"/>
        <v>0</v>
      </c>
      <c r="G50" s="501"/>
      <c r="H50" s="866"/>
      <c r="I50" s="866"/>
      <c r="J50" s="866"/>
      <c r="K50" s="866"/>
      <c r="L50" s="866"/>
      <c r="M50" s="867"/>
      <c r="N50" s="514"/>
      <c r="O50" s="519" t="s">
        <v>283</v>
      </c>
      <c r="P50" s="520"/>
      <c r="Q50" s="490"/>
      <c r="R50" s="494"/>
      <c r="S50" s="523">
        <f t="shared" si="3"/>
        <v>0</v>
      </c>
      <c r="T50" s="501"/>
      <c r="U50" s="866"/>
      <c r="V50" s="866"/>
      <c r="W50" s="866"/>
      <c r="X50" s="866"/>
      <c r="Y50" s="866"/>
      <c r="Z50" s="867"/>
    </row>
    <row r="51" spans="2:26" x14ac:dyDescent="0.25">
      <c r="B51" s="519" t="s">
        <v>284</v>
      </c>
      <c r="C51" s="520"/>
      <c r="D51" s="490"/>
      <c r="E51" s="494"/>
      <c r="F51" s="525">
        <f t="shared" si="2"/>
        <v>0</v>
      </c>
      <c r="G51" s="501"/>
      <c r="H51" s="501"/>
      <c r="I51" s="866"/>
      <c r="J51" s="501"/>
      <c r="K51" s="501"/>
      <c r="L51" s="501"/>
      <c r="M51" s="502"/>
      <c r="N51" s="514"/>
      <c r="O51" s="519" t="s">
        <v>284</v>
      </c>
      <c r="P51" s="520"/>
      <c r="Q51" s="490"/>
      <c r="R51" s="494"/>
      <c r="S51" s="523">
        <f t="shared" si="3"/>
        <v>0</v>
      </c>
      <c r="T51" s="501"/>
      <c r="U51" s="501"/>
      <c r="V51" s="501"/>
      <c r="W51" s="501"/>
      <c r="X51" s="501"/>
      <c r="Y51" s="501"/>
      <c r="Z51" s="502"/>
    </row>
    <row r="52" spans="2:26" ht="15.75" thickBot="1" x14ac:dyDescent="0.3">
      <c r="B52" s="519" t="s">
        <v>285</v>
      </c>
      <c r="C52" s="520"/>
      <c r="D52" s="490"/>
      <c r="E52" s="494"/>
      <c r="F52" s="525">
        <f t="shared" si="2"/>
        <v>0</v>
      </c>
      <c r="G52" s="501"/>
      <c r="H52" s="501"/>
      <c r="I52" s="866"/>
      <c r="J52" s="501"/>
      <c r="K52" s="501"/>
      <c r="L52" s="501"/>
      <c r="M52" s="502"/>
      <c r="N52" s="514"/>
      <c r="O52" s="519" t="s">
        <v>285</v>
      </c>
      <c r="P52" s="520"/>
      <c r="Q52" s="490"/>
      <c r="R52" s="494"/>
      <c r="S52" s="525">
        <f t="shared" si="3"/>
        <v>0</v>
      </c>
      <c r="T52" s="501"/>
      <c r="U52" s="501"/>
      <c r="V52" s="501"/>
      <c r="W52" s="501"/>
      <c r="X52" s="501"/>
      <c r="Y52" s="501"/>
      <c r="Z52" s="502"/>
    </row>
    <row r="53" spans="2:26" x14ac:dyDescent="0.25">
      <c r="B53" s="519" t="s">
        <v>339</v>
      </c>
      <c r="C53" s="520"/>
      <c r="D53" s="490"/>
      <c r="E53" s="494"/>
      <c r="F53" s="527"/>
      <c r="G53" s="501"/>
      <c r="H53" s="501"/>
      <c r="I53" s="866"/>
      <c r="J53" s="501"/>
      <c r="K53" s="501"/>
      <c r="L53" s="506" t="s">
        <v>336</v>
      </c>
      <c r="M53" s="502"/>
      <c r="N53" s="514"/>
      <c r="O53" s="519" t="s">
        <v>339</v>
      </c>
      <c r="P53" s="520"/>
      <c r="Q53" s="490"/>
      <c r="R53" s="494"/>
      <c r="S53" s="527"/>
      <c r="T53" s="501"/>
      <c r="U53" s="501"/>
      <c r="V53" s="501"/>
      <c r="W53" s="501"/>
      <c r="X53" s="501"/>
      <c r="Y53" s="506" t="s">
        <v>336</v>
      </c>
      <c r="Z53" s="502"/>
    </row>
    <row r="54" spans="2:26" x14ac:dyDescent="0.25">
      <c r="B54" s="519" t="s">
        <v>340</v>
      </c>
      <c r="C54" s="520"/>
      <c r="D54" s="490"/>
      <c r="E54" s="494"/>
      <c r="F54" s="525">
        <f>SUM(F42:F52)</f>
        <v>59.050000000000004</v>
      </c>
      <c r="G54" s="501"/>
      <c r="H54" s="528"/>
      <c r="I54" s="866"/>
      <c r="J54" s="501"/>
      <c r="K54" s="501"/>
      <c r="L54" s="529">
        <f>O11</f>
        <v>5</v>
      </c>
      <c r="M54" s="502"/>
      <c r="N54" s="514"/>
      <c r="O54" s="519" t="s">
        <v>340</v>
      </c>
      <c r="P54" s="520"/>
      <c r="Q54" s="490"/>
      <c r="R54" s="494"/>
      <c r="S54" s="525">
        <f>SUM(S42:S52)</f>
        <v>59.050000000000004</v>
      </c>
      <c r="T54" s="501"/>
      <c r="U54" s="501"/>
      <c r="V54" s="501"/>
      <c r="W54" s="501"/>
      <c r="X54" s="501"/>
      <c r="Y54" s="529">
        <f>O11</f>
        <v>5</v>
      </c>
      <c r="Z54" s="502"/>
    </row>
    <row r="55" spans="2:26" ht="15.75" thickBot="1" x14ac:dyDescent="0.3">
      <c r="B55" s="519" t="s">
        <v>341</v>
      </c>
      <c r="C55" s="520"/>
      <c r="D55" s="492"/>
      <c r="E55" s="497"/>
      <c r="F55" s="540" t="e">
        <f>F54/D53</f>
        <v>#DIV/0!</v>
      </c>
      <c r="G55" s="501"/>
      <c r="H55" s="501"/>
      <c r="I55" s="501"/>
      <c r="J55" s="501"/>
      <c r="K55" s="501"/>
      <c r="L55" s="501"/>
      <c r="M55" s="502"/>
      <c r="N55" s="514"/>
      <c r="O55" s="519" t="s">
        <v>341</v>
      </c>
      <c r="P55" s="520"/>
      <c r="Q55" s="495"/>
      <c r="R55" s="496"/>
      <c r="S55" s="540" t="e">
        <f>S54/Q53</f>
        <v>#DIV/0!</v>
      </c>
      <c r="T55" s="501"/>
      <c r="U55" s="501"/>
      <c r="V55" s="501"/>
      <c r="W55" s="501"/>
      <c r="X55" s="501"/>
      <c r="Y55" s="501"/>
      <c r="Z55" s="502"/>
    </row>
    <row r="56" spans="2:26" ht="15.75" thickBot="1" x14ac:dyDescent="0.3">
      <c r="B56" s="519"/>
      <c r="C56" s="531"/>
      <c r="D56" s="541"/>
      <c r="E56" s="541"/>
      <c r="F56" s="532">
        <v>6</v>
      </c>
      <c r="G56" s="501"/>
      <c r="H56" s="501"/>
      <c r="I56" s="501"/>
      <c r="J56" s="501"/>
      <c r="K56" s="501"/>
      <c r="L56" s="501"/>
      <c r="M56" s="502"/>
      <c r="N56" s="514"/>
      <c r="O56" s="519"/>
      <c r="P56" s="531"/>
      <c r="Q56" s="533"/>
      <c r="R56" s="533"/>
      <c r="S56" s="532">
        <v>10</v>
      </c>
      <c r="T56" s="501"/>
      <c r="U56" s="501"/>
      <c r="V56" s="501"/>
      <c r="W56" s="501"/>
      <c r="X56" s="501"/>
      <c r="Y56" s="501"/>
      <c r="Z56" s="502"/>
    </row>
    <row r="57" spans="2:26" x14ac:dyDescent="0.25">
      <c r="B57" s="519"/>
      <c r="C57" s="531"/>
      <c r="D57" s="533"/>
      <c r="E57" s="533"/>
      <c r="F57" s="535">
        <f>F56/2</f>
        <v>3</v>
      </c>
      <c r="G57" s="501"/>
      <c r="H57" s="501"/>
      <c r="I57" s="501"/>
      <c r="J57" s="501"/>
      <c r="K57" s="501"/>
      <c r="L57" s="501"/>
      <c r="M57" s="502"/>
      <c r="N57" s="514"/>
      <c r="O57" s="519"/>
      <c r="P57" s="531"/>
      <c r="Q57" s="533"/>
      <c r="R57" s="533"/>
      <c r="S57" s="535">
        <f>S56/2</f>
        <v>5</v>
      </c>
      <c r="T57" s="501"/>
      <c r="U57" s="501"/>
      <c r="V57" s="501"/>
      <c r="W57" s="501"/>
      <c r="X57" s="501"/>
      <c r="Y57" s="501"/>
      <c r="Z57" s="502"/>
    </row>
    <row r="58" spans="2:26" ht="15.75" thickBot="1" x14ac:dyDescent="0.3">
      <c r="B58" s="519"/>
      <c r="C58" s="531"/>
      <c r="D58" s="509"/>
      <c r="E58" s="509"/>
      <c r="F58" s="537" t="e">
        <f>(F55-F57)/F56</f>
        <v>#DIV/0!</v>
      </c>
      <c r="G58" s="501"/>
      <c r="H58" s="501"/>
      <c r="I58" s="501"/>
      <c r="J58" s="501"/>
      <c r="K58" s="501"/>
      <c r="L58" s="501"/>
      <c r="M58" s="502"/>
      <c r="N58" s="514"/>
      <c r="O58" s="519"/>
      <c r="P58" s="531"/>
      <c r="Q58" s="509"/>
      <c r="R58" s="509"/>
      <c r="S58" s="537" t="e">
        <f>(S55-S57)/S56</f>
        <v>#DIV/0!</v>
      </c>
      <c r="T58" s="501"/>
      <c r="U58" s="501"/>
      <c r="V58" s="501"/>
      <c r="W58" s="501"/>
      <c r="X58" s="501"/>
      <c r="Y58" s="501"/>
      <c r="Z58" s="502"/>
    </row>
    <row r="59" spans="2:26" ht="15.75" thickBot="1" x14ac:dyDescent="0.3">
      <c r="B59" s="510"/>
      <c r="C59" s="511"/>
      <c r="D59" s="511"/>
      <c r="E59" s="511"/>
      <c r="F59" s="511"/>
      <c r="G59" s="511"/>
      <c r="H59" s="511"/>
      <c r="I59" s="511"/>
      <c r="J59" s="511"/>
      <c r="K59" s="511"/>
      <c r="L59" s="511"/>
      <c r="M59" s="513"/>
      <c r="N59" s="514"/>
      <c r="O59" s="510"/>
      <c r="P59" s="511"/>
      <c r="Q59" s="511"/>
      <c r="R59" s="511"/>
      <c r="S59" s="511"/>
      <c r="T59" s="511"/>
      <c r="U59" s="511"/>
      <c r="V59" s="511"/>
      <c r="W59" s="511"/>
      <c r="X59" s="511"/>
      <c r="Y59" s="511"/>
      <c r="Z59" s="513"/>
    </row>
    <row r="60" spans="2:26" x14ac:dyDescent="0.25">
      <c r="D60" s="498"/>
      <c r="E60" s="498"/>
      <c r="L60" s="542"/>
      <c r="N60" s="543"/>
      <c r="S60" s="542"/>
      <c r="T60" s="542"/>
    </row>
    <row r="61" spans="2:26" x14ac:dyDescent="0.25">
      <c r="D61" s="498"/>
      <c r="E61" s="498"/>
      <c r="L61" s="542"/>
      <c r="N61" s="543"/>
      <c r="S61" s="542"/>
      <c r="T61" s="542"/>
    </row>
    <row r="62" spans="2:26" x14ac:dyDescent="0.25">
      <c r="D62" s="498"/>
      <c r="E62" s="498"/>
      <c r="L62" s="542"/>
      <c r="M62" s="542"/>
      <c r="N62" s="543"/>
      <c r="R62" s="542"/>
      <c r="S62" s="542"/>
      <c r="T62" s="542"/>
    </row>
    <row r="63" spans="2:26" x14ac:dyDescent="0.25">
      <c r="D63" s="498"/>
      <c r="E63" s="498"/>
      <c r="L63" s="542"/>
      <c r="M63" s="542"/>
      <c r="N63" s="543"/>
      <c r="R63" s="542"/>
      <c r="S63" s="542"/>
      <c r="T63" s="542"/>
    </row>
    <row r="64" spans="2:26" ht="24" customHeight="1" x14ac:dyDescent="0.25">
      <c r="D64" s="498"/>
      <c r="E64" s="498"/>
      <c r="L64" s="542"/>
      <c r="M64" s="542"/>
      <c r="N64" s="542"/>
      <c r="R64" s="542"/>
      <c r="S64" s="542"/>
      <c r="T64" s="542"/>
    </row>
    <row r="65" spans="4:20" ht="37.5" customHeight="1" x14ac:dyDescent="0.25">
      <c r="D65" s="498"/>
      <c r="E65" s="498"/>
      <c r="L65" s="542"/>
      <c r="N65" s="542"/>
      <c r="R65" s="542"/>
      <c r="S65" s="542"/>
      <c r="T65" s="542"/>
    </row>
    <row r="66" spans="4:20" ht="39" customHeight="1" x14ac:dyDescent="0.25">
      <c r="D66" s="498"/>
      <c r="E66" s="498"/>
    </row>
    <row r="67" spans="4:20" ht="44.25" customHeight="1" x14ac:dyDescent="0.25">
      <c r="D67" s="498"/>
      <c r="E67" s="498"/>
      <c r="M67" s="544"/>
      <c r="S67" s="544"/>
    </row>
    <row r="68" spans="4:20" x14ac:dyDescent="0.25">
      <c r="D68" s="498"/>
      <c r="E68" s="498"/>
    </row>
    <row r="69" spans="4:20" x14ac:dyDescent="0.25">
      <c r="D69" s="498"/>
      <c r="E69" s="498"/>
    </row>
    <row r="70" spans="4:20" ht="18" customHeight="1" x14ac:dyDescent="0.25">
      <c r="D70" s="498"/>
      <c r="E70" s="498"/>
    </row>
    <row r="71" spans="4:20" ht="23.25" customHeight="1" x14ac:dyDescent="0.25">
      <c r="D71" s="498"/>
      <c r="E71" s="498"/>
    </row>
    <row r="72" spans="4:20" x14ac:dyDescent="0.25">
      <c r="D72" s="498"/>
      <c r="E72" s="498"/>
    </row>
  </sheetData>
  <sheetProtection algorithmName="SHA-512" hashValue="lZqI+9PohtPM6vcU5JC6utJ/dSO8EjHU3Gu4NKSayW/Lf1n1KnqvEyou2XC2PGnF3l3CmAnU36OP2Z70tI6E9g==" saltValue="olwtRbaIaJ3W4ymYdYxF6Q==" spinCount="100000" sheet="1" objects="1" scenarios="1" selectLockedCells="1"/>
  <mergeCells count="20">
    <mergeCell ref="B2:R2"/>
    <mergeCell ref="I27:J27"/>
    <mergeCell ref="D13:H13"/>
    <mergeCell ref="D14:H14"/>
    <mergeCell ref="I13:J13"/>
    <mergeCell ref="I14:J14"/>
    <mergeCell ref="D4:H4"/>
    <mergeCell ref="B17:M17"/>
    <mergeCell ref="O17:Z17"/>
    <mergeCell ref="H24:M25"/>
    <mergeCell ref="U24:Z25"/>
    <mergeCell ref="I49:J49"/>
    <mergeCell ref="V27:W27"/>
    <mergeCell ref="N4:P4"/>
    <mergeCell ref="V49:W49"/>
    <mergeCell ref="I4:K4"/>
    <mergeCell ref="H46:M47"/>
    <mergeCell ref="U46:Z47"/>
    <mergeCell ref="B39:M39"/>
    <mergeCell ref="O39:Z39"/>
  </mergeCells>
  <dataValidations count="1">
    <dataValidation type="list" allowBlank="1" showInputMessage="1" showErrorMessage="1" sqref="I4">
      <formula1>$D$5:$D$6</formula1>
    </dataValidation>
  </dataValidations>
  <pageMargins left="0.74803149606299213" right="0.74803149606299213" top="0.98425196850393704" bottom="0.98425196850393704" header="0" footer="0"/>
  <pageSetup scale="70" orientation="landscape" horizontalDpi="90" verticalDpi="90" r:id="rId1"/>
  <headerFooter alignWithMargins="0">
    <oddHeader>&amp;LPREDIM 2018v5,0&amp;CMag.Ing. Gustavo A. Vargas H.&amp;RArq. Ing. Diego F. Gómez E.</oddHeader>
  </headerFooter>
  <rowBreaks count="1" manualBreakCount="1">
    <brk id="37" max="25"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showGridLines="0" zoomScale="70" zoomScaleNormal="70" zoomScaleSheetLayoutView="90" workbookViewId="0"/>
  </sheetViews>
  <sheetFormatPr baseColWidth="10" defaultRowHeight="15" x14ac:dyDescent="0.25"/>
  <cols>
    <col min="1" max="1" width="2.7109375" style="498" customWidth="1"/>
    <col min="2" max="2" width="19.42578125" style="498" bestFit="1" customWidth="1"/>
    <col min="3" max="3" width="2.5703125" style="498" bestFit="1" customWidth="1"/>
    <col min="4" max="5" width="6.7109375" style="498" customWidth="1"/>
    <col min="6" max="6" width="8.5703125" style="498" customWidth="1"/>
    <col min="7" max="7" width="3.140625" style="498" customWidth="1"/>
    <col min="8" max="8" width="11.42578125" style="498"/>
    <col min="9" max="9" width="9.28515625" style="498" customWidth="1"/>
    <col min="10" max="10" width="3.85546875" style="498" customWidth="1"/>
    <col min="11" max="11" width="4" style="498" bestFit="1" customWidth="1"/>
    <col min="12" max="12" width="5.140625" style="498" customWidth="1"/>
    <col min="13" max="13" width="13.5703125" style="498" customWidth="1"/>
    <col min="14" max="14" width="3.5703125" style="498" customWidth="1"/>
    <col min="15" max="15" width="4" style="498" customWidth="1"/>
    <col min="16" max="16" width="19.42578125" style="498" customWidth="1"/>
    <col min="17" max="17" width="2.5703125" style="498" customWidth="1"/>
    <col min="18" max="19" width="6.7109375" style="498" customWidth="1"/>
    <col min="20" max="20" width="8.7109375" style="498" bestFit="1" customWidth="1"/>
    <col min="21" max="21" width="3.5703125" style="498" customWidth="1"/>
    <col min="22" max="22" width="11.42578125" style="498"/>
    <col min="23" max="23" width="7.140625" style="498" customWidth="1"/>
    <col min="24" max="24" width="5.7109375" style="498" customWidth="1"/>
    <col min="25" max="25" width="4" style="498" bestFit="1" customWidth="1"/>
    <col min="26" max="26" width="5.140625" style="498" customWidth="1"/>
    <col min="27" max="27" width="15.28515625" style="498" customWidth="1"/>
    <col min="28" max="28" width="3.42578125" style="498" customWidth="1"/>
    <col min="29" max="16384" width="11.42578125" style="498"/>
  </cols>
  <sheetData>
    <row r="1" spans="1:28" ht="15.75" thickBot="1" x14ac:dyDescent="0.3"/>
    <row r="2" spans="1:28" ht="15.75" thickBot="1" x14ac:dyDescent="0.3">
      <c r="A2" s="545"/>
      <c r="B2" s="546"/>
      <c r="C2" s="546"/>
      <c r="D2" s="546"/>
      <c r="E2" s="546"/>
      <c r="F2" s="546"/>
      <c r="G2" s="546"/>
      <c r="H2" s="546"/>
      <c r="I2" s="546"/>
      <c r="J2" s="546"/>
      <c r="K2" s="546"/>
      <c r="L2" s="546"/>
      <c r="M2" s="546"/>
      <c r="N2" s="547"/>
      <c r="O2" s="545"/>
      <c r="P2" s="546"/>
      <c r="Q2" s="546"/>
      <c r="R2" s="546"/>
      <c r="S2" s="546"/>
      <c r="T2" s="546"/>
      <c r="U2" s="546"/>
      <c r="V2" s="546"/>
      <c r="W2" s="546"/>
      <c r="X2" s="546"/>
      <c r="Y2" s="546"/>
      <c r="Z2" s="546"/>
      <c r="AA2" s="546"/>
      <c r="AB2" s="547"/>
    </row>
    <row r="3" spans="1:28" ht="44.25" customHeight="1" thickBot="1" x14ac:dyDescent="0.4">
      <c r="A3" s="500"/>
      <c r="B3" s="1471" t="s">
        <v>332</v>
      </c>
      <c r="C3" s="1472"/>
      <c r="D3" s="1472"/>
      <c r="E3" s="1472"/>
      <c r="F3" s="1472"/>
      <c r="G3" s="1472"/>
      <c r="H3" s="1472"/>
      <c r="I3" s="1472"/>
      <c r="J3" s="1472"/>
      <c r="K3" s="1472"/>
      <c r="L3" s="1472"/>
      <c r="M3" s="1473"/>
      <c r="N3" s="548"/>
      <c r="O3" s="549"/>
      <c r="P3" s="1471" t="s">
        <v>333</v>
      </c>
      <c r="Q3" s="1472"/>
      <c r="R3" s="1472"/>
      <c r="S3" s="1472"/>
      <c r="T3" s="1472"/>
      <c r="U3" s="1472"/>
      <c r="V3" s="1472"/>
      <c r="W3" s="1472"/>
      <c r="X3" s="1472"/>
      <c r="Y3" s="1472"/>
      <c r="Z3" s="1472"/>
      <c r="AA3" s="1473"/>
      <c r="AB3" s="502"/>
    </row>
    <row r="4" spans="1:28" ht="11.25" customHeight="1" thickBot="1" x14ac:dyDescent="0.3">
      <c r="A4" s="500"/>
      <c r="B4" s="501"/>
      <c r="C4" s="501"/>
      <c r="D4" s="501"/>
      <c r="E4" s="501"/>
      <c r="F4" s="501"/>
      <c r="G4" s="501"/>
      <c r="H4" s="501"/>
      <c r="I4" s="501"/>
      <c r="J4" s="501"/>
      <c r="K4" s="501"/>
      <c r="L4" s="501"/>
      <c r="M4" s="501"/>
      <c r="N4" s="502"/>
      <c r="O4" s="500"/>
      <c r="P4" s="501"/>
      <c r="Q4" s="501"/>
      <c r="R4" s="501"/>
      <c r="S4" s="501"/>
      <c r="T4" s="501"/>
      <c r="U4" s="501"/>
      <c r="V4" s="501"/>
      <c r="W4" s="501"/>
      <c r="X4" s="501"/>
      <c r="Y4" s="501"/>
      <c r="Z4" s="501"/>
      <c r="AA4" s="501"/>
      <c r="AB4" s="502"/>
    </row>
    <row r="5" spans="1:28" ht="19.5" thickBot="1" x14ac:dyDescent="0.35">
      <c r="A5" s="500"/>
      <c r="B5" s="1456" t="s">
        <v>328</v>
      </c>
      <c r="C5" s="1457"/>
      <c r="D5" s="1457"/>
      <c r="E5" s="1457"/>
      <c r="F5" s="1457"/>
      <c r="G5" s="1457"/>
      <c r="H5" s="1457"/>
      <c r="I5" s="1457"/>
      <c r="J5" s="1457"/>
      <c r="K5" s="1457"/>
      <c r="L5" s="1457"/>
      <c r="M5" s="1458"/>
      <c r="N5" s="502"/>
      <c r="O5" s="500"/>
      <c r="P5" s="1456" t="s">
        <v>329</v>
      </c>
      <c r="Q5" s="1457"/>
      <c r="R5" s="1457"/>
      <c r="S5" s="1457"/>
      <c r="T5" s="1457"/>
      <c r="U5" s="1457"/>
      <c r="V5" s="1457"/>
      <c r="W5" s="1457"/>
      <c r="X5" s="1457"/>
      <c r="Y5" s="1457"/>
      <c r="Z5" s="1457"/>
      <c r="AA5" s="1458"/>
      <c r="AB5" s="502"/>
    </row>
    <row r="6" spans="1:28" ht="15.75" thickBot="1" x14ac:dyDescent="0.3">
      <c r="A6" s="500"/>
      <c r="B6" s="500"/>
      <c r="C6" s="501"/>
      <c r="D6" s="501"/>
      <c r="E6" s="501"/>
      <c r="F6" s="501"/>
      <c r="G6" s="501"/>
      <c r="H6" s="501"/>
      <c r="I6" s="501"/>
      <c r="J6" s="501"/>
      <c r="K6" s="501"/>
      <c r="L6" s="505"/>
      <c r="M6" s="502"/>
      <c r="N6" s="502"/>
      <c r="O6" s="500"/>
      <c r="P6" s="500"/>
      <c r="Q6" s="501"/>
      <c r="R6" s="501"/>
      <c r="S6" s="501"/>
      <c r="T6" s="501"/>
      <c r="U6" s="501"/>
      <c r="V6" s="501"/>
      <c r="W6" s="501"/>
      <c r="X6" s="501"/>
      <c r="Y6" s="501"/>
      <c r="Z6" s="501"/>
      <c r="AA6" s="502"/>
      <c r="AB6" s="502"/>
    </row>
    <row r="7" spans="1:28" ht="15.75" thickBot="1" x14ac:dyDescent="0.3">
      <c r="A7" s="500"/>
      <c r="B7" s="500"/>
      <c r="C7" s="501"/>
      <c r="D7" s="515" t="s">
        <v>261</v>
      </c>
      <c r="E7" s="550" t="s">
        <v>262</v>
      </c>
      <c r="F7" s="516" t="s">
        <v>263</v>
      </c>
      <c r="G7" s="501"/>
      <c r="H7" s="506" t="s">
        <v>264</v>
      </c>
      <c r="I7" s="501"/>
      <c r="J7" s="501"/>
      <c r="K7" s="505" t="s">
        <v>172</v>
      </c>
      <c r="L7" s="501"/>
      <c r="M7" s="502"/>
      <c r="N7" s="502"/>
      <c r="O7" s="500"/>
      <c r="P7" s="500"/>
      <c r="Q7" s="501"/>
      <c r="R7" s="515" t="s">
        <v>265</v>
      </c>
      <c r="S7" s="550" t="s">
        <v>266</v>
      </c>
      <c r="T7" s="516" t="s">
        <v>267</v>
      </c>
      <c r="U7" s="501"/>
      <c r="V7" s="506" t="s">
        <v>264</v>
      </c>
      <c r="W7" s="501"/>
      <c r="X7" s="501"/>
      <c r="Y7" s="501"/>
      <c r="Z7" s="501"/>
      <c r="AA7" s="502"/>
      <c r="AB7" s="502"/>
    </row>
    <row r="8" spans="1:28" x14ac:dyDescent="0.25">
      <c r="A8" s="500"/>
      <c r="B8" s="519" t="s">
        <v>268</v>
      </c>
      <c r="C8" s="501"/>
      <c r="D8" s="551">
        <f>IF('4 DATOS'!D20="","",'4 DATOS'!D20)</f>
        <v>8</v>
      </c>
      <c r="E8" s="552">
        <f>IF('4 DATOS'!E20="","",'4 DATOS'!E20)</f>
        <v>7.4999999999999997E-2</v>
      </c>
      <c r="F8" s="523">
        <f>IF(D8="","",D8*E8)</f>
        <v>0.6</v>
      </c>
      <c r="G8" s="501"/>
      <c r="H8" s="522" t="s">
        <v>269</v>
      </c>
      <c r="I8" s="501"/>
      <c r="J8" s="501"/>
      <c r="K8" s="501"/>
      <c r="L8" s="501"/>
      <c r="M8" s="502"/>
      <c r="N8" s="502"/>
      <c r="O8" s="500"/>
      <c r="P8" s="519" t="s">
        <v>268</v>
      </c>
      <c r="Q8" s="501"/>
      <c r="R8" s="553">
        <f>IF('4 DATOS'!Q20="","",'4 DATOS'!Q20)</f>
        <v>8</v>
      </c>
      <c r="S8" s="554">
        <f>IF('4 DATOS'!R20="","",'4 DATOS'!R20)</f>
        <v>7.4999999999999997E-2</v>
      </c>
      <c r="T8" s="523">
        <f>IF(R8="","",R8*S8)</f>
        <v>0.6</v>
      </c>
      <c r="U8" s="501"/>
      <c r="V8" s="522" t="s">
        <v>270</v>
      </c>
      <c r="W8" s="501"/>
      <c r="X8" s="501"/>
      <c r="Y8" s="501"/>
      <c r="Z8" s="501"/>
      <c r="AA8" s="502"/>
      <c r="AB8" s="502"/>
    </row>
    <row r="9" spans="1:28" x14ac:dyDescent="0.25">
      <c r="A9" s="500"/>
      <c r="B9" s="519" t="s">
        <v>271</v>
      </c>
      <c r="C9" s="501"/>
      <c r="D9" s="551">
        <f>IF('4 DATOS'!D21="","",'4 DATOS'!D21)</f>
        <v>3</v>
      </c>
      <c r="E9" s="552">
        <f>IF('4 DATOS'!E21="","",'4 DATOS'!E21)</f>
        <v>3.0750000000000002</v>
      </c>
      <c r="F9" s="523">
        <f t="shared" ref="F9:F21" si="0">IF(D9="","",D9*E9)</f>
        <v>9.2250000000000014</v>
      </c>
      <c r="G9" s="501"/>
      <c r="H9" s="522" t="s">
        <v>272</v>
      </c>
      <c r="I9" s="501"/>
      <c r="J9" s="501"/>
      <c r="K9" s="501"/>
      <c r="L9" s="501"/>
      <c r="M9" s="502"/>
      <c r="N9" s="502"/>
      <c r="O9" s="500"/>
      <c r="P9" s="519" t="s">
        <v>271</v>
      </c>
      <c r="Q9" s="501"/>
      <c r="R9" s="551">
        <f>IF('4 DATOS'!Q21="","",'4 DATOS'!Q21)</f>
        <v>3</v>
      </c>
      <c r="S9" s="552">
        <f>IF('4 DATOS'!R21="","",'4 DATOS'!R21)</f>
        <v>3.0750000000000002</v>
      </c>
      <c r="T9" s="523">
        <f t="shared" ref="T9:T21" si="1">IF(R9="","",R9*S9)</f>
        <v>9.2250000000000014</v>
      </c>
      <c r="U9" s="501"/>
      <c r="V9" s="522" t="s">
        <v>273</v>
      </c>
      <c r="W9" s="501"/>
      <c r="X9" s="501"/>
      <c r="Y9" s="501"/>
      <c r="Z9" s="501"/>
      <c r="AA9" s="502"/>
      <c r="AB9" s="502"/>
    </row>
    <row r="10" spans="1:28" x14ac:dyDescent="0.25">
      <c r="A10" s="500"/>
      <c r="B10" s="519" t="s">
        <v>274</v>
      </c>
      <c r="C10" s="501"/>
      <c r="D10" s="551">
        <f>IF('4 DATOS'!D22="","",'4 DATOS'!D22)</f>
        <v>3</v>
      </c>
      <c r="E10" s="552">
        <f>IF('4 DATOS'!E22="","",'4 DATOS'!E22)</f>
        <v>3.0750000000000002</v>
      </c>
      <c r="F10" s="523">
        <f t="shared" si="0"/>
        <v>9.2250000000000014</v>
      </c>
      <c r="G10" s="501"/>
      <c r="H10" s="522" t="s">
        <v>275</v>
      </c>
      <c r="I10" s="501"/>
      <c r="J10" s="501"/>
      <c r="K10" s="501"/>
      <c r="L10" s="501"/>
      <c r="M10" s="502"/>
      <c r="N10" s="502"/>
      <c r="O10" s="500"/>
      <c r="P10" s="519" t="s">
        <v>274</v>
      </c>
      <c r="Q10" s="501"/>
      <c r="R10" s="551">
        <f>IF('4 DATOS'!Q22="","",'4 DATOS'!Q22)</f>
        <v>3</v>
      </c>
      <c r="S10" s="552">
        <f>IF('4 DATOS'!R22="","",'4 DATOS'!R22)</f>
        <v>3.0750000000000002</v>
      </c>
      <c r="T10" s="523">
        <f t="shared" si="1"/>
        <v>9.2250000000000014</v>
      </c>
      <c r="U10" s="501"/>
      <c r="V10" s="522" t="s">
        <v>276</v>
      </c>
      <c r="W10" s="501"/>
      <c r="X10" s="501"/>
      <c r="Y10" s="501"/>
      <c r="Z10" s="501"/>
      <c r="AA10" s="502"/>
      <c r="AB10" s="502"/>
    </row>
    <row r="11" spans="1:28" x14ac:dyDescent="0.25">
      <c r="A11" s="500"/>
      <c r="B11" s="519" t="s">
        <v>277</v>
      </c>
      <c r="C11" s="501"/>
      <c r="D11" s="551">
        <f>IF('4 DATOS'!D23="","",'4 DATOS'!D23)</f>
        <v>8</v>
      </c>
      <c r="E11" s="552">
        <f>IF('4 DATOS'!E23="","",'4 DATOS'!E23)</f>
        <v>5</v>
      </c>
      <c r="F11" s="523">
        <f t="shared" si="0"/>
        <v>40</v>
      </c>
      <c r="G11" s="501"/>
      <c r="H11" s="501"/>
      <c r="I11" s="501"/>
      <c r="J11" s="501"/>
      <c r="K11" s="501"/>
      <c r="L11" s="501"/>
      <c r="M11" s="502"/>
      <c r="N11" s="502"/>
      <c r="O11" s="500"/>
      <c r="P11" s="519" t="s">
        <v>277</v>
      </c>
      <c r="Q11" s="501"/>
      <c r="R11" s="551">
        <f>IF('4 DATOS'!Q23="","",'4 DATOS'!Q23)</f>
        <v>8</v>
      </c>
      <c r="S11" s="552">
        <f>IF('4 DATOS'!R23="","",'4 DATOS'!R23)</f>
        <v>5</v>
      </c>
      <c r="T11" s="523">
        <f t="shared" si="1"/>
        <v>40</v>
      </c>
      <c r="U11" s="501"/>
      <c r="V11" s="501"/>
      <c r="W11" s="501"/>
      <c r="X11" s="501"/>
      <c r="Y11" s="501"/>
      <c r="Z11" s="501"/>
      <c r="AA11" s="502"/>
      <c r="AB11" s="502"/>
    </row>
    <row r="12" spans="1:28" ht="15" customHeight="1" x14ac:dyDescent="0.25">
      <c r="A12" s="500"/>
      <c r="B12" s="519" t="s">
        <v>278</v>
      </c>
      <c r="C12" s="501"/>
      <c r="D12" s="551" t="str">
        <f>IF('4 DATOS'!D24="","",'4 DATOS'!D24)</f>
        <v/>
      </c>
      <c r="E12" s="552" t="str">
        <f>IF('4 DATOS'!E24="","",'4 DATOS'!E24)</f>
        <v/>
      </c>
      <c r="F12" s="523" t="str">
        <f t="shared" si="0"/>
        <v/>
      </c>
      <c r="G12" s="501"/>
      <c r="H12" s="1454" t="s">
        <v>279</v>
      </c>
      <c r="I12" s="1454"/>
      <c r="J12" s="1454"/>
      <c r="K12" s="1454"/>
      <c r="L12" s="1454"/>
      <c r="M12" s="1455"/>
      <c r="N12" s="867"/>
      <c r="O12" s="500"/>
      <c r="P12" s="519" t="s">
        <v>278</v>
      </c>
      <c r="Q12" s="501"/>
      <c r="R12" s="551" t="str">
        <f>IF('4 DATOS'!Q24="","",'4 DATOS'!Q24)</f>
        <v/>
      </c>
      <c r="S12" s="552" t="str">
        <f>IF('4 DATOS'!R24="","",'4 DATOS'!R24)</f>
        <v/>
      </c>
      <c r="T12" s="523" t="str">
        <f t="shared" si="1"/>
        <v/>
      </c>
      <c r="U12" s="501"/>
      <c r="V12" s="1454" t="s">
        <v>279</v>
      </c>
      <c r="W12" s="1454"/>
      <c r="X12" s="1454"/>
      <c r="Y12" s="1454"/>
      <c r="Z12" s="1454"/>
      <c r="AA12" s="1455"/>
      <c r="AB12" s="502"/>
    </row>
    <row r="13" spans="1:28" x14ac:dyDescent="0.25">
      <c r="A13" s="500"/>
      <c r="B13" s="519" t="s">
        <v>280</v>
      </c>
      <c r="C13" s="501"/>
      <c r="D13" s="551" t="str">
        <f>IF('4 DATOS'!D25="","",'4 DATOS'!D25)</f>
        <v/>
      </c>
      <c r="E13" s="552" t="str">
        <f>IF('4 DATOS'!E25="","",'4 DATOS'!E25)</f>
        <v/>
      </c>
      <c r="F13" s="523" t="str">
        <f t="shared" si="0"/>
        <v/>
      </c>
      <c r="G13" s="501"/>
      <c r="H13" s="1454"/>
      <c r="I13" s="1454"/>
      <c r="J13" s="1454"/>
      <c r="K13" s="1454"/>
      <c r="L13" s="1454"/>
      <c r="M13" s="1455"/>
      <c r="N13" s="867"/>
      <c r="O13" s="500"/>
      <c r="P13" s="519" t="s">
        <v>280</v>
      </c>
      <c r="Q13" s="501"/>
      <c r="R13" s="551" t="str">
        <f>IF('4 DATOS'!Q25="","",'4 DATOS'!Q25)</f>
        <v/>
      </c>
      <c r="S13" s="552" t="str">
        <f>IF('4 DATOS'!R25="","",'4 DATOS'!R25)</f>
        <v/>
      </c>
      <c r="T13" s="523" t="str">
        <f t="shared" si="1"/>
        <v/>
      </c>
      <c r="U13" s="501"/>
      <c r="V13" s="1454"/>
      <c r="W13" s="1454"/>
      <c r="X13" s="1454"/>
      <c r="Y13" s="1454"/>
      <c r="Z13" s="1454"/>
      <c r="AA13" s="1455"/>
      <c r="AB13" s="502"/>
    </row>
    <row r="14" spans="1:28" x14ac:dyDescent="0.25">
      <c r="A14" s="500"/>
      <c r="B14" s="519" t="s">
        <v>281</v>
      </c>
      <c r="C14" s="501"/>
      <c r="D14" s="551" t="str">
        <f>IF('4 DATOS'!D26="","",'4 DATOS'!D26)</f>
        <v/>
      </c>
      <c r="E14" s="552" t="str">
        <f>IF('4 DATOS'!E26="","",'4 DATOS'!E26)</f>
        <v/>
      </c>
      <c r="F14" s="523" t="str">
        <f t="shared" si="0"/>
        <v/>
      </c>
      <c r="G14" s="501"/>
      <c r="H14" s="866"/>
      <c r="I14" s="866"/>
      <c r="J14" s="866"/>
      <c r="K14" s="866"/>
      <c r="L14" s="866"/>
      <c r="M14" s="867"/>
      <c r="N14" s="867"/>
      <c r="O14" s="500"/>
      <c r="P14" s="519" t="s">
        <v>281</v>
      </c>
      <c r="Q14" s="501"/>
      <c r="R14" s="551" t="str">
        <f>IF('4 DATOS'!Q26="","",'4 DATOS'!Q26)</f>
        <v/>
      </c>
      <c r="S14" s="552" t="str">
        <f>IF('4 DATOS'!R26="","",'4 DATOS'!R26)</f>
        <v/>
      </c>
      <c r="T14" s="523" t="str">
        <f t="shared" si="1"/>
        <v/>
      </c>
      <c r="U14" s="501"/>
      <c r="V14" s="866"/>
      <c r="W14" s="866"/>
      <c r="X14" s="866"/>
      <c r="Y14" s="866"/>
      <c r="Z14" s="866"/>
      <c r="AA14" s="867"/>
      <c r="AB14" s="502"/>
    </row>
    <row r="15" spans="1:28" x14ac:dyDescent="0.25">
      <c r="A15" s="500"/>
      <c r="B15" s="519" t="s">
        <v>282</v>
      </c>
      <c r="C15" s="501"/>
      <c r="D15" s="551" t="str">
        <f>IF('4 DATOS'!D27="","",'4 DATOS'!D27)</f>
        <v/>
      </c>
      <c r="E15" s="552" t="str">
        <f>IF('4 DATOS'!E27="","",'4 DATOS'!E27)</f>
        <v/>
      </c>
      <c r="F15" s="523" t="str">
        <f t="shared" si="0"/>
        <v/>
      </c>
      <c r="G15" s="501"/>
      <c r="H15" s="866"/>
      <c r="I15" s="866"/>
      <c r="J15" s="866"/>
      <c r="K15" s="866"/>
      <c r="L15" s="866"/>
      <c r="M15" s="867"/>
      <c r="N15" s="867"/>
      <c r="O15" s="500"/>
      <c r="P15" s="519" t="s">
        <v>282</v>
      </c>
      <c r="Q15" s="501"/>
      <c r="R15" s="551" t="str">
        <f>IF('4 DATOS'!Q27="","",'4 DATOS'!Q27)</f>
        <v/>
      </c>
      <c r="S15" s="552" t="str">
        <f>IF('4 DATOS'!R27="","",'4 DATOS'!R27)</f>
        <v/>
      </c>
      <c r="T15" s="523" t="str">
        <f t="shared" si="1"/>
        <v/>
      </c>
      <c r="U15" s="501"/>
      <c r="V15" s="866"/>
      <c r="W15" s="866"/>
      <c r="X15" s="866"/>
      <c r="Y15" s="866"/>
      <c r="Z15" s="866"/>
      <c r="AA15" s="867"/>
      <c r="AB15" s="502"/>
    </row>
    <row r="16" spans="1:28" x14ac:dyDescent="0.25">
      <c r="A16" s="500"/>
      <c r="B16" s="519" t="s">
        <v>283</v>
      </c>
      <c r="C16" s="501"/>
      <c r="D16" s="551" t="str">
        <f>IF('4 DATOS'!D28="","",'4 DATOS'!D28)</f>
        <v/>
      </c>
      <c r="E16" s="552" t="str">
        <f>IF('4 DATOS'!E28="","",'4 DATOS'!E28)</f>
        <v/>
      </c>
      <c r="F16" s="523" t="str">
        <f t="shared" si="0"/>
        <v/>
      </c>
      <c r="G16" s="501"/>
      <c r="H16" s="866"/>
      <c r="I16" s="866"/>
      <c r="J16" s="866"/>
      <c r="K16" s="866"/>
      <c r="L16" s="866"/>
      <c r="M16" s="867"/>
      <c r="N16" s="867"/>
      <c r="O16" s="500"/>
      <c r="P16" s="519" t="s">
        <v>283</v>
      </c>
      <c r="Q16" s="501"/>
      <c r="R16" s="551" t="str">
        <f>IF('4 DATOS'!Q28="","",'4 DATOS'!Q28)</f>
        <v/>
      </c>
      <c r="S16" s="552" t="str">
        <f>IF('4 DATOS'!R28="","",'4 DATOS'!R28)</f>
        <v/>
      </c>
      <c r="T16" s="523" t="str">
        <f t="shared" si="1"/>
        <v/>
      </c>
      <c r="U16" s="501"/>
      <c r="V16" s="866"/>
      <c r="W16" s="866"/>
      <c r="X16" s="866"/>
      <c r="Y16" s="866"/>
      <c r="Z16" s="866"/>
      <c r="AA16" s="867"/>
      <c r="AB16" s="502"/>
    </row>
    <row r="17" spans="1:28" x14ac:dyDescent="0.25">
      <c r="A17" s="500"/>
      <c r="B17" s="519" t="s">
        <v>284</v>
      </c>
      <c r="C17" s="501"/>
      <c r="D17" s="551" t="str">
        <f>IF('4 DATOS'!D29="","",'4 DATOS'!D29)</f>
        <v/>
      </c>
      <c r="E17" s="552" t="str">
        <f>IF('4 DATOS'!E29="","",'4 DATOS'!E29)</f>
        <v/>
      </c>
      <c r="F17" s="523" t="str">
        <f t="shared" si="0"/>
        <v/>
      </c>
      <c r="G17" s="501"/>
      <c r="H17" s="501"/>
      <c r="I17" s="866"/>
      <c r="J17" s="501"/>
      <c r="K17" s="501"/>
      <c r="L17" s="501"/>
      <c r="M17" s="502"/>
      <c r="N17" s="502"/>
      <c r="O17" s="500"/>
      <c r="P17" s="519" t="s">
        <v>284</v>
      </c>
      <c r="Q17" s="501"/>
      <c r="R17" s="551" t="str">
        <f>IF('4 DATOS'!Q29="","",'4 DATOS'!Q29)</f>
        <v/>
      </c>
      <c r="S17" s="552" t="str">
        <f>IF('4 DATOS'!R29="","",'4 DATOS'!R29)</f>
        <v/>
      </c>
      <c r="T17" s="523" t="str">
        <f t="shared" si="1"/>
        <v/>
      </c>
      <c r="U17" s="501"/>
      <c r="V17" s="501"/>
      <c r="W17" s="501"/>
      <c r="X17" s="501"/>
      <c r="Y17" s="501"/>
      <c r="Z17" s="501"/>
      <c r="AA17" s="502"/>
      <c r="AB17" s="502"/>
    </row>
    <row r="18" spans="1:28" x14ac:dyDescent="0.25">
      <c r="A18" s="500"/>
      <c r="B18" s="519" t="s">
        <v>285</v>
      </c>
      <c r="C18" s="501"/>
      <c r="D18" s="551" t="str">
        <f>IF('4 DATOS'!D30="","",'4 DATOS'!D30)</f>
        <v/>
      </c>
      <c r="E18" s="552" t="str">
        <f>IF('4 DATOS'!E30="","",'4 DATOS'!E30)</f>
        <v/>
      </c>
      <c r="F18" s="523" t="str">
        <f t="shared" si="0"/>
        <v/>
      </c>
      <c r="G18" s="501"/>
      <c r="H18" s="501"/>
      <c r="I18" s="866"/>
      <c r="J18" s="501"/>
      <c r="K18" s="501"/>
      <c r="L18" s="501"/>
      <c r="M18" s="502"/>
      <c r="N18" s="502"/>
      <c r="O18" s="500"/>
      <c r="P18" s="519" t="s">
        <v>285</v>
      </c>
      <c r="Q18" s="501"/>
      <c r="R18" s="551" t="str">
        <f>IF('4 DATOS'!Q30="","",'4 DATOS'!Q30)</f>
        <v/>
      </c>
      <c r="S18" s="552" t="str">
        <f>IF('4 DATOS'!R30="","",'4 DATOS'!R30)</f>
        <v/>
      </c>
      <c r="T18" s="523" t="str">
        <f t="shared" si="1"/>
        <v/>
      </c>
      <c r="U18" s="501"/>
      <c r="V18" s="501"/>
      <c r="W18" s="501"/>
      <c r="X18" s="501"/>
      <c r="Y18" s="501"/>
      <c r="Z18" s="501"/>
      <c r="AA18" s="502"/>
      <c r="AB18" s="502"/>
    </row>
    <row r="19" spans="1:28" x14ac:dyDescent="0.25">
      <c r="A19" s="500"/>
      <c r="B19" s="519" t="s">
        <v>339</v>
      </c>
      <c r="C19" s="501"/>
      <c r="D19" s="551" t="str">
        <f>IF('4 DATOS'!D32="","",'4 DATOS'!D32)</f>
        <v/>
      </c>
      <c r="E19" s="552" t="str">
        <f>IF('4 DATOS'!E32="","",'4 DATOS'!E32)</f>
        <v/>
      </c>
      <c r="F19" s="523" t="str">
        <f t="shared" si="0"/>
        <v/>
      </c>
      <c r="G19" s="501"/>
      <c r="H19" s="501"/>
      <c r="I19" s="866"/>
      <c r="J19" s="501"/>
      <c r="K19" s="501"/>
      <c r="L19" s="501"/>
      <c r="M19" s="502"/>
      <c r="N19" s="502"/>
      <c r="O19" s="500"/>
      <c r="P19" s="519" t="s">
        <v>339</v>
      </c>
      <c r="Q19" s="501"/>
      <c r="R19" s="551" t="str">
        <f>IF('4 DATOS'!Q32="","",'4 DATOS'!Q32)</f>
        <v/>
      </c>
      <c r="S19" s="552" t="str">
        <f>IF('4 DATOS'!R32="","",'4 DATOS'!R32)</f>
        <v/>
      </c>
      <c r="T19" s="523" t="str">
        <f t="shared" si="1"/>
        <v/>
      </c>
      <c r="U19" s="501"/>
      <c r="V19" s="501"/>
      <c r="W19" s="501"/>
      <c r="X19" s="501"/>
      <c r="Y19" s="501"/>
      <c r="Z19" s="501"/>
      <c r="AA19" s="502"/>
      <c r="AB19" s="502"/>
    </row>
    <row r="20" spans="1:28" x14ac:dyDescent="0.25">
      <c r="A20" s="500"/>
      <c r="B20" s="519" t="s">
        <v>340</v>
      </c>
      <c r="C20" s="501"/>
      <c r="D20" s="551" t="str">
        <f>IF('4 DATOS'!D35="","",'4 DATOS'!D35)</f>
        <v/>
      </c>
      <c r="E20" s="552" t="str">
        <f>IF('4 DATOS'!E35="","",'4 DATOS'!E35)</f>
        <v/>
      </c>
      <c r="F20" s="523" t="str">
        <f t="shared" si="0"/>
        <v/>
      </c>
      <c r="G20" s="501"/>
      <c r="H20" s="501"/>
      <c r="I20" s="866"/>
      <c r="J20" s="501"/>
      <c r="K20" s="501"/>
      <c r="L20" s="501"/>
      <c r="M20" s="502"/>
      <c r="N20" s="502"/>
      <c r="O20" s="500"/>
      <c r="P20" s="519" t="s">
        <v>340</v>
      </c>
      <c r="Q20" s="501"/>
      <c r="R20" s="551" t="str">
        <f>IF('4 DATOS'!Q35="","",'4 DATOS'!Q35)</f>
        <v/>
      </c>
      <c r="S20" s="552" t="str">
        <f>IF('4 DATOS'!R35="","",'4 DATOS'!R35)</f>
        <v/>
      </c>
      <c r="T20" s="523" t="str">
        <f t="shared" si="1"/>
        <v/>
      </c>
      <c r="U20" s="501"/>
      <c r="V20" s="501"/>
      <c r="W20" s="501"/>
      <c r="X20" s="501"/>
      <c r="Y20" s="501"/>
      <c r="Z20" s="501"/>
      <c r="AA20" s="502"/>
      <c r="AB20" s="502"/>
    </row>
    <row r="21" spans="1:28" ht="15.75" thickBot="1" x14ac:dyDescent="0.3">
      <c r="A21" s="500"/>
      <c r="B21" s="519" t="s">
        <v>341</v>
      </c>
      <c r="C21" s="501"/>
      <c r="D21" s="551" t="str">
        <f>IF('4 DATOS'!D36="","",'4 DATOS'!D36)</f>
        <v/>
      </c>
      <c r="E21" s="552" t="str">
        <f>IF('4 DATOS'!E36="","",'4 DATOS'!E36)</f>
        <v/>
      </c>
      <c r="F21" s="523" t="str">
        <f t="shared" si="0"/>
        <v/>
      </c>
      <c r="G21" s="501"/>
      <c r="H21" s="501"/>
      <c r="I21" s="866"/>
      <c r="J21" s="501"/>
      <c r="K21" s="501"/>
      <c r="L21" s="501"/>
      <c r="M21" s="502"/>
      <c r="N21" s="502"/>
      <c r="O21" s="500"/>
      <c r="P21" s="519" t="s">
        <v>341</v>
      </c>
      <c r="Q21" s="501"/>
      <c r="R21" s="555" t="str">
        <f>IF('4 DATOS'!Q36="","",'4 DATOS'!Q36)</f>
        <v/>
      </c>
      <c r="S21" s="556" t="str">
        <f>IF('4 DATOS'!R36="","",'4 DATOS'!R36)</f>
        <v/>
      </c>
      <c r="T21" s="523" t="str">
        <f t="shared" si="1"/>
        <v/>
      </c>
      <c r="U21" s="501"/>
      <c r="V21" s="501"/>
      <c r="W21" s="501"/>
      <c r="X21" s="501"/>
      <c r="Y21" s="501"/>
      <c r="Z21" s="501"/>
      <c r="AA21" s="502"/>
      <c r="AB21" s="502"/>
    </row>
    <row r="22" spans="1:28" x14ac:dyDescent="0.25">
      <c r="A22" s="500"/>
      <c r="B22" s="557" t="s">
        <v>286</v>
      </c>
      <c r="C22" s="558">
        <v>1</v>
      </c>
      <c r="D22" s="553">
        <f>SUM(D8:D21)</f>
        <v>22</v>
      </c>
      <c r="E22" s="863"/>
      <c r="F22" s="527"/>
      <c r="G22" s="501"/>
      <c r="H22" s="501"/>
      <c r="I22" s="866"/>
      <c r="J22" s="501"/>
      <c r="K22" s="501"/>
      <c r="L22" s="501"/>
      <c r="M22" s="502"/>
      <c r="N22" s="502"/>
      <c r="O22" s="500"/>
      <c r="P22" s="557" t="s">
        <v>287</v>
      </c>
      <c r="Q22" s="559">
        <v>1</v>
      </c>
      <c r="R22" s="553">
        <f>SUM(R8:R21)</f>
        <v>22</v>
      </c>
      <c r="S22" s="863"/>
      <c r="T22" s="527"/>
      <c r="U22" s="501"/>
      <c r="V22" s="501"/>
      <c r="W22" s="501"/>
      <c r="X22" s="501"/>
      <c r="Y22" s="501"/>
      <c r="Z22" s="501"/>
      <c r="AA22" s="502"/>
      <c r="AB22" s="502"/>
    </row>
    <row r="23" spans="1:28" x14ac:dyDescent="0.25">
      <c r="A23" s="500"/>
      <c r="B23" s="560" t="s">
        <v>288</v>
      </c>
      <c r="C23" s="561">
        <v>2</v>
      </c>
      <c r="D23" s="562"/>
      <c r="E23" s="865"/>
      <c r="F23" s="525">
        <f>SUM(F8:F21)</f>
        <v>59.050000000000004</v>
      </c>
      <c r="G23" s="501"/>
      <c r="H23" s="528"/>
      <c r="I23" s="866"/>
      <c r="J23" s="501"/>
      <c r="K23" s="501"/>
      <c r="L23" s="501"/>
      <c r="M23" s="502"/>
      <c r="N23" s="502"/>
      <c r="O23" s="500"/>
      <c r="P23" s="560" t="s">
        <v>289</v>
      </c>
      <c r="Q23" s="563">
        <v>2</v>
      </c>
      <c r="R23" s="562"/>
      <c r="S23" s="865"/>
      <c r="T23" s="525">
        <f>SUM(T8:T21)</f>
        <v>59.050000000000004</v>
      </c>
      <c r="U23" s="501"/>
      <c r="V23" s="501"/>
      <c r="W23" s="501"/>
      <c r="X23" s="501"/>
      <c r="Y23" s="501"/>
      <c r="Z23" s="501"/>
      <c r="AA23" s="502"/>
      <c r="AB23" s="502"/>
    </row>
    <row r="24" spans="1:28" x14ac:dyDescent="0.25">
      <c r="A24" s="500"/>
      <c r="B24" s="560" t="s">
        <v>290</v>
      </c>
      <c r="C24" s="561">
        <v>3</v>
      </c>
      <c r="D24" s="562"/>
      <c r="E24" s="865"/>
      <c r="F24" s="540">
        <f>F23/D22</f>
        <v>2.6840909090909091</v>
      </c>
      <c r="G24" s="501"/>
      <c r="H24" s="501"/>
      <c r="I24" s="501"/>
      <c r="J24" s="501"/>
      <c r="K24" s="501"/>
      <c r="L24" s="501"/>
      <c r="M24" s="502"/>
      <c r="N24" s="502"/>
      <c r="O24" s="500"/>
      <c r="P24" s="560" t="s">
        <v>291</v>
      </c>
      <c r="Q24" s="563">
        <v>3</v>
      </c>
      <c r="R24" s="562"/>
      <c r="S24" s="865"/>
      <c r="T24" s="525">
        <f>T23/R22</f>
        <v>2.6840909090909091</v>
      </c>
      <c r="U24" s="501"/>
      <c r="V24" s="501"/>
      <c r="W24" s="501"/>
      <c r="X24" s="501"/>
      <c r="Y24" s="501"/>
      <c r="Z24" s="501"/>
      <c r="AA24" s="502"/>
      <c r="AB24" s="502"/>
    </row>
    <row r="25" spans="1:28" x14ac:dyDescent="0.25">
      <c r="A25" s="500"/>
      <c r="B25" s="564" t="s">
        <v>292</v>
      </c>
      <c r="C25" s="561">
        <v>4</v>
      </c>
      <c r="D25" s="864"/>
      <c r="E25" s="565"/>
      <c r="F25" s="525">
        <f>'4 DATOS'!H11</f>
        <v>5</v>
      </c>
      <c r="G25" s="501"/>
      <c r="H25" s="501"/>
      <c r="I25" s="501"/>
      <c r="J25" s="501"/>
      <c r="K25" s="501"/>
      <c r="L25" s="501"/>
      <c r="M25" s="502"/>
      <c r="N25" s="502"/>
      <c r="O25" s="500"/>
      <c r="P25" s="564" t="s">
        <v>293</v>
      </c>
      <c r="Q25" s="563">
        <v>4</v>
      </c>
      <c r="R25" s="864"/>
      <c r="S25" s="865"/>
      <c r="T25" s="540">
        <f>'4 DATOS'!H10</f>
        <v>8</v>
      </c>
      <c r="U25" s="501"/>
      <c r="V25" s="501"/>
      <c r="W25" s="501"/>
      <c r="X25" s="501"/>
      <c r="Y25" s="501"/>
      <c r="Z25" s="501"/>
      <c r="AA25" s="502"/>
      <c r="AB25" s="502"/>
    </row>
    <row r="26" spans="1:28" x14ac:dyDescent="0.25">
      <c r="A26" s="500"/>
      <c r="B26" s="564" t="s">
        <v>294</v>
      </c>
      <c r="C26" s="561">
        <v>5</v>
      </c>
      <c r="D26" s="864"/>
      <c r="E26" s="865"/>
      <c r="F26" s="566">
        <f>F25/2</f>
        <v>2.5</v>
      </c>
      <c r="G26" s="501"/>
      <c r="H26" s="501"/>
      <c r="I26" s="501"/>
      <c r="J26" s="501"/>
      <c r="K26" s="501"/>
      <c r="L26" s="501"/>
      <c r="M26" s="502"/>
      <c r="N26" s="502"/>
      <c r="O26" s="500"/>
      <c r="P26" s="564" t="s">
        <v>295</v>
      </c>
      <c r="Q26" s="563">
        <v>5</v>
      </c>
      <c r="R26" s="864"/>
      <c r="S26" s="865"/>
      <c r="T26" s="566">
        <f>T25/2</f>
        <v>4</v>
      </c>
      <c r="U26" s="501"/>
      <c r="V26" s="501"/>
      <c r="W26" s="501"/>
      <c r="X26" s="501"/>
      <c r="Y26" s="501"/>
      <c r="Z26" s="501"/>
      <c r="AA26" s="502"/>
      <c r="AB26" s="502"/>
    </row>
    <row r="27" spans="1:28" ht="15.75" thickBot="1" x14ac:dyDescent="0.3">
      <c r="A27" s="500"/>
      <c r="B27" s="567" t="s">
        <v>296</v>
      </c>
      <c r="C27" s="568">
        <v>6</v>
      </c>
      <c r="D27" s="569"/>
      <c r="E27" s="570"/>
      <c r="F27" s="571">
        <f>(F24-F26)/F25</f>
        <v>3.6818181818181819E-2</v>
      </c>
      <c r="G27" s="501"/>
      <c r="H27" s="501"/>
      <c r="I27" s="501"/>
      <c r="J27" s="501"/>
      <c r="K27" s="501"/>
      <c r="L27" s="501"/>
      <c r="M27" s="502"/>
      <c r="N27" s="502"/>
      <c r="O27" s="500"/>
      <c r="P27" s="567" t="s">
        <v>296</v>
      </c>
      <c r="Q27" s="572">
        <v>6</v>
      </c>
      <c r="R27" s="569"/>
      <c r="S27" s="570"/>
      <c r="T27" s="571">
        <f>(T24-T26)/T25</f>
        <v>-0.16448863636363636</v>
      </c>
      <c r="U27" s="501"/>
      <c r="V27" s="501"/>
      <c r="W27" s="501"/>
      <c r="X27" s="501"/>
      <c r="Y27" s="501"/>
      <c r="Z27" s="501"/>
      <c r="AA27" s="502"/>
      <c r="AB27" s="502"/>
    </row>
    <row r="28" spans="1:28" ht="15.75" thickBot="1" x14ac:dyDescent="0.3">
      <c r="A28" s="500"/>
      <c r="B28" s="500"/>
      <c r="C28" s="501"/>
      <c r="D28" s="501"/>
      <c r="E28" s="501"/>
      <c r="F28" s="501"/>
      <c r="G28" s="501"/>
      <c r="H28" s="501"/>
      <c r="I28" s="501"/>
      <c r="J28" s="501"/>
      <c r="K28" s="501"/>
      <c r="L28" s="501"/>
      <c r="M28" s="502"/>
      <c r="N28" s="502"/>
      <c r="O28" s="500"/>
      <c r="P28" s="500"/>
      <c r="Q28" s="501"/>
      <c r="R28" s="501"/>
      <c r="S28" s="501"/>
      <c r="T28" s="501"/>
      <c r="U28" s="501"/>
      <c r="V28" s="501"/>
      <c r="W28" s="501"/>
      <c r="X28" s="501"/>
      <c r="Y28" s="501"/>
      <c r="Z28" s="501"/>
      <c r="AA28" s="502"/>
      <c r="AB28" s="502"/>
    </row>
    <row r="29" spans="1:28" x14ac:dyDescent="0.25">
      <c r="A29" s="500"/>
      <c r="B29" s="500" t="s">
        <v>297</v>
      </c>
      <c r="C29" s="501"/>
      <c r="D29" s="1476" t="s">
        <v>298</v>
      </c>
      <c r="E29" s="1476"/>
      <c r="F29" s="573"/>
      <c r="G29" s="574" t="s">
        <v>292</v>
      </c>
      <c r="H29" s="575"/>
      <c r="I29" s="576">
        <f>F23</f>
        <v>59.050000000000004</v>
      </c>
      <c r="J29" s="501"/>
      <c r="K29" s="574">
        <f>F25</f>
        <v>5</v>
      </c>
      <c r="L29" s="1478" t="s">
        <v>299</v>
      </c>
      <c r="M29" s="1474">
        <f>ABS(F27)</f>
        <v>3.6818181818181819E-2</v>
      </c>
      <c r="N29" s="502"/>
      <c r="O29" s="577"/>
      <c r="P29" s="500" t="s">
        <v>297</v>
      </c>
      <c r="Q29" s="501"/>
      <c r="R29" s="1476" t="s">
        <v>300</v>
      </c>
      <c r="S29" s="1476"/>
      <c r="T29" s="573"/>
      <c r="U29" s="574" t="s">
        <v>293</v>
      </c>
      <c r="V29" s="575"/>
      <c r="W29" s="576">
        <f>T23</f>
        <v>59.050000000000004</v>
      </c>
      <c r="X29" s="501"/>
      <c r="Y29" s="578">
        <f>T25</f>
        <v>8</v>
      </c>
      <c r="Z29" s="1480" t="s">
        <v>299</v>
      </c>
      <c r="AA29" s="1474">
        <f>ABS(T27)</f>
        <v>0.16448863636363636</v>
      </c>
      <c r="AB29" s="502"/>
    </row>
    <row r="30" spans="1:28" ht="15.75" thickBot="1" x14ac:dyDescent="0.3">
      <c r="A30" s="500"/>
      <c r="B30" s="500"/>
      <c r="C30" s="501"/>
      <c r="D30" s="1476" t="s">
        <v>301</v>
      </c>
      <c r="E30" s="1476"/>
      <c r="F30" s="579"/>
      <c r="G30" s="574">
        <v>2</v>
      </c>
      <c r="H30" s="575"/>
      <c r="I30" s="576">
        <f>D22</f>
        <v>22</v>
      </c>
      <c r="J30" s="579"/>
      <c r="K30" s="580">
        <v>2</v>
      </c>
      <c r="L30" s="1478"/>
      <c r="M30" s="1479"/>
      <c r="N30" s="502"/>
      <c r="O30" s="581"/>
      <c r="P30" s="500"/>
      <c r="Q30" s="501"/>
      <c r="R30" s="1476" t="s">
        <v>301</v>
      </c>
      <c r="S30" s="1476"/>
      <c r="T30" s="579"/>
      <c r="U30" s="574">
        <v>2</v>
      </c>
      <c r="V30" s="575"/>
      <c r="W30" s="576">
        <f>R22</f>
        <v>22</v>
      </c>
      <c r="X30" s="579"/>
      <c r="Y30" s="580">
        <v>2</v>
      </c>
      <c r="Z30" s="1480"/>
      <c r="AA30" s="1475"/>
      <c r="AB30" s="502"/>
    </row>
    <row r="31" spans="1:28" ht="16.5" thickBot="1" x14ac:dyDescent="0.3">
      <c r="A31" s="500"/>
      <c r="B31" s="510"/>
      <c r="C31" s="511"/>
      <c r="D31" s="1477" t="s">
        <v>302</v>
      </c>
      <c r="E31" s="1477"/>
      <c r="F31" s="1477"/>
      <c r="G31" s="1477"/>
      <c r="H31" s="511"/>
      <c r="I31" s="1477">
        <f>F25</f>
        <v>5</v>
      </c>
      <c r="J31" s="1477"/>
      <c r="K31" s="1477"/>
      <c r="L31" s="511"/>
      <c r="M31" s="582" t="str">
        <f>IF(M29&lt;0.15,"OK&lt;0,15","REVISAR")</f>
        <v>OK&lt;0,15</v>
      </c>
      <c r="N31" s="502"/>
      <c r="O31" s="581"/>
      <c r="P31" s="510"/>
      <c r="Q31" s="511"/>
      <c r="R31" s="1477" t="s">
        <v>302</v>
      </c>
      <c r="S31" s="1477"/>
      <c r="T31" s="1477"/>
      <c r="U31" s="1477"/>
      <c r="V31" s="511"/>
      <c r="W31" s="1477">
        <f>T25</f>
        <v>8</v>
      </c>
      <c r="X31" s="1477"/>
      <c r="Y31" s="1477"/>
      <c r="Z31" s="511"/>
      <c r="AA31" s="582" t="str">
        <f>IF(AA29&lt;0.15,"OK&lt;0,15","REVISAR")</f>
        <v>REVISAR</v>
      </c>
      <c r="AB31" s="502"/>
    </row>
    <row r="32" spans="1:28" ht="15.75" thickBot="1" x14ac:dyDescent="0.3">
      <c r="A32" s="510"/>
      <c r="B32" s="511"/>
      <c r="C32" s="511"/>
      <c r="D32" s="511"/>
      <c r="E32" s="511"/>
      <c r="F32" s="511"/>
      <c r="G32" s="511"/>
      <c r="H32" s="511"/>
      <c r="I32" s="511"/>
      <c r="J32" s="511"/>
      <c r="K32" s="511"/>
      <c r="L32" s="511"/>
      <c r="M32" s="511"/>
      <c r="N32" s="513"/>
      <c r="O32" s="510"/>
      <c r="P32" s="511"/>
      <c r="Q32" s="511"/>
      <c r="R32" s="511"/>
      <c r="S32" s="511"/>
      <c r="T32" s="511"/>
      <c r="U32" s="511"/>
      <c r="V32" s="511"/>
      <c r="W32" s="511"/>
      <c r="X32" s="511"/>
      <c r="Y32" s="511"/>
      <c r="Z32" s="511"/>
      <c r="AA32" s="511"/>
      <c r="AB32" s="513"/>
    </row>
    <row r="33" spans="1:28" ht="15.75" thickBot="1" x14ac:dyDescent="0.3">
      <c r="A33" s="545"/>
      <c r="B33" s="546"/>
      <c r="C33" s="546"/>
      <c r="D33" s="546"/>
      <c r="E33" s="546"/>
      <c r="F33" s="546"/>
      <c r="G33" s="546"/>
      <c r="H33" s="546"/>
      <c r="I33" s="546"/>
      <c r="J33" s="546"/>
      <c r="K33" s="546"/>
      <c r="L33" s="546"/>
      <c r="M33" s="546"/>
      <c r="N33" s="547"/>
      <c r="O33" s="545"/>
      <c r="P33" s="546"/>
      <c r="Q33" s="546"/>
      <c r="R33" s="546"/>
      <c r="S33" s="546"/>
      <c r="T33" s="546"/>
      <c r="U33" s="546"/>
      <c r="V33" s="546"/>
      <c r="W33" s="546"/>
      <c r="X33" s="546"/>
      <c r="Y33" s="546"/>
      <c r="Z33" s="546"/>
      <c r="AA33" s="546"/>
      <c r="AB33" s="547"/>
    </row>
    <row r="34" spans="1:28" ht="39" customHeight="1" thickBot="1" x14ac:dyDescent="0.4">
      <c r="A34" s="500"/>
      <c r="B34" s="1471" t="s">
        <v>334</v>
      </c>
      <c r="C34" s="1472"/>
      <c r="D34" s="1472"/>
      <c r="E34" s="1472"/>
      <c r="F34" s="1472"/>
      <c r="G34" s="1472"/>
      <c r="H34" s="1472"/>
      <c r="I34" s="1472"/>
      <c r="J34" s="1472"/>
      <c r="K34" s="1472"/>
      <c r="L34" s="1472"/>
      <c r="M34" s="1473"/>
      <c r="N34" s="548"/>
      <c r="O34" s="549"/>
      <c r="P34" s="1471" t="s">
        <v>335</v>
      </c>
      <c r="Q34" s="1472"/>
      <c r="R34" s="1472"/>
      <c r="S34" s="1472"/>
      <c r="T34" s="1472"/>
      <c r="U34" s="1472"/>
      <c r="V34" s="1472"/>
      <c r="W34" s="1472"/>
      <c r="X34" s="1472"/>
      <c r="Y34" s="1472"/>
      <c r="Z34" s="1472"/>
      <c r="AA34" s="1473"/>
      <c r="AB34" s="502"/>
    </row>
    <row r="35" spans="1:28" ht="14.25" customHeight="1" thickBot="1" x14ac:dyDescent="0.3">
      <c r="A35" s="500"/>
      <c r="B35" s="501"/>
      <c r="C35" s="501"/>
      <c r="D35" s="501"/>
      <c r="E35" s="501"/>
      <c r="F35" s="501"/>
      <c r="G35" s="501"/>
      <c r="H35" s="501"/>
      <c r="I35" s="501"/>
      <c r="J35" s="501"/>
      <c r="K35" s="501"/>
      <c r="L35" s="501"/>
      <c r="M35" s="501"/>
      <c r="N35" s="502"/>
      <c r="O35" s="500"/>
      <c r="P35" s="501"/>
      <c r="Q35" s="501"/>
      <c r="R35" s="501"/>
      <c r="S35" s="501"/>
      <c r="T35" s="501"/>
      <c r="U35" s="501"/>
      <c r="V35" s="501"/>
      <c r="W35" s="501"/>
      <c r="X35" s="501"/>
      <c r="Y35" s="501"/>
      <c r="Z35" s="501"/>
      <c r="AA35" s="501"/>
      <c r="AB35" s="502"/>
    </row>
    <row r="36" spans="1:28" ht="19.5" thickBot="1" x14ac:dyDescent="0.35">
      <c r="A36" s="500"/>
      <c r="B36" s="1456" t="s">
        <v>330</v>
      </c>
      <c r="C36" s="1457"/>
      <c r="D36" s="1457"/>
      <c r="E36" s="1457"/>
      <c r="F36" s="1457"/>
      <c r="G36" s="1457"/>
      <c r="H36" s="1457"/>
      <c r="I36" s="1457"/>
      <c r="J36" s="1457"/>
      <c r="K36" s="1457"/>
      <c r="L36" s="1457"/>
      <c r="M36" s="1458"/>
      <c r="N36" s="502"/>
      <c r="O36" s="500"/>
      <c r="P36" s="1456" t="s">
        <v>331</v>
      </c>
      <c r="Q36" s="1457"/>
      <c r="R36" s="1457"/>
      <c r="S36" s="1457"/>
      <c r="T36" s="1457"/>
      <c r="U36" s="1457"/>
      <c r="V36" s="1457"/>
      <c r="W36" s="1457"/>
      <c r="X36" s="1457"/>
      <c r="Y36" s="1457"/>
      <c r="Z36" s="1457"/>
      <c r="AA36" s="1458"/>
      <c r="AB36" s="502"/>
    </row>
    <row r="37" spans="1:28" ht="15.75" thickBot="1" x14ac:dyDescent="0.3">
      <c r="A37" s="500"/>
      <c r="B37" s="500"/>
      <c r="C37" s="501"/>
      <c r="D37" s="501"/>
      <c r="E37" s="501"/>
      <c r="F37" s="501"/>
      <c r="G37" s="501"/>
      <c r="H37" s="501"/>
      <c r="I37" s="501"/>
      <c r="J37" s="501"/>
      <c r="K37" s="501"/>
      <c r="L37" s="501"/>
      <c r="M37" s="502"/>
      <c r="N37" s="502"/>
      <c r="O37" s="500"/>
      <c r="P37" s="500"/>
      <c r="Q37" s="501"/>
      <c r="R37" s="501"/>
      <c r="S37" s="501"/>
      <c r="T37" s="501"/>
      <c r="U37" s="501"/>
      <c r="V37" s="501"/>
      <c r="W37" s="501"/>
      <c r="X37" s="501"/>
      <c r="Y37" s="501"/>
      <c r="Z37" s="501"/>
      <c r="AA37" s="502"/>
      <c r="AB37" s="502"/>
    </row>
    <row r="38" spans="1:28" ht="15.75" thickBot="1" x14ac:dyDescent="0.3">
      <c r="A38" s="500"/>
      <c r="B38" s="500"/>
      <c r="C38" s="501"/>
      <c r="D38" s="515" t="s">
        <v>261</v>
      </c>
      <c r="E38" s="550" t="s">
        <v>262</v>
      </c>
      <c r="F38" s="516" t="s">
        <v>263</v>
      </c>
      <c r="G38" s="501"/>
      <c r="H38" s="506" t="s">
        <v>264</v>
      </c>
      <c r="I38" s="501"/>
      <c r="J38" s="501"/>
      <c r="K38" s="501"/>
      <c r="L38" s="501"/>
      <c r="M38" s="502"/>
      <c r="N38" s="502"/>
      <c r="O38" s="500"/>
      <c r="P38" s="500"/>
      <c r="Q38" s="501"/>
      <c r="R38" s="515" t="s">
        <v>265</v>
      </c>
      <c r="S38" s="550" t="s">
        <v>266</v>
      </c>
      <c r="T38" s="516" t="s">
        <v>267</v>
      </c>
      <c r="U38" s="501"/>
      <c r="V38" s="506" t="s">
        <v>264</v>
      </c>
      <c r="W38" s="501"/>
      <c r="X38" s="501"/>
      <c r="Y38" s="501"/>
      <c r="Z38" s="501"/>
      <c r="AA38" s="502"/>
      <c r="AB38" s="502"/>
    </row>
    <row r="39" spans="1:28" x14ac:dyDescent="0.25">
      <c r="A39" s="500"/>
      <c r="B39" s="519" t="s">
        <v>268</v>
      </c>
      <c r="C39" s="501"/>
      <c r="D39" s="551">
        <f>IF('4 DATOS'!D42="","",'4 DATOS'!D42)</f>
        <v>8</v>
      </c>
      <c r="E39" s="552">
        <f>IF('4 DATOS'!E42="","",'4 DATOS'!E42)</f>
        <v>7.4999999999999997E-2</v>
      </c>
      <c r="F39" s="523">
        <f>IF(D39="","",D39*E39)</f>
        <v>0.6</v>
      </c>
      <c r="G39" s="501"/>
      <c r="H39" s="522" t="s">
        <v>269</v>
      </c>
      <c r="I39" s="501"/>
      <c r="J39" s="501"/>
      <c r="K39" s="501"/>
      <c r="L39" s="501"/>
      <c r="M39" s="502"/>
      <c r="N39" s="502"/>
      <c r="O39" s="500"/>
      <c r="P39" s="519" t="s">
        <v>268</v>
      </c>
      <c r="Q39" s="501"/>
      <c r="R39" s="553">
        <f>IF('4 DATOS'!Q42="","",'4 DATOS'!Q42)</f>
        <v>8</v>
      </c>
      <c r="S39" s="554">
        <f>IF('4 DATOS'!R42="","",'4 DATOS'!R42)</f>
        <v>7.4999999999999997E-2</v>
      </c>
      <c r="T39" s="583">
        <f>IF(R39="","",R39*S39)</f>
        <v>0.6</v>
      </c>
      <c r="U39" s="501"/>
      <c r="V39" s="522" t="s">
        <v>270</v>
      </c>
      <c r="W39" s="501"/>
      <c r="X39" s="501"/>
      <c r="Y39" s="501"/>
      <c r="Z39" s="501"/>
      <c r="AA39" s="502"/>
      <c r="AB39" s="502"/>
    </row>
    <row r="40" spans="1:28" x14ac:dyDescent="0.25">
      <c r="A40" s="500"/>
      <c r="B40" s="519" t="s">
        <v>271</v>
      </c>
      <c r="C40" s="501"/>
      <c r="D40" s="551">
        <f>IF('4 DATOS'!D43="","",'4 DATOS'!D43)</f>
        <v>3</v>
      </c>
      <c r="E40" s="552">
        <f>IF('4 DATOS'!E43="","",'4 DATOS'!E43)</f>
        <v>3.0750000000000002</v>
      </c>
      <c r="F40" s="523">
        <f t="shared" ref="F40:F52" si="2">IF(D40="","",D40*E40)</f>
        <v>9.2250000000000014</v>
      </c>
      <c r="G40" s="501"/>
      <c r="H40" s="522" t="s">
        <v>272</v>
      </c>
      <c r="I40" s="501"/>
      <c r="J40" s="501"/>
      <c r="K40" s="501"/>
      <c r="L40" s="501"/>
      <c r="M40" s="502"/>
      <c r="N40" s="502"/>
      <c r="O40" s="500"/>
      <c r="P40" s="519" t="s">
        <v>271</v>
      </c>
      <c r="Q40" s="501"/>
      <c r="R40" s="551">
        <f>IF('4 DATOS'!Q43="","",'4 DATOS'!Q43)</f>
        <v>3</v>
      </c>
      <c r="S40" s="552">
        <f>IF('4 DATOS'!R43="","",'4 DATOS'!R43)</f>
        <v>3.0750000000000002</v>
      </c>
      <c r="T40" s="523">
        <f t="shared" ref="T40:T52" si="3">IF(R40="","",R40*S40)</f>
        <v>9.2250000000000014</v>
      </c>
      <c r="U40" s="501"/>
      <c r="V40" s="522" t="s">
        <v>273</v>
      </c>
      <c r="W40" s="501"/>
      <c r="X40" s="501"/>
      <c r="Y40" s="501"/>
      <c r="Z40" s="501"/>
      <c r="AA40" s="502"/>
      <c r="AB40" s="502"/>
    </row>
    <row r="41" spans="1:28" x14ac:dyDescent="0.25">
      <c r="A41" s="500"/>
      <c r="B41" s="519" t="s">
        <v>274</v>
      </c>
      <c r="C41" s="501"/>
      <c r="D41" s="551">
        <f>IF('4 DATOS'!D44="","",'4 DATOS'!D44)</f>
        <v>3</v>
      </c>
      <c r="E41" s="552">
        <f>IF('4 DATOS'!E44="","",'4 DATOS'!E44)</f>
        <v>3.0750000000000002</v>
      </c>
      <c r="F41" s="523">
        <f t="shared" si="2"/>
        <v>9.2250000000000014</v>
      </c>
      <c r="G41" s="501"/>
      <c r="H41" s="522" t="s">
        <v>275</v>
      </c>
      <c r="I41" s="501"/>
      <c r="J41" s="501"/>
      <c r="K41" s="501"/>
      <c r="L41" s="501"/>
      <c r="M41" s="502"/>
      <c r="N41" s="502"/>
      <c r="O41" s="500"/>
      <c r="P41" s="519" t="s">
        <v>274</v>
      </c>
      <c r="Q41" s="501"/>
      <c r="R41" s="551">
        <f>IF('4 DATOS'!Q44="","",'4 DATOS'!Q44)</f>
        <v>3</v>
      </c>
      <c r="S41" s="552">
        <f>IF('4 DATOS'!R44="","",'4 DATOS'!R44)</f>
        <v>3.0750000000000002</v>
      </c>
      <c r="T41" s="523">
        <f t="shared" si="3"/>
        <v>9.2250000000000014</v>
      </c>
      <c r="U41" s="501"/>
      <c r="V41" s="522" t="s">
        <v>276</v>
      </c>
      <c r="W41" s="501"/>
      <c r="X41" s="501"/>
      <c r="Y41" s="501"/>
      <c r="Z41" s="501"/>
      <c r="AA41" s="502"/>
      <c r="AB41" s="502"/>
    </row>
    <row r="42" spans="1:28" x14ac:dyDescent="0.25">
      <c r="A42" s="500"/>
      <c r="B42" s="519" t="s">
        <v>277</v>
      </c>
      <c r="C42" s="501"/>
      <c r="D42" s="551">
        <f>IF('4 DATOS'!D45="","",'4 DATOS'!D45)</f>
        <v>8</v>
      </c>
      <c r="E42" s="552">
        <f>IF('4 DATOS'!E45="","",'4 DATOS'!E45)</f>
        <v>5</v>
      </c>
      <c r="F42" s="523">
        <f t="shared" si="2"/>
        <v>40</v>
      </c>
      <c r="G42" s="501"/>
      <c r="H42" s="501"/>
      <c r="I42" s="501"/>
      <c r="J42" s="501"/>
      <c r="K42" s="501"/>
      <c r="L42" s="501"/>
      <c r="M42" s="502"/>
      <c r="N42" s="502"/>
      <c r="O42" s="500"/>
      <c r="P42" s="519" t="s">
        <v>277</v>
      </c>
      <c r="Q42" s="501"/>
      <c r="R42" s="551">
        <f>IF('4 DATOS'!Q45="","",'4 DATOS'!Q45)</f>
        <v>8</v>
      </c>
      <c r="S42" s="552">
        <f>IF('4 DATOS'!R45="","",'4 DATOS'!R45)</f>
        <v>5</v>
      </c>
      <c r="T42" s="523">
        <f t="shared" si="3"/>
        <v>40</v>
      </c>
      <c r="U42" s="501"/>
      <c r="V42" s="501"/>
      <c r="W42" s="501"/>
      <c r="X42" s="501"/>
      <c r="Y42" s="501"/>
      <c r="Z42" s="501"/>
      <c r="AA42" s="502"/>
      <c r="AB42" s="502"/>
    </row>
    <row r="43" spans="1:28" x14ac:dyDescent="0.25">
      <c r="A43" s="500"/>
      <c r="B43" s="519" t="s">
        <v>278</v>
      </c>
      <c r="C43" s="501"/>
      <c r="D43" s="551" t="str">
        <f>IF('4 DATOS'!D46="","",'4 DATOS'!D46)</f>
        <v/>
      </c>
      <c r="E43" s="552" t="str">
        <f>IF('4 DATOS'!E46="","",'4 DATOS'!E46)</f>
        <v/>
      </c>
      <c r="F43" s="523" t="str">
        <f t="shared" si="2"/>
        <v/>
      </c>
      <c r="G43" s="501"/>
      <c r="H43" s="1454" t="s">
        <v>279</v>
      </c>
      <c r="I43" s="1454"/>
      <c r="J43" s="1454"/>
      <c r="K43" s="1454"/>
      <c r="L43" s="1454"/>
      <c r="M43" s="1455"/>
      <c r="N43" s="867"/>
      <c r="O43" s="500"/>
      <c r="P43" s="519" t="s">
        <v>278</v>
      </c>
      <c r="Q43" s="501"/>
      <c r="R43" s="551" t="str">
        <f>IF('4 DATOS'!Q46="","",'4 DATOS'!Q46)</f>
        <v/>
      </c>
      <c r="S43" s="552" t="str">
        <f>IF('4 DATOS'!R46="","",'4 DATOS'!R46)</f>
        <v/>
      </c>
      <c r="T43" s="523" t="str">
        <f t="shared" si="3"/>
        <v/>
      </c>
      <c r="U43" s="501"/>
      <c r="V43" s="1454" t="s">
        <v>279</v>
      </c>
      <c r="W43" s="1454"/>
      <c r="X43" s="1454"/>
      <c r="Y43" s="1454"/>
      <c r="Z43" s="1454"/>
      <c r="AA43" s="1455"/>
      <c r="AB43" s="502"/>
    </row>
    <row r="44" spans="1:28" x14ac:dyDescent="0.25">
      <c r="A44" s="500"/>
      <c r="B44" s="519" t="s">
        <v>280</v>
      </c>
      <c r="C44" s="501"/>
      <c r="D44" s="551" t="str">
        <f>IF('4 DATOS'!D47="","",'4 DATOS'!D47)</f>
        <v/>
      </c>
      <c r="E44" s="552" t="str">
        <f>IF('4 DATOS'!E47="","",'4 DATOS'!E47)</f>
        <v/>
      </c>
      <c r="F44" s="523" t="str">
        <f t="shared" si="2"/>
        <v/>
      </c>
      <c r="G44" s="501"/>
      <c r="H44" s="1454"/>
      <c r="I44" s="1454"/>
      <c r="J44" s="1454"/>
      <c r="K44" s="1454"/>
      <c r="L44" s="1454"/>
      <c r="M44" s="1455"/>
      <c r="N44" s="867"/>
      <c r="O44" s="500"/>
      <c r="P44" s="519" t="s">
        <v>280</v>
      </c>
      <c r="Q44" s="501"/>
      <c r="R44" s="551" t="str">
        <f>IF('4 DATOS'!Q47="","",'4 DATOS'!Q47)</f>
        <v/>
      </c>
      <c r="S44" s="552" t="str">
        <f>IF('4 DATOS'!R47="","",'4 DATOS'!R47)</f>
        <v/>
      </c>
      <c r="T44" s="523" t="str">
        <f t="shared" si="3"/>
        <v/>
      </c>
      <c r="U44" s="501"/>
      <c r="V44" s="1454"/>
      <c r="W44" s="1454"/>
      <c r="X44" s="1454"/>
      <c r="Y44" s="1454"/>
      <c r="Z44" s="1454"/>
      <c r="AA44" s="1455"/>
      <c r="AB44" s="502"/>
    </row>
    <row r="45" spans="1:28" x14ac:dyDescent="0.25">
      <c r="A45" s="500"/>
      <c r="B45" s="519" t="s">
        <v>281</v>
      </c>
      <c r="C45" s="501"/>
      <c r="D45" s="551" t="str">
        <f>IF('4 DATOS'!D48="","",'4 DATOS'!D48)</f>
        <v/>
      </c>
      <c r="E45" s="552" t="str">
        <f>IF('4 DATOS'!E48="","",'4 DATOS'!E48)</f>
        <v/>
      </c>
      <c r="F45" s="523" t="str">
        <f t="shared" si="2"/>
        <v/>
      </c>
      <c r="G45" s="501"/>
      <c r="H45" s="866"/>
      <c r="I45" s="866"/>
      <c r="J45" s="866"/>
      <c r="K45" s="866"/>
      <c r="L45" s="866"/>
      <c r="M45" s="867"/>
      <c r="N45" s="867"/>
      <c r="O45" s="500"/>
      <c r="P45" s="519" t="s">
        <v>281</v>
      </c>
      <c r="Q45" s="501"/>
      <c r="R45" s="551" t="str">
        <f>IF('4 DATOS'!Q48="","",'4 DATOS'!Q48)</f>
        <v/>
      </c>
      <c r="S45" s="552" t="str">
        <f>IF('4 DATOS'!R48="","",'4 DATOS'!R48)</f>
        <v/>
      </c>
      <c r="T45" s="523" t="str">
        <f t="shared" si="3"/>
        <v/>
      </c>
      <c r="U45" s="501"/>
      <c r="V45" s="866"/>
      <c r="W45" s="866"/>
      <c r="X45" s="866"/>
      <c r="Y45" s="866"/>
      <c r="Z45" s="866"/>
      <c r="AA45" s="867"/>
      <c r="AB45" s="502"/>
    </row>
    <row r="46" spans="1:28" x14ac:dyDescent="0.25">
      <c r="A46" s="500"/>
      <c r="B46" s="519" t="s">
        <v>282</v>
      </c>
      <c r="C46" s="501"/>
      <c r="D46" s="551" t="str">
        <f>IF('4 DATOS'!D49="","",'4 DATOS'!D49)</f>
        <v/>
      </c>
      <c r="E46" s="552" t="str">
        <f>IF('4 DATOS'!E49="","",'4 DATOS'!E49)</f>
        <v/>
      </c>
      <c r="F46" s="523" t="str">
        <f t="shared" si="2"/>
        <v/>
      </c>
      <c r="G46" s="501"/>
      <c r="H46" s="866"/>
      <c r="I46" s="866"/>
      <c r="J46" s="866"/>
      <c r="K46" s="866"/>
      <c r="L46" s="866"/>
      <c r="M46" s="867"/>
      <c r="N46" s="867"/>
      <c r="O46" s="500"/>
      <c r="P46" s="519" t="s">
        <v>282</v>
      </c>
      <c r="Q46" s="501"/>
      <c r="R46" s="551" t="str">
        <f>IF('4 DATOS'!Q49="","",'4 DATOS'!Q49)</f>
        <v/>
      </c>
      <c r="S46" s="552" t="str">
        <f>IF('4 DATOS'!R49="","",'4 DATOS'!R49)</f>
        <v/>
      </c>
      <c r="T46" s="523" t="str">
        <f t="shared" si="3"/>
        <v/>
      </c>
      <c r="U46" s="501"/>
      <c r="V46" s="866"/>
      <c r="W46" s="866"/>
      <c r="X46" s="866"/>
      <c r="Y46" s="866"/>
      <c r="Z46" s="866"/>
      <c r="AA46" s="867"/>
      <c r="AB46" s="502"/>
    </row>
    <row r="47" spans="1:28" x14ac:dyDescent="0.25">
      <c r="A47" s="500"/>
      <c r="B47" s="519" t="s">
        <v>283</v>
      </c>
      <c r="C47" s="501"/>
      <c r="D47" s="551" t="str">
        <f>IF('4 DATOS'!D50="","",'4 DATOS'!D50)</f>
        <v/>
      </c>
      <c r="E47" s="552" t="str">
        <f>IF('4 DATOS'!E50="","",'4 DATOS'!E50)</f>
        <v/>
      </c>
      <c r="F47" s="523" t="str">
        <f t="shared" si="2"/>
        <v/>
      </c>
      <c r="G47" s="501"/>
      <c r="H47" s="866"/>
      <c r="I47" s="866"/>
      <c r="J47" s="866"/>
      <c r="K47" s="866"/>
      <c r="L47" s="866"/>
      <c r="M47" s="867"/>
      <c r="N47" s="867"/>
      <c r="O47" s="500"/>
      <c r="P47" s="519" t="s">
        <v>283</v>
      </c>
      <c r="Q47" s="501"/>
      <c r="R47" s="551" t="str">
        <f>IF('4 DATOS'!Q50="","",'4 DATOS'!Q50)</f>
        <v/>
      </c>
      <c r="S47" s="552" t="str">
        <f>IF('4 DATOS'!R50="","",'4 DATOS'!R50)</f>
        <v/>
      </c>
      <c r="T47" s="523" t="str">
        <f t="shared" si="3"/>
        <v/>
      </c>
      <c r="U47" s="501"/>
      <c r="V47" s="866"/>
      <c r="W47" s="866"/>
      <c r="X47" s="866"/>
      <c r="Y47" s="866"/>
      <c r="Z47" s="866"/>
      <c r="AA47" s="867"/>
      <c r="AB47" s="502"/>
    </row>
    <row r="48" spans="1:28" x14ac:dyDescent="0.25">
      <c r="A48" s="500"/>
      <c r="B48" s="519" t="s">
        <v>284</v>
      </c>
      <c r="C48" s="501"/>
      <c r="D48" s="551" t="str">
        <f>IF('4 DATOS'!D51="","",'4 DATOS'!D51)</f>
        <v/>
      </c>
      <c r="E48" s="552" t="str">
        <f>IF('4 DATOS'!E51="","",'4 DATOS'!E51)</f>
        <v/>
      </c>
      <c r="F48" s="523" t="str">
        <f t="shared" si="2"/>
        <v/>
      </c>
      <c r="G48" s="501"/>
      <c r="H48" s="501"/>
      <c r="I48" s="866"/>
      <c r="J48" s="501"/>
      <c r="K48" s="501"/>
      <c r="L48" s="501"/>
      <c r="M48" s="502"/>
      <c r="N48" s="502"/>
      <c r="O48" s="500"/>
      <c r="P48" s="519" t="s">
        <v>284</v>
      </c>
      <c r="Q48" s="501"/>
      <c r="R48" s="551" t="str">
        <f>IF('4 DATOS'!Q51="","",'4 DATOS'!Q51)</f>
        <v/>
      </c>
      <c r="S48" s="552" t="str">
        <f>IF('4 DATOS'!R51="","",'4 DATOS'!R51)</f>
        <v/>
      </c>
      <c r="T48" s="523" t="str">
        <f t="shared" si="3"/>
        <v/>
      </c>
      <c r="U48" s="501"/>
      <c r="V48" s="501"/>
      <c r="W48" s="501"/>
      <c r="X48" s="501"/>
      <c r="Y48" s="501"/>
      <c r="Z48" s="501"/>
      <c r="AA48" s="502"/>
      <c r="AB48" s="502"/>
    </row>
    <row r="49" spans="1:28" x14ac:dyDescent="0.25">
      <c r="A49" s="500"/>
      <c r="B49" s="519" t="s">
        <v>285</v>
      </c>
      <c r="C49" s="501"/>
      <c r="D49" s="551" t="str">
        <f>IF('4 DATOS'!D52="","",'4 DATOS'!D52)</f>
        <v/>
      </c>
      <c r="E49" s="552" t="str">
        <f>IF('4 DATOS'!E52="","",'4 DATOS'!E52)</f>
        <v/>
      </c>
      <c r="F49" s="523" t="str">
        <f t="shared" si="2"/>
        <v/>
      </c>
      <c r="G49" s="501"/>
      <c r="H49" s="501"/>
      <c r="I49" s="866"/>
      <c r="J49" s="501"/>
      <c r="K49" s="501"/>
      <c r="L49" s="501"/>
      <c r="M49" s="502"/>
      <c r="N49" s="502"/>
      <c r="O49" s="500"/>
      <c r="P49" s="519" t="s">
        <v>285</v>
      </c>
      <c r="Q49" s="501"/>
      <c r="R49" s="551" t="str">
        <f>IF('4 DATOS'!Q52="","",'4 DATOS'!Q52)</f>
        <v/>
      </c>
      <c r="S49" s="552" t="str">
        <f>IF('4 DATOS'!R52="","",'4 DATOS'!R52)</f>
        <v/>
      </c>
      <c r="T49" s="523" t="str">
        <f t="shared" si="3"/>
        <v/>
      </c>
      <c r="U49" s="501"/>
      <c r="V49" s="501"/>
      <c r="W49" s="501"/>
      <c r="X49" s="501"/>
      <c r="Y49" s="501"/>
      <c r="Z49" s="501"/>
      <c r="AA49" s="502"/>
      <c r="AB49" s="502"/>
    </row>
    <row r="50" spans="1:28" x14ac:dyDescent="0.25">
      <c r="A50" s="500"/>
      <c r="B50" s="519" t="s">
        <v>339</v>
      </c>
      <c r="C50" s="501"/>
      <c r="D50" s="551" t="str">
        <f>IF('4 DATOS'!D53="","",'4 DATOS'!D53)</f>
        <v/>
      </c>
      <c r="E50" s="552" t="str">
        <f>IF('4 DATOS'!E53="","",'4 DATOS'!E53)</f>
        <v/>
      </c>
      <c r="F50" s="523" t="str">
        <f t="shared" si="2"/>
        <v/>
      </c>
      <c r="G50" s="501"/>
      <c r="H50" s="501"/>
      <c r="I50" s="866"/>
      <c r="J50" s="501"/>
      <c r="K50" s="501"/>
      <c r="L50" s="501"/>
      <c r="M50" s="502"/>
      <c r="N50" s="502"/>
      <c r="O50" s="500"/>
      <c r="P50" s="519" t="s">
        <v>339</v>
      </c>
      <c r="Q50" s="501"/>
      <c r="R50" s="551" t="str">
        <f>IF('4 DATOS'!Q53="","",'4 DATOS'!Q53)</f>
        <v/>
      </c>
      <c r="S50" s="552" t="str">
        <f>IF('4 DATOS'!R53="","",'4 DATOS'!R53)</f>
        <v/>
      </c>
      <c r="T50" s="523" t="str">
        <f t="shared" si="3"/>
        <v/>
      </c>
      <c r="U50" s="501"/>
      <c r="V50" s="501"/>
      <c r="W50" s="501"/>
      <c r="X50" s="501"/>
      <c r="Y50" s="501"/>
      <c r="Z50" s="501"/>
      <c r="AA50" s="502"/>
      <c r="AB50" s="502"/>
    </row>
    <row r="51" spans="1:28" x14ac:dyDescent="0.25">
      <c r="A51" s="500"/>
      <c r="B51" s="519" t="s">
        <v>340</v>
      </c>
      <c r="C51" s="501"/>
      <c r="D51" s="551" t="str">
        <f>IF('4 DATOS'!D54="","",'4 DATOS'!D54)</f>
        <v/>
      </c>
      <c r="E51" s="552" t="str">
        <f>IF('4 DATOS'!E54="","",'4 DATOS'!E54)</f>
        <v/>
      </c>
      <c r="F51" s="523" t="str">
        <f t="shared" si="2"/>
        <v/>
      </c>
      <c r="G51" s="501"/>
      <c r="H51" s="501"/>
      <c r="I51" s="866"/>
      <c r="J51" s="501"/>
      <c r="K51" s="501"/>
      <c r="L51" s="501"/>
      <c r="M51" s="502"/>
      <c r="N51" s="502"/>
      <c r="O51" s="500"/>
      <c r="P51" s="519" t="s">
        <v>340</v>
      </c>
      <c r="Q51" s="501"/>
      <c r="R51" s="551" t="str">
        <f>IF('4 DATOS'!Q54="","",'4 DATOS'!Q54)</f>
        <v/>
      </c>
      <c r="S51" s="552" t="str">
        <f>IF('4 DATOS'!R54="","",'4 DATOS'!R54)</f>
        <v/>
      </c>
      <c r="T51" s="523" t="str">
        <f t="shared" si="3"/>
        <v/>
      </c>
      <c r="U51" s="501"/>
      <c r="V51" s="501"/>
      <c r="W51" s="501"/>
      <c r="X51" s="501"/>
      <c r="Y51" s="501"/>
      <c r="Z51" s="501"/>
      <c r="AA51" s="502"/>
      <c r="AB51" s="502"/>
    </row>
    <row r="52" spans="1:28" ht="15.75" thickBot="1" x14ac:dyDescent="0.3">
      <c r="A52" s="500"/>
      <c r="B52" s="519" t="s">
        <v>341</v>
      </c>
      <c r="C52" s="501"/>
      <c r="D52" s="551" t="str">
        <f>IF('4 DATOS'!D55="","",'4 DATOS'!D55)</f>
        <v/>
      </c>
      <c r="E52" s="552" t="str">
        <f>IF('4 DATOS'!E55="","",'4 DATOS'!E55)</f>
        <v/>
      </c>
      <c r="F52" s="523" t="str">
        <f t="shared" si="2"/>
        <v/>
      </c>
      <c r="G52" s="501"/>
      <c r="H52" s="501"/>
      <c r="I52" s="866"/>
      <c r="J52" s="501"/>
      <c r="K52" s="501"/>
      <c r="L52" s="501"/>
      <c r="M52" s="502"/>
      <c r="N52" s="502"/>
      <c r="O52" s="500"/>
      <c r="P52" s="519" t="s">
        <v>341</v>
      </c>
      <c r="Q52" s="501"/>
      <c r="R52" s="555" t="str">
        <f>IF('4 DATOS'!Q55="","",'4 DATOS'!Q55)</f>
        <v/>
      </c>
      <c r="S52" s="556" t="str">
        <f>IF('4 DATOS'!R55="","",'4 DATOS'!R55)</f>
        <v/>
      </c>
      <c r="T52" s="584" t="str">
        <f t="shared" si="3"/>
        <v/>
      </c>
      <c r="U52" s="501"/>
      <c r="V52" s="501"/>
      <c r="W52" s="501"/>
      <c r="X52" s="501"/>
      <c r="Y52" s="501"/>
      <c r="Z52" s="501"/>
      <c r="AA52" s="502"/>
      <c r="AB52" s="502"/>
    </row>
    <row r="53" spans="1:28" x14ac:dyDescent="0.25">
      <c r="A53" s="500"/>
      <c r="B53" s="557" t="s">
        <v>286</v>
      </c>
      <c r="C53" s="558">
        <v>1</v>
      </c>
      <c r="D53" s="553">
        <f>SUM(D39:D52)</f>
        <v>22</v>
      </c>
      <c r="E53" s="863"/>
      <c r="F53" s="527"/>
      <c r="G53" s="501"/>
      <c r="H53" s="501"/>
      <c r="I53" s="866"/>
      <c r="J53" s="501"/>
      <c r="K53" s="501"/>
      <c r="L53" s="501"/>
      <c r="M53" s="502"/>
      <c r="N53" s="502"/>
      <c r="O53" s="500"/>
      <c r="P53" s="557" t="s">
        <v>287</v>
      </c>
      <c r="Q53" s="559">
        <v>1</v>
      </c>
      <c r="R53" s="553">
        <f>SUM(R39:R52)</f>
        <v>22</v>
      </c>
      <c r="S53" s="863"/>
      <c r="T53" s="527"/>
      <c r="U53" s="501"/>
      <c r="V53" s="501"/>
      <c r="W53" s="501"/>
      <c r="X53" s="501"/>
      <c r="Y53" s="501"/>
      <c r="Z53" s="501"/>
      <c r="AA53" s="502"/>
      <c r="AB53" s="502"/>
    </row>
    <row r="54" spans="1:28" x14ac:dyDescent="0.25">
      <c r="A54" s="500"/>
      <c r="B54" s="560" t="s">
        <v>288</v>
      </c>
      <c r="C54" s="561">
        <v>2</v>
      </c>
      <c r="D54" s="562"/>
      <c r="E54" s="865"/>
      <c r="F54" s="525">
        <f>SUM(F39:F52)</f>
        <v>59.050000000000004</v>
      </c>
      <c r="G54" s="501"/>
      <c r="H54" s="528"/>
      <c r="I54" s="866"/>
      <c r="J54" s="501"/>
      <c r="K54" s="501"/>
      <c r="L54" s="501"/>
      <c r="M54" s="502"/>
      <c r="N54" s="502"/>
      <c r="O54" s="500"/>
      <c r="P54" s="560" t="s">
        <v>289</v>
      </c>
      <c r="Q54" s="563">
        <v>2</v>
      </c>
      <c r="R54" s="562"/>
      <c r="S54" s="865"/>
      <c r="T54" s="525">
        <f>SUM(T39:T52)</f>
        <v>59.050000000000004</v>
      </c>
      <c r="U54" s="501"/>
      <c r="V54" s="501"/>
      <c r="W54" s="501"/>
      <c r="X54" s="501"/>
      <c r="Y54" s="501"/>
      <c r="Z54" s="501"/>
      <c r="AA54" s="502"/>
      <c r="AB54" s="502"/>
    </row>
    <row r="55" spans="1:28" x14ac:dyDescent="0.25">
      <c r="A55" s="500"/>
      <c r="B55" s="560" t="s">
        <v>290</v>
      </c>
      <c r="C55" s="561">
        <v>3</v>
      </c>
      <c r="D55" s="562"/>
      <c r="E55" s="865"/>
      <c r="F55" s="540">
        <f>F54/D53</f>
        <v>2.6840909090909091</v>
      </c>
      <c r="G55" s="501"/>
      <c r="H55" s="501"/>
      <c r="I55" s="501"/>
      <c r="J55" s="501"/>
      <c r="K55" s="501"/>
      <c r="L55" s="501"/>
      <c r="M55" s="502"/>
      <c r="N55" s="502"/>
      <c r="O55" s="500"/>
      <c r="P55" s="560" t="s">
        <v>291</v>
      </c>
      <c r="Q55" s="563">
        <v>3</v>
      </c>
      <c r="R55" s="562"/>
      <c r="S55" s="865"/>
      <c r="T55" s="540">
        <f>T54/R53</f>
        <v>2.6840909090909091</v>
      </c>
      <c r="U55" s="501"/>
      <c r="V55" s="501"/>
      <c r="W55" s="501"/>
      <c r="X55" s="501"/>
      <c r="Y55" s="501"/>
      <c r="Z55" s="501"/>
      <c r="AA55" s="502"/>
      <c r="AB55" s="502"/>
    </row>
    <row r="56" spans="1:28" x14ac:dyDescent="0.25">
      <c r="A56" s="500"/>
      <c r="B56" s="564" t="s">
        <v>292</v>
      </c>
      <c r="C56" s="561">
        <v>4</v>
      </c>
      <c r="D56" s="864"/>
      <c r="E56" s="565"/>
      <c r="F56" s="525">
        <v>6</v>
      </c>
      <c r="G56" s="501"/>
      <c r="H56" s="501"/>
      <c r="I56" s="501"/>
      <c r="J56" s="501"/>
      <c r="K56" s="501"/>
      <c r="L56" s="501"/>
      <c r="M56" s="502"/>
      <c r="N56" s="502"/>
      <c r="O56" s="500"/>
      <c r="P56" s="564" t="s">
        <v>293</v>
      </c>
      <c r="Q56" s="563">
        <v>4</v>
      </c>
      <c r="R56" s="864"/>
      <c r="S56" s="565"/>
      <c r="T56" s="525">
        <v>10</v>
      </c>
      <c r="U56" s="501"/>
      <c r="V56" s="501"/>
      <c r="W56" s="501"/>
      <c r="X56" s="501"/>
      <c r="Y56" s="501"/>
      <c r="Z56" s="501"/>
      <c r="AA56" s="502"/>
      <c r="AB56" s="502"/>
    </row>
    <row r="57" spans="1:28" x14ac:dyDescent="0.25">
      <c r="A57" s="500"/>
      <c r="B57" s="564" t="s">
        <v>294</v>
      </c>
      <c r="C57" s="561">
        <v>5</v>
      </c>
      <c r="D57" s="864"/>
      <c r="E57" s="865"/>
      <c r="F57" s="566">
        <f>F56/2</f>
        <v>3</v>
      </c>
      <c r="G57" s="501"/>
      <c r="H57" s="501"/>
      <c r="I57" s="501"/>
      <c r="J57" s="501"/>
      <c r="K57" s="501"/>
      <c r="L57" s="501"/>
      <c r="M57" s="502"/>
      <c r="N57" s="502"/>
      <c r="O57" s="500"/>
      <c r="P57" s="564" t="s">
        <v>295</v>
      </c>
      <c r="Q57" s="563">
        <v>5</v>
      </c>
      <c r="R57" s="864"/>
      <c r="S57" s="865"/>
      <c r="T57" s="566">
        <f>T56/2</f>
        <v>5</v>
      </c>
      <c r="U57" s="501"/>
      <c r="V57" s="501"/>
      <c r="W57" s="501"/>
      <c r="X57" s="501"/>
      <c r="Y57" s="501"/>
      <c r="Z57" s="501"/>
      <c r="AA57" s="502"/>
      <c r="AB57" s="502"/>
    </row>
    <row r="58" spans="1:28" ht="15.75" thickBot="1" x14ac:dyDescent="0.3">
      <c r="A58" s="500"/>
      <c r="B58" s="567" t="s">
        <v>296</v>
      </c>
      <c r="C58" s="568">
        <v>6</v>
      </c>
      <c r="D58" s="569"/>
      <c r="E58" s="570"/>
      <c r="F58" s="571">
        <f>(F55-F57)/F56</f>
        <v>-5.2651515151515151E-2</v>
      </c>
      <c r="G58" s="501"/>
      <c r="H58" s="501"/>
      <c r="I58" s="501"/>
      <c r="J58" s="501"/>
      <c r="K58" s="501"/>
      <c r="L58" s="501"/>
      <c r="M58" s="502"/>
      <c r="N58" s="502"/>
      <c r="O58" s="500"/>
      <c r="P58" s="567" t="s">
        <v>296</v>
      </c>
      <c r="Q58" s="572">
        <v>6</v>
      </c>
      <c r="R58" s="569"/>
      <c r="S58" s="570"/>
      <c r="T58" s="571">
        <f>(T55-T57)/T56</f>
        <v>-0.2315909090909091</v>
      </c>
      <c r="U58" s="501"/>
      <c r="V58" s="501"/>
      <c r="W58" s="501"/>
      <c r="X58" s="501"/>
      <c r="Y58" s="501"/>
      <c r="Z58" s="501"/>
      <c r="AA58" s="502"/>
      <c r="AB58" s="502"/>
    </row>
    <row r="59" spans="1:28" ht="15.75" thickBot="1" x14ac:dyDescent="0.3">
      <c r="A59" s="500"/>
      <c r="B59" s="500"/>
      <c r="C59" s="501"/>
      <c r="D59" s="501"/>
      <c r="E59" s="501"/>
      <c r="F59" s="501"/>
      <c r="G59" s="501"/>
      <c r="H59" s="501"/>
      <c r="I59" s="501"/>
      <c r="J59" s="501"/>
      <c r="K59" s="501"/>
      <c r="L59" s="501"/>
      <c r="M59" s="502"/>
      <c r="N59" s="502"/>
      <c r="O59" s="500"/>
      <c r="P59" s="500"/>
      <c r="Q59" s="501"/>
      <c r="R59" s="501"/>
      <c r="S59" s="501"/>
      <c r="T59" s="501"/>
      <c r="U59" s="501"/>
      <c r="V59" s="501"/>
      <c r="W59" s="501"/>
      <c r="X59" s="501"/>
      <c r="Y59" s="501"/>
      <c r="Z59" s="501"/>
      <c r="AA59" s="502"/>
      <c r="AB59" s="502"/>
    </row>
    <row r="60" spans="1:28" x14ac:dyDescent="0.25">
      <c r="A60" s="500"/>
      <c r="B60" s="500" t="s">
        <v>297</v>
      </c>
      <c r="C60" s="501"/>
      <c r="D60" s="1476" t="s">
        <v>298</v>
      </c>
      <c r="E60" s="1476"/>
      <c r="F60" s="573"/>
      <c r="G60" s="574" t="s">
        <v>292</v>
      </c>
      <c r="H60" s="575"/>
      <c r="I60" s="576">
        <f>F54</f>
        <v>59.050000000000004</v>
      </c>
      <c r="J60" s="501"/>
      <c r="K60" s="574">
        <f>F56</f>
        <v>6</v>
      </c>
      <c r="L60" s="1478" t="s">
        <v>299</v>
      </c>
      <c r="M60" s="1474">
        <f>ABS(F58)</f>
        <v>5.2651515151515151E-2</v>
      </c>
      <c r="N60" s="502"/>
      <c r="O60" s="577"/>
      <c r="P60" s="500" t="s">
        <v>297</v>
      </c>
      <c r="Q60" s="501"/>
      <c r="R60" s="1476" t="s">
        <v>300</v>
      </c>
      <c r="S60" s="1476"/>
      <c r="T60" s="573"/>
      <c r="U60" s="574" t="s">
        <v>293</v>
      </c>
      <c r="V60" s="575"/>
      <c r="W60" s="576">
        <f>T54</f>
        <v>59.050000000000004</v>
      </c>
      <c r="X60" s="501"/>
      <c r="Y60" s="578">
        <f>T56</f>
        <v>10</v>
      </c>
      <c r="Z60" s="1478" t="s">
        <v>299</v>
      </c>
      <c r="AA60" s="1474">
        <f>ABS(T58)</f>
        <v>0.2315909090909091</v>
      </c>
      <c r="AB60" s="502"/>
    </row>
    <row r="61" spans="1:28" ht="15.75" thickBot="1" x14ac:dyDescent="0.3">
      <c r="A61" s="500"/>
      <c r="B61" s="500"/>
      <c r="C61" s="501"/>
      <c r="D61" s="1476" t="s">
        <v>301</v>
      </c>
      <c r="E61" s="1476"/>
      <c r="F61" s="579"/>
      <c r="G61" s="574">
        <v>2</v>
      </c>
      <c r="H61" s="575"/>
      <c r="I61" s="576">
        <f>D53</f>
        <v>22</v>
      </c>
      <c r="J61" s="579"/>
      <c r="K61" s="580">
        <v>2</v>
      </c>
      <c r="L61" s="1478"/>
      <c r="M61" s="1479"/>
      <c r="N61" s="502"/>
      <c r="O61" s="581"/>
      <c r="P61" s="500"/>
      <c r="Q61" s="501"/>
      <c r="R61" s="1476" t="s">
        <v>301</v>
      </c>
      <c r="S61" s="1476"/>
      <c r="T61" s="579"/>
      <c r="U61" s="574">
        <v>2</v>
      </c>
      <c r="V61" s="575"/>
      <c r="W61" s="576">
        <f>R53</f>
        <v>22</v>
      </c>
      <c r="X61" s="579"/>
      <c r="Y61" s="580">
        <v>2</v>
      </c>
      <c r="Z61" s="1478"/>
      <c r="AA61" s="1475"/>
      <c r="AB61" s="502"/>
    </row>
    <row r="62" spans="1:28" ht="16.5" thickBot="1" x14ac:dyDescent="0.3">
      <c r="A62" s="500"/>
      <c r="B62" s="510"/>
      <c r="C62" s="511"/>
      <c r="D62" s="1477" t="s">
        <v>302</v>
      </c>
      <c r="E62" s="1477"/>
      <c r="F62" s="1477"/>
      <c r="G62" s="1477"/>
      <c r="H62" s="511"/>
      <c r="I62" s="1477">
        <f>F56</f>
        <v>6</v>
      </c>
      <c r="J62" s="1477"/>
      <c r="K62" s="1477"/>
      <c r="L62" s="511"/>
      <c r="M62" s="582" t="str">
        <f>IF(M60&lt;0.15,"OK&lt;0,15","REVISAR")</f>
        <v>OK&lt;0,15</v>
      </c>
      <c r="N62" s="502"/>
      <c r="O62" s="581"/>
      <c r="P62" s="510"/>
      <c r="Q62" s="511"/>
      <c r="R62" s="1477" t="s">
        <v>302</v>
      </c>
      <c r="S62" s="1477"/>
      <c r="T62" s="1477"/>
      <c r="U62" s="1477"/>
      <c r="V62" s="511"/>
      <c r="W62" s="1477">
        <f>T56</f>
        <v>10</v>
      </c>
      <c r="X62" s="1477"/>
      <c r="Y62" s="1477"/>
      <c r="Z62" s="511"/>
      <c r="AA62" s="582" t="str">
        <f>IF(AA60&lt;0.15,"OK&lt;0,15","REVISAR")</f>
        <v>REVISAR</v>
      </c>
      <c r="AB62" s="502"/>
    </row>
    <row r="63" spans="1:28" ht="15.75" thickBot="1" x14ac:dyDescent="0.3">
      <c r="A63" s="510"/>
      <c r="B63" s="511"/>
      <c r="C63" s="511"/>
      <c r="D63" s="511"/>
      <c r="E63" s="511"/>
      <c r="F63" s="511"/>
      <c r="G63" s="511"/>
      <c r="H63" s="511"/>
      <c r="I63" s="511"/>
      <c r="J63" s="511"/>
      <c r="K63" s="511"/>
      <c r="L63" s="511"/>
      <c r="M63" s="511"/>
      <c r="N63" s="513"/>
      <c r="O63" s="510"/>
      <c r="P63" s="511"/>
      <c r="Q63" s="511"/>
      <c r="R63" s="511"/>
      <c r="S63" s="511"/>
      <c r="T63" s="511"/>
      <c r="U63" s="511"/>
      <c r="V63" s="511"/>
      <c r="W63" s="511"/>
      <c r="X63" s="511"/>
      <c r="Y63" s="511"/>
      <c r="Z63" s="511"/>
      <c r="AA63" s="511"/>
      <c r="AB63" s="513"/>
    </row>
  </sheetData>
  <sheetProtection algorithmName="SHA-512" hashValue="lsRNyzuaa8r+ZZXNx429+aHoA5U5Rq0uynxXQ1HG/zQ+aaDmK+bWEAUACOMfSgBEX6RWBzs3GclhBSbZUL263Q==" saltValue="VWQDq9DbF5cwzhe3l4o/fQ==" spinCount="100000" sheet="1" objects="1" scenarios="1" selectLockedCells="1"/>
  <mergeCells count="36">
    <mergeCell ref="H12:M13"/>
    <mergeCell ref="V12:AA13"/>
    <mergeCell ref="D29:E29"/>
    <mergeCell ref="L29:L30"/>
    <mergeCell ref="M29:M30"/>
    <mergeCell ref="R29:S29"/>
    <mergeCell ref="Z29:Z30"/>
    <mergeCell ref="D62:G62"/>
    <mergeCell ref="I62:K62"/>
    <mergeCell ref="R62:U62"/>
    <mergeCell ref="W62:Y62"/>
    <mergeCell ref="B36:M36"/>
    <mergeCell ref="P36:AA36"/>
    <mergeCell ref="H43:M44"/>
    <mergeCell ref="V43:AA44"/>
    <mergeCell ref="D60:E60"/>
    <mergeCell ref="L60:L61"/>
    <mergeCell ref="M60:M61"/>
    <mergeCell ref="R60:S60"/>
    <mergeCell ref="Z60:Z61"/>
    <mergeCell ref="B3:M3"/>
    <mergeCell ref="P3:AA3"/>
    <mergeCell ref="B34:M34"/>
    <mergeCell ref="P34:AA34"/>
    <mergeCell ref="AA60:AA61"/>
    <mergeCell ref="D61:E61"/>
    <mergeCell ref="R61:S61"/>
    <mergeCell ref="AA29:AA30"/>
    <mergeCell ref="D30:E30"/>
    <mergeCell ref="R30:S30"/>
    <mergeCell ref="D31:G31"/>
    <mergeCell ref="I31:K31"/>
    <mergeCell ref="R31:U31"/>
    <mergeCell ref="W31:Y31"/>
    <mergeCell ref="B5:M5"/>
    <mergeCell ref="P5:AA5"/>
  </mergeCells>
  <pageMargins left="0.74803149606299213" right="0.74803149606299213" top="0.98425196850393704" bottom="0.98425196850393704" header="0" footer="0"/>
  <pageSetup scale="87" orientation="portrait" horizontalDpi="300" verticalDpi="300" r:id="rId1"/>
  <headerFooter alignWithMargins="0">
    <oddHeader>&amp;LPREDIM 2018v5,0&amp;CMag.Ing. Gustavo A. Vargas H.&amp;RArq. Ing. Diego F. Gómez E.</oddHeader>
  </headerFooter>
  <rowBreaks count="1" manualBreakCount="1">
    <brk id="32" max="27" man="1"/>
  </rowBreaks>
  <colBreaks count="1" manualBreakCount="1">
    <brk id="14" min="1" max="56"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5"/>
  <sheetViews>
    <sheetView showGridLines="0" zoomScale="80" zoomScaleNormal="80" zoomScaleSheetLayoutView="55" workbookViewId="0"/>
  </sheetViews>
  <sheetFormatPr baseColWidth="10" defaultRowHeight="15" x14ac:dyDescent="0.25"/>
  <cols>
    <col min="1" max="1" width="3.28515625" style="498" customWidth="1"/>
    <col min="2" max="2" width="4.28515625" style="498" customWidth="1"/>
    <col min="3" max="3" width="4.7109375" style="498" customWidth="1"/>
    <col min="4" max="4" width="13.28515625" style="499" customWidth="1"/>
    <col min="5" max="5" width="11.42578125" style="499" customWidth="1"/>
    <col min="6" max="6" width="13.7109375" style="498" customWidth="1"/>
    <col min="7" max="7" width="11.42578125" style="498"/>
    <col min="8" max="8" width="9.28515625" style="498" customWidth="1"/>
    <col min="9" max="9" width="5" style="498" customWidth="1"/>
    <col min="10" max="10" width="4.42578125" style="498" customWidth="1"/>
    <col min="11" max="12" width="4.85546875" style="498" customWidth="1"/>
    <col min="13" max="14" width="11.42578125" style="498"/>
    <col min="15" max="15" width="13.7109375" style="498" customWidth="1"/>
    <col min="16" max="16" width="12.28515625" style="498" customWidth="1"/>
    <col min="17" max="17" width="7.42578125" style="498" customWidth="1"/>
    <col min="18" max="18" width="4.42578125" style="498" customWidth="1"/>
    <col min="19" max="19" width="4" style="498" customWidth="1"/>
    <col min="20" max="20" width="2.7109375" style="498" customWidth="1"/>
    <col min="21" max="16384" width="11.42578125" style="498"/>
  </cols>
  <sheetData>
    <row r="1" spans="2:19" ht="15.75" thickBot="1" x14ac:dyDescent="0.3"/>
    <row r="2" spans="2:19" ht="16.5" thickBot="1" x14ac:dyDescent="0.3">
      <c r="B2" s="1490" t="s">
        <v>327</v>
      </c>
      <c r="C2" s="1491"/>
      <c r="D2" s="1491"/>
      <c r="E2" s="1491"/>
      <c r="F2" s="1491"/>
      <c r="G2" s="1491"/>
      <c r="H2" s="1491"/>
      <c r="I2" s="1491"/>
      <c r="J2" s="1492"/>
      <c r="K2" s="1490" t="s">
        <v>327</v>
      </c>
      <c r="L2" s="1491"/>
      <c r="M2" s="1491"/>
      <c r="N2" s="1491"/>
      <c r="O2" s="1491"/>
      <c r="P2" s="1491"/>
      <c r="Q2" s="1491"/>
      <c r="R2" s="1491"/>
      <c r="S2" s="1492"/>
    </row>
    <row r="3" spans="2:19" hidden="1" x14ac:dyDescent="0.25">
      <c r="B3" s="500"/>
      <c r="C3" s="501"/>
      <c r="D3" s="501"/>
      <c r="E3" s="501"/>
      <c r="F3" s="501"/>
      <c r="G3" s="501"/>
      <c r="H3" s="501"/>
      <c r="I3" s="501"/>
      <c r="J3" s="502"/>
      <c r="K3" s="500"/>
      <c r="L3" s="501"/>
      <c r="M3" s="501"/>
      <c r="N3" s="501"/>
      <c r="O3" s="501"/>
      <c r="P3" s="501"/>
      <c r="Q3" s="501"/>
      <c r="R3" s="501"/>
      <c r="S3" s="502"/>
    </row>
    <row r="4" spans="2:19" hidden="1" x14ac:dyDescent="0.25">
      <c r="B4" s="500"/>
      <c r="C4" s="501"/>
      <c r="D4" s="501"/>
      <c r="E4" s="501"/>
      <c r="F4" s="501"/>
      <c r="G4" s="501"/>
      <c r="H4" s="501"/>
      <c r="I4" s="501"/>
      <c r="J4" s="502"/>
      <c r="K4" s="500"/>
      <c r="L4" s="501"/>
      <c r="M4" s="585"/>
      <c r="N4" s="585" t="s">
        <v>338</v>
      </c>
      <c r="O4" s="501"/>
      <c r="P4" s="501"/>
      <c r="Q4" s="1488" t="str">
        <f>'4 DATOS'!I4</f>
        <v>Losa concreto</v>
      </c>
      <c r="R4" s="1489"/>
      <c r="S4" s="502"/>
    </row>
    <row r="5" spans="2:19" ht="23.25" hidden="1" x14ac:dyDescent="0.35">
      <c r="B5" s="500"/>
      <c r="C5" s="501"/>
      <c r="D5" s="501"/>
      <c r="E5" s="501"/>
      <c r="F5" s="501"/>
      <c r="G5" s="501"/>
      <c r="H5" s="501"/>
      <c r="I5" s="501"/>
      <c r="J5" s="502"/>
      <c r="K5" s="500"/>
      <c r="L5" s="501"/>
      <c r="M5" s="501"/>
      <c r="N5" s="586" t="s">
        <v>306</v>
      </c>
      <c r="O5" s="587"/>
      <c r="P5" s="587"/>
      <c r="Q5" s="883"/>
      <c r="R5" s="501"/>
      <c r="S5" s="502"/>
    </row>
    <row r="6" spans="2:19" ht="23.25" hidden="1" x14ac:dyDescent="0.35">
      <c r="B6" s="500"/>
      <c r="C6" s="501"/>
      <c r="D6" s="501"/>
      <c r="E6" s="501"/>
      <c r="F6" s="501"/>
      <c r="G6" s="501"/>
      <c r="H6" s="501"/>
      <c r="I6" s="501"/>
      <c r="J6" s="502"/>
      <c r="K6" s="500"/>
      <c r="L6" s="501"/>
      <c r="M6" s="501"/>
      <c r="N6" s="588" t="s">
        <v>309</v>
      </c>
      <c r="O6" s="883"/>
      <c r="P6" s="883"/>
      <c r="Q6" s="883"/>
      <c r="R6" s="501"/>
      <c r="S6" s="502"/>
    </row>
    <row r="7" spans="2:19" hidden="1" x14ac:dyDescent="0.25">
      <c r="B7" s="500"/>
      <c r="C7" s="501"/>
      <c r="D7" s="501"/>
      <c r="E7" s="501"/>
      <c r="F7" s="501"/>
      <c r="G7" s="509" t="s">
        <v>336</v>
      </c>
      <c r="H7" s="501"/>
      <c r="I7" s="501"/>
      <c r="J7" s="502"/>
      <c r="K7" s="500"/>
      <c r="L7" s="501"/>
      <c r="M7" s="509" t="s">
        <v>336</v>
      </c>
      <c r="N7" s="501"/>
      <c r="O7" s="501"/>
      <c r="P7" s="501"/>
      <c r="Q7" s="501"/>
      <c r="R7" s="501"/>
      <c r="S7" s="502"/>
    </row>
    <row r="8" spans="2:19" hidden="1" x14ac:dyDescent="0.25">
      <c r="B8" s="500"/>
      <c r="C8" s="501"/>
      <c r="D8" s="501"/>
      <c r="E8" s="501"/>
      <c r="F8" s="501"/>
      <c r="G8" s="529">
        <f>'4 DATOS'!H11</f>
        <v>5</v>
      </c>
      <c r="H8" s="501"/>
      <c r="I8" s="501"/>
      <c r="J8" s="502"/>
      <c r="K8" s="500"/>
      <c r="L8" s="501"/>
      <c r="M8" s="529">
        <f>'4 DATOS'!O14</f>
        <v>5</v>
      </c>
      <c r="N8" s="501"/>
      <c r="O8" s="501"/>
      <c r="P8" s="501"/>
      <c r="Q8" s="501"/>
      <c r="R8" s="501"/>
      <c r="S8" s="502"/>
    </row>
    <row r="9" spans="2:19" ht="15.75" hidden="1" thickBot="1" x14ac:dyDescent="0.3">
      <c r="B9" s="500"/>
      <c r="C9" s="501"/>
      <c r="D9" s="501"/>
      <c r="E9" s="501"/>
      <c r="F9" s="501"/>
      <c r="G9" s="501"/>
      <c r="H9" s="501"/>
      <c r="I9" s="501"/>
      <c r="J9" s="502"/>
      <c r="K9" s="500"/>
      <c r="L9" s="501"/>
      <c r="M9" s="501"/>
      <c r="N9" s="501"/>
      <c r="O9" s="501"/>
      <c r="P9" s="501"/>
      <c r="Q9" s="501"/>
      <c r="R9" s="501"/>
      <c r="S9" s="502"/>
    </row>
    <row r="10" spans="2:19" hidden="1" x14ac:dyDescent="0.25">
      <c r="B10" s="500"/>
      <c r="C10" s="501"/>
      <c r="D10" s="501"/>
      <c r="E10" s="501"/>
      <c r="F10" s="501"/>
      <c r="G10" s="501"/>
      <c r="H10" s="501"/>
      <c r="I10" s="501"/>
      <c r="J10" s="502"/>
      <c r="K10" s="500"/>
      <c r="L10" s="501"/>
      <c r="M10" s="501"/>
      <c r="N10" s="589" t="s">
        <v>315</v>
      </c>
      <c r="O10" s="590"/>
      <c r="P10" s="591"/>
      <c r="Q10" s="592">
        <f>G8*E12</f>
        <v>40</v>
      </c>
      <c r="R10" s="501"/>
      <c r="S10" s="502"/>
    </row>
    <row r="11" spans="2:19" hidden="1" x14ac:dyDescent="0.25">
      <c r="B11" s="500"/>
      <c r="C11" s="501"/>
      <c r="D11" s="501"/>
      <c r="E11" s="501"/>
      <c r="F11" s="501"/>
      <c r="G11" s="501"/>
      <c r="H11" s="501"/>
      <c r="I11" s="501"/>
      <c r="J11" s="502"/>
      <c r="K11" s="500"/>
      <c r="L11" s="501"/>
      <c r="M11" s="501"/>
      <c r="N11" s="1481" t="s">
        <v>318</v>
      </c>
      <c r="O11" s="1482"/>
      <c r="P11" s="1483"/>
      <c r="Q11" s="593">
        <f>M8*K12</f>
        <v>40</v>
      </c>
      <c r="R11" s="501"/>
      <c r="S11" s="502"/>
    </row>
    <row r="12" spans="2:19" ht="15.75" hidden="1" thickBot="1" x14ac:dyDescent="0.3">
      <c r="B12" s="500"/>
      <c r="C12" s="501"/>
      <c r="D12" s="509" t="s">
        <v>337</v>
      </c>
      <c r="E12" s="529">
        <f>'4 DATOS'!H10</f>
        <v>8</v>
      </c>
      <c r="F12" s="501"/>
      <c r="G12" s="501"/>
      <c r="H12" s="509" t="s">
        <v>337</v>
      </c>
      <c r="I12" s="501"/>
      <c r="J12" s="502"/>
      <c r="K12" s="936">
        <f>'4 DATOS'!O13</f>
        <v>8</v>
      </c>
      <c r="L12" s="501"/>
      <c r="M12" s="501"/>
      <c r="N12" s="594" t="s">
        <v>320</v>
      </c>
      <c r="O12" s="595"/>
      <c r="P12" s="596"/>
      <c r="Q12" s="597">
        <f>Q11*(2/3)</f>
        <v>26.666666666666664</v>
      </c>
      <c r="R12" s="501"/>
      <c r="S12" s="502"/>
    </row>
    <row r="13" spans="2:19" ht="15.75" thickBot="1" x14ac:dyDescent="0.3">
      <c r="B13" s="500"/>
      <c r="C13" s="501"/>
      <c r="D13" s="598"/>
      <c r="E13" s="598"/>
      <c r="F13" s="501"/>
      <c r="G13" s="501"/>
      <c r="H13" s="501"/>
      <c r="I13" s="501"/>
      <c r="J13" s="502"/>
      <c r="K13" s="500"/>
      <c r="L13" s="501"/>
      <c r="M13" s="501"/>
      <c r="N13" s="501"/>
      <c r="O13" s="501"/>
      <c r="P13" s="501"/>
      <c r="Q13" s="501"/>
      <c r="R13" s="501"/>
      <c r="S13" s="502"/>
    </row>
    <row r="14" spans="2:19" ht="16.5" thickBot="1" x14ac:dyDescent="0.3">
      <c r="B14" s="500"/>
      <c r="C14" s="599"/>
      <c r="D14" s="1505" t="s">
        <v>303</v>
      </c>
      <c r="E14" s="1506"/>
      <c r="F14" s="1506"/>
      <c r="G14" s="1506"/>
      <c r="H14" s="1507"/>
      <c r="I14" s="600"/>
      <c r="J14" s="502"/>
      <c r="K14" s="500"/>
      <c r="L14" s="599"/>
      <c r="M14" s="1505" t="s">
        <v>326</v>
      </c>
      <c r="N14" s="1506"/>
      <c r="O14" s="1506"/>
      <c r="P14" s="1506"/>
      <c r="Q14" s="1507"/>
      <c r="R14" s="600"/>
      <c r="S14" s="502"/>
    </row>
    <row r="15" spans="2:19" ht="18" x14ac:dyDescent="0.35">
      <c r="B15" s="500"/>
      <c r="C15" s="601"/>
      <c r="D15" s="602"/>
      <c r="E15" s="1508" t="s">
        <v>304</v>
      </c>
      <c r="F15" s="603" t="s">
        <v>305</v>
      </c>
      <c r="G15" s="604"/>
      <c r="H15" s="605"/>
      <c r="I15" s="605"/>
      <c r="J15" s="502"/>
      <c r="K15" s="500"/>
      <c r="L15" s="601"/>
      <c r="M15" s="602"/>
      <c r="N15" s="1508" t="s">
        <v>304</v>
      </c>
      <c r="O15" s="603" t="s">
        <v>305</v>
      </c>
      <c r="P15" s="604"/>
      <c r="Q15" s="605"/>
      <c r="R15" s="605"/>
      <c r="S15" s="502"/>
    </row>
    <row r="16" spans="2:19" ht="15.75" thickBot="1" x14ac:dyDescent="0.3">
      <c r="B16" s="500"/>
      <c r="C16" s="601"/>
      <c r="D16" s="602"/>
      <c r="E16" s="1509"/>
      <c r="F16" s="606" t="s">
        <v>78</v>
      </c>
      <c r="G16" s="604"/>
      <c r="H16" s="605"/>
      <c r="I16" s="605"/>
      <c r="J16" s="502"/>
      <c r="K16" s="500"/>
      <c r="L16" s="601"/>
      <c r="M16" s="602"/>
      <c r="N16" s="1509"/>
      <c r="O16" s="606" t="s">
        <v>78</v>
      </c>
      <c r="P16" s="604"/>
      <c r="Q16" s="605"/>
      <c r="R16" s="605"/>
      <c r="S16" s="502"/>
    </row>
    <row r="17" spans="2:21" ht="19.5" customHeight="1" thickBot="1" x14ac:dyDescent="0.3">
      <c r="B17" s="500"/>
      <c r="C17" s="601"/>
      <c r="D17" s="602"/>
      <c r="E17" s="607"/>
      <c r="F17" s="604"/>
      <c r="G17" s="604"/>
      <c r="H17" s="605"/>
      <c r="I17" s="605"/>
      <c r="J17" s="502"/>
      <c r="K17" s="500"/>
      <c r="L17" s="601"/>
      <c r="M17" s="602"/>
      <c r="N17" s="607"/>
      <c r="O17" s="604"/>
      <c r="P17" s="604"/>
      <c r="Q17" s="605"/>
      <c r="R17" s="605"/>
      <c r="S17" s="502"/>
    </row>
    <row r="18" spans="2:21" ht="21" customHeight="1" x14ac:dyDescent="0.25">
      <c r="B18" s="500"/>
      <c r="C18" s="601"/>
      <c r="D18" s="608" t="s">
        <v>307</v>
      </c>
      <c r="E18" s="609">
        <v>21</v>
      </c>
      <c r="F18" s="610"/>
      <c r="G18" s="1510" t="s">
        <v>308</v>
      </c>
      <c r="H18" s="1511"/>
      <c r="I18" s="605"/>
      <c r="J18" s="502"/>
      <c r="K18" s="500"/>
      <c r="L18" s="601"/>
      <c r="M18" s="608" t="s">
        <v>307</v>
      </c>
      <c r="N18" s="609">
        <v>21</v>
      </c>
      <c r="O18" s="610"/>
      <c r="P18" s="1510" t="s">
        <v>308</v>
      </c>
      <c r="Q18" s="1511"/>
      <c r="R18" s="605"/>
      <c r="S18" s="502"/>
    </row>
    <row r="19" spans="2:21" ht="21.75" customHeight="1" x14ac:dyDescent="0.25">
      <c r="B19" s="500"/>
      <c r="C19" s="601"/>
      <c r="D19" s="611" t="s">
        <v>310</v>
      </c>
      <c r="E19" s="612">
        <f>IF(Q4="Losa concreto",Q10+Q11,Q10+Q12)</f>
        <v>80</v>
      </c>
      <c r="F19" s="613" t="s">
        <v>311</v>
      </c>
      <c r="G19" s="1512" t="s">
        <v>312</v>
      </c>
      <c r="H19" s="1513"/>
      <c r="I19" s="605"/>
      <c r="J19" s="502"/>
      <c r="K19" s="500"/>
      <c r="L19" s="601"/>
      <c r="M19" s="611" t="s">
        <v>310</v>
      </c>
      <c r="N19" s="612">
        <f>IF(Q4="Liviana",Q12,Q11)</f>
        <v>40</v>
      </c>
      <c r="O19" s="613" t="s">
        <v>311</v>
      </c>
      <c r="P19" s="1512" t="s">
        <v>312</v>
      </c>
      <c r="Q19" s="1513"/>
      <c r="R19" s="605"/>
      <c r="S19" s="502"/>
    </row>
    <row r="20" spans="2:21" ht="30.75" customHeight="1" thickBot="1" x14ac:dyDescent="0.3">
      <c r="B20" s="500"/>
      <c r="C20" s="601"/>
      <c r="D20" s="614" t="s">
        <v>78</v>
      </c>
      <c r="E20" s="615">
        <v>150</v>
      </c>
      <c r="F20" s="616" t="s">
        <v>313</v>
      </c>
      <c r="G20" s="1514" t="s">
        <v>314</v>
      </c>
      <c r="H20" s="1515"/>
      <c r="I20" s="605"/>
      <c r="J20" s="502"/>
      <c r="K20" s="500"/>
      <c r="L20" s="601"/>
      <c r="M20" s="614" t="s">
        <v>78</v>
      </c>
      <c r="N20" s="615">
        <v>150</v>
      </c>
      <c r="O20" s="616" t="s">
        <v>313</v>
      </c>
      <c r="P20" s="1514" t="s">
        <v>314</v>
      </c>
      <c r="Q20" s="1515"/>
      <c r="R20" s="605"/>
      <c r="S20" s="502"/>
    </row>
    <row r="21" spans="2:21" ht="40.5" customHeight="1" thickBot="1" x14ac:dyDescent="0.3">
      <c r="B21" s="500"/>
      <c r="C21" s="601"/>
      <c r="D21" s="617" t="s">
        <v>316</v>
      </c>
      <c r="E21" s="618">
        <f>(E18*E19)/E20</f>
        <v>11.2</v>
      </c>
      <c r="F21" s="619" t="s">
        <v>2</v>
      </c>
      <c r="G21" s="1486" t="s">
        <v>317</v>
      </c>
      <c r="H21" s="1487"/>
      <c r="I21" s="605"/>
      <c r="J21" s="935"/>
      <c r="K21" s="937"/>
      <c r="L21" s="601"/>
      <c r="M21" s="617" t="s">
        <v>316</v>
      </c>
      <c r="N21" s="618">
        <f>(N18*N19)/N20</f>
        <v>5.6</v>
      </c>
      <c r="O21" s="619" t="s">
        <v>2</v>
      </c>
      <c r="P21" s="1486" t="s">
        <v>317</v>
      </c>
      <c r="Q21" s="1487"/>
      <c r="R21" s="605"/>
      <c r="S21" s="502"/>
      <c r="U21" s="932"/>
    </row>
    <row r="22" spans="2:21" ht="63.75" customHeight="1" thickBot="1" x14ac:dyDescent="0.3">
      <c r="B22" s="500"/>
      <c r="C22" s="601"/>
      <c r="D22" s="617" t="s">
        <v>319</v>
      </c>
      <c r="E22" s="620">
        <f>'4 SIMETRIA'!D22</f>
        <v>22</v>
      </c>
      <c r="F22" s="619" t="s">
        <v>2</v>
      </c>
      <c r="G22" s="1484" t="str">
        <f>IF(E22&gt;E21,"Chequea!","No chequea: Aumentar longitud muros")</f>
        <v>Chequea!</v>
      </c>
      <c r="H22" s="1485"/>
      <c r="I22" s="605"/>
      <c r="J22" s="502"/>
      <c r="K22" s="500"/>
      <c r="L22" s="601"/>
      <c r="M22" s="617" t="s">
        <v>319</v>
      </c>
      <c r="N22" s="620">
        <f>'4 SIMETRIA'!D53</f>
        <v>22</v>
      </c>
      <c r="O22" s="619" t="s">
        <v>2</v>
      </c>
      <c r="P22" s="1484" t="str">
        <f>IF(N22&gt;N21,"Chequea!","No chequea: Aumentar longitud muros")</f>
        <v>Chequea!</v>
      </c>
      <c r="Q22" s="1485"/>
      <c r="R22" s="605"/>
      <c r="S22" s="502"/>
      <c r="U22" s="932"/>
    </row>
    <row r="23" spans="2:21" ht="61.5" customHeight="1" thickBot="1" x14ac:dyDescent="0.3">
      <c r="B23" s="500"/>
      <c r="C23" s="601"/>
      <c r="D23" s="617" t="s">
        <v>321</v>
      </c>
      <c r="E23" s="620">
        <f>'4 SIMETRIA'!R22</f>
        <v>22</v>
      </c>
      <c r="F23" s="619" t="s">
        <v>2</v>
      </c>
      <c r="G23" s="1484" t="str">
        <f>IF(E23&gt;E21,"Chequea!","No chequea: Aumentar longitud muros")</f>
        <v>Chequea!</v>
      </c>
      <c r="H23" s="1485"/>
      <c r="I23" s="605"/>
      <c r="J23" s="502"/>
      <c r="K23" s="500"/>
      <c r="L23" s="601"/>
      <c r="M23" s="617" t="s">
        <v>321</v>
      </c>
      <c r="N23" s="620">
        <f>'4 SIMETRIA'!R53</f>
        <v>22</v>
      </c>
      <c r="O23" s="619" t="s">
        <v>2</v>
      </c>
      <c r="P23" s="1484" t="str">
        <f>IF(N23&gt;N21,"Chequea!","No chequea: Aumentar longitud muros")</f>
        <v>Chequea!</v>
      </c>
      <c r="Q23" s="1485"/>
      <c r="R23" s="605"/>
      <c r="S23" s="502"/>
    </row>
    <row r="24" spans="2:21" ht="61.5" customHeight="1" thickBot="1" x14ac:dyDescent="0.3">
      <c r="B24" s="500"/>
      <c r="C24" s="601"/>
      <c r="D24" s="617" t="s">
        <v>446</v>
      </c>
      <c r="E24" s="934" t="str">
        <f>IF(E22&lt;E23,"Lx/Ly =","Ly/Lx =")</f>
        <v>Ly/Lx =</v>
      </c>
      <c r="F24" s="933">
        <f>IF(E22&lt;E23,E22/E23,E23/E22)</f>
        <v>1</v>
      </c>
      <c r="G24" s="1484" t="str">
        <f>IF(E22&gt;E23,IF(E23/E22&lt;0.6,"No chequea                Ly &lt; 60% Lx","Chequea                Ly &gt;= 60% Lx"),IF(E22/E23&lt;0.6,"No chequea               Lx &lt; 60% Ly","Chequea                Lx &gt;= 60% Ly"))</f>
        <v>Chequea                Lx &gt;= 60% Ly</v>
      </c>
      <c r="H24" s="1485"/>
      <c r="I24" s="605"/>
      <c r="J24" s="502"/>
      <c r="K24" s="500"/>
      <c r="L24" s="601"/>
      <c r="M24" s="617" t="s">
        <v>446</v>
      </c>
      <c r="N24" s="934" t="str">
        <f>IF(N22&lt;N23,"Lx/Ly =","Ly/Lx =")</f>
        <v>Ly/Lx =</v>
      </c>
      <c r="O24" s="933">
        <f>IF(N22&lt;N23,N22/N23,N23/N22)</f>
        <v>1</v>
      </c>
      <c r="P24" s="1484" t="str">
        <f>IF(N22&gt;N23,IF(N23/N22&lt;0.6,"No chequea                Ly &lt; 60% Lx","Chequea                Ly &gt;= 60% Lx"),IF(N22/N23&lt;0.6,"No chequea               Lx &lt; 60% Ly","Chequea                Lx &gt;= 60% Ly"))</f>
        <v>Chequea                Lx &gt;= 60% Ly</v>
      </c>
      <c r="Q24" s="1485"/>
      <c r="R24" s="605"/>
      <c r="S24" s="502"/>
    </row>
    <row r="25" spans="2:21" ht="15.75" thickBot="1" x14ac:dyDescent="0.3">
      <c r="B25" s="500"/>
      <c r="C25" s="601"/>
      <c r="D25" s="607"/>
      <c r="E25" s="607"/>
      <c r="F25" s="604"/>
      <c r="G25" s="604"/>
      <c r="H25" s="604"/>
      <c r="I25" s="605"/>
      <c r="J25" s="502"/>
      <c r="K25" s="500"/>
      <c r="L25" s="601"/>
      <c r="M25" s="607"/>
      <c r="N25" s="607"/>
      <c r="O25" s="604"/>
      <c r="P25" s="604"/>
      <c r="Q25" s="604"/>
      <c r="R25" s="605"/>
      <c r="S25" s="502"/>
    </row>
    <row r="26" spans="2:21" x14ac:dyDescent="0.25">
      <c r="B26" s="500"/>
      <c r="C26" s="601"/>
      <c r="D26" s="1493" t="s">
        <v>322</v>
      </c>
      <c r="E26" s="1496" t="s">
        <v>323</v>
      </c>
      <c r="F26" s="1497"/>
      <c r="G26" s="1497"/>
      <c r="H26" s="1498"/>
      <c r="I26" s="605"/>
      <c r="J26" s="502"/>
      <c r="K26" s="500"/>
      <c r="L26" s="601"/>
      <c r="M26" s="1493" t="s">
        <v>322</v>
      </c>
      <c r="N26" s="1496" t="s">
        <v>323</v>
      </c>
      <c r="O26" s="1497"/>
      <c r="P26" s="1497"/>
      <c r="Q26" s="1498"/>
      <c r="R26" s="605"/>
      <c r="S26" s="502"/>
    </row>
    <row r="27" spans="2:21" ht="19.5" customHeight="1" x14ac:dyDescent="0.25">
      <c r="B27" s="500"/>
      <c r="C27" s="601"/>
      <c r="D27" s="1494"/>
      <c r="E27" s="1499" t="s">
        <v>324</v>
      </c>
      <c r="F27" s="1500"/>
      <c r="G27" s="1500"/>
      <c r="H27" s="1501"/>
      <c r="I27" s="605"/>
      <c r="J27" s="502"/>
      <c r="K27" s="500"/>
      <c r="L27" s="601"/>
      <c r="M27" s="1494"/>
      <c r="N27" s="1499" t="s">
        <v>324</v>
      </c>
      <c r="O27" s="1500"/>
      <c r="P27" s="1500"/>
      <c r="Q27" s="1501"/>
      <c r="R27" s="605"/>
      <c r="S27" s="502"/>
    </row>
    <row r="28" spans="2:21" ht="21.75" customHeight="1" thickBot="1" x14ac:dyDescent="0.3">
      <c r="B28" s="500"/>
      <c r="C28" s="601"/>
      <c r="D28" s="1495"/>
      <c r="E28" s="1502" t="s">
        <v>325</v>
      </c>
      <c r="F28" s="1503"/>
      <c r="G28" s="1503"/>
      <c r="H28" s="1504"/>
      <c r="I28" s="605"/>
      <c r="J28" s="502"/>
      <c r="K28" s="500"/>
      <c r="L28" s="601"/>
      <c r="M28" s="1495"/>
      <c r="N28" s="1502" t="s">
        <v>325</v>
      </c>
      <c r="O28" s="1503"/>
      <c r="P28" s="1503"/>
      <c r="Q28" s="1504"/>
      <c r="R28" s="605"/>
      <c r="S28" s="502"/>
    </row>
    <row r="29" spans="2:21" ht="15.75" thickBot="1" x14ac:dyDescent="0.3">
      <c r="B29" s="500"/>
      <c r="C29" s="621"/>
      <c r="D29" s="622"/>
      <c r="E29" s="622"/>
      <c r="F29" s="623"/>
      <c r="G29" s="623"/>
      <c r="H29" s="623"/>
      <c r="I29" s="624"/>
      <c r="J29" s="502"/>
      <c r="K29" s="500"/>
      <c r="L29" s="621"/>
      <c r="M29" s="622"/>
      <c r="N29" s="622"/>
      <c r="O29" s="623"/>
      <c r="P29" s="623"/>
      <c r="Q29" s="623"/>
      <c r="R29" s="624"/>
      <c r="S29" s="502"/>
    </row>
    <row r="30" spans="2:21" ht="15.75" thickBot="1" x14ac:dyDescent="0.3">
      <c r="B30" s="510"/>
      <c r="C30" s="511"/>
      <c r="D30" s="512"/>
      <c r="E30" s="512"/>
      <c r="F30" s="511"/>
      <c r="G30" s="511"/>
      <c r="H30" s="511"/>
      <c r="I30" s="511"/>
      <c r="J30" s="513"/>
      <c r="K30" s="510"/>
      <c r="L30" s="511"/>
      <c r="M30" s="511"/>
      <c r="N30" s="511"/>
      <c r="O30" s="511"/>
      <c r="P30" s="511"/>
      <c r="Q30" s="511"/>
      <c r="R30" s="511"/>
      <c r="S30" s="513"/>
    </row>
    <row r="31" spans="2:21" x14ac:dyDescent="0.25">
      <c r="D31" s="498"/>
      <c r="E31" s="498"/>
    </row>
    <row r="32" spans="2:21" x14ac:dyDescent="0.25">
      <c r="D32" s="498"/>
      <c r="E32" s="498"/>
    </row>
    <row r="33" spans="4:21" x14ac:dyDescent="0.25">
      <c r="D33" s="498"/>
      <c r="E33" s="498"/>
      <c r="M33" s="542"/>
      <c r="O33" s="542"/>
      <c r="T33" s="542"/>
      <c r="U33" s="542"/>
    </row>
    <row r="34" spans="4:21" x14ac:dyDescent="0.25">
      <c r="D34" s="498"/>
      <c r="E34" s="498"/>
      <c r="M34" s="542"/>
      <c r="O34" s="542"/>
      <c r="T34" s="542"/>
      <c r="U34" s="542"/>
    </row>
    <row r="35" spans="4:21" x14ac:dyDescent="0.25">
      <c r="D35" s="498"/>
      <c r="E35" s="498"/>
      <c r="M35" s="542"/>
      <c r="N35" s="542"/>
      <c r="O35" s="542"/>
      <c r="S35" s="542"/>
      <c r="T35" s="542"/>
      <c r="U35" s="542"/>
    </row>
    <row r="36" spans="4:21" x14ac:dyDescent="0.25">
      <c r="D36" s="498"/>
      <c r="E36" s="498"/>
      <c r="M36" s="542"/>
      <c r="N36" s="542"/>
      <c r="O36" s="542"/>
      <c r="S36" s="542"/>
      <c r="T36" s="542"/>
      <c r="U36" s="542"/>
    </row>
    <row r="37" spans="4:21" ht="24" customHeight="1" x14ac:dyDescent="0.25">
      <c r="D37" s="498"/>
      <c r="E37" s="498"/>
      <c r="M37" s="542"/>
      <c r="N37" s="542"/>
      <c r="O37" s="542"/>
      <c r="S37" s="542"/>
      <c r="T37" s="542"/>
      <c r="U37" s="542"/>
    </row>
    <row r="38" spans="4:21" ht="37.5" customHeight="1" x14ac:dyDescent="0.25">
      <c r="D38" s="498"/>
      <c r="E38" s="498"/>
      <c r="M38" s="542"/>
      <c r="O38" s="542"/>
      <c r="S38" s="542"/>
      <c r="T38" s="542"/>
      <c r="U38" s="542"/>
    </row>
    <row r="39" spans="4:21" ht="39" customHeight="1" x14ac:dyDescent="0.25">
      <c r="D39" s="498"/>
      <c r="E39" s="498"/>
    </row>
    <row r="40" spans="4:21" ht="44.25" customHeight="1" x14ac:dyDescent="0.25">
      <c r="D40" s="498"/>
      <c r="E40" s="498"/>
      <c r="N40" s="544"/>
      <c r="T40" s="544"/>
    </row>
    <row r="41" spans="4:21" x14ac:dyDescent="0.25">
      <c r="D41" s="498"/>
      <c r="E41" s="498"/>
    </row>
    <row r="42" spans="4:21" x14ac:dyDescent="0.25">
      <c r="D42" s="498"/>
      <c r="E42" s="498"/>
    </row>
    <row r="43" spans="4:21" ht="18" customHeight="1" x14ac:dyDescent="0.25">
      <c r="D43" s="498"/>
      <c r="E43" s="498"/>
    </row>
    <row r="44" spans="4:21" ht="23.25" customHeight="1" x14ac:dyDescent="0.25">
      <c r="D44" s="498"/>
      <c r="E44" s="498"/>
    </row>
    <row r="45" spans="4:21" x14ac:dyDescent="0.25">
      <c r="D45" s="498"/>
      <c r="E45" s="498"/>
    </row>
  </sheetData>
  <sheetProtection algorithmName="SHA-512" hashValue="MwKEhAFpYXOj6emmY/ePOhkjiSYKCpyBLlV+LNfuuuhcRfDPq09i/oP8EDSK8DzEdfi5+EF5eBCaio8FL3czKw==" saltValue="6Zo8oUVgbabPt5evaySRvQ==" spinCount="100000" sheet="1" objects="1" scenarios="1" selectLockedCells="1"/>
  <mergeCells count="30">
    <mergeCell ref="E27:H27"/>
    <mergeCell ref="E28:H28"/>
    <mergeCell ref="D14:H14"/>
    <mergeCell ref="E15:E16"/>
    <mergeCell ref="G18:H18"/>
    <mergeCell ref="G19:H19"/>
    <mergeCell ref="G20:H20"/>
    <mergeCell ref="G24:H24"/>
    <mergeCell ref="Q4:R4"/>
    <mergeCell ref="B2:J2"/>
    <mergeCell ref="K2:S2"/>
    <mergeCell ref="M26:M28"/>
    <mergeCell ref="N26:Q26"/>
    <mergeCell ref="N27:Q27"/>
    <mergeCell ref="N28:Q28"/>
    <mergeCell ref="M14:Q14"/>
    <mergeCell ref="N15:N16"/>
    <mergeCell ref="P18:Q18"/>
    <mergeCell ref="P19:Q19"/>
    <mergeCell ref="P20:Q20"/>
    <mergeCell ref="P21:Q21"/>
    <mergeCell ref="P24:Q24"/>
    <mergeCell ref="D26:D28"/>
    <mergeCell ref="E26:H26"/>
    <mergeCell ref="N11:P11"/>
    <mergeCell ref="P22:Q22"/>
    <mergeCell ref="P23:Q23"/>
    <mergeCell ref="G21:H21"/>
    <mergeCell ref="G22:H22"/>
    <mergeCell ref="G23:H23"/>
  </mergeCells>
  <printOptions horizontalCentered="1"/>
  <pageMargins left="0.74803149606299213" right="0.74803149606299213" top="0.98425196850393704" bottom="0.98425196850393704" header="0" footer="0"/>
  <pageSetup orientation="portrait" horizontalDpi="90" verticalDpi="90" r:id="rId1"/>
  <headerFooter alignWithMargins="0">
    <oddHeader>&amp;LPREDIM 2018v5,0&amp;CMag.Ing. Gustavo A. Vargas H.&amp;RArq. Ing. Diego F. Gómez E.</oddHeader>
  </headerFooter>
  <colBreaks count="1" manualBreakCount="1">
    <brk id="10" min="1" max="28"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2"/>
  <sheetViews>
    <sheetView zoomScale="80" zoomScaleNormal="80" workbookViewId="0"/>
  </sheetViews>
  <sheetFormatPr baseColWidth="10" defaultRowHeight="12.75" x14ac:dyDescent="0.2"/>
  <cols>
    <col min="1" max="1" width="3.7109375" style="5" customWidth="1"/>
    <col min="2" max="2" width="11.42578125" style="5"/>
    <col min="11" max="37" width="11.42578125" style="5"/>
  </cols>
  <sheetData>
    <row r="1" spans="2:11" ht="19.5" customHeight="1" thickBot="1" x14ac:dyDescent="0.25">
      <c r="C1" s="5"/>
      <c r="D1" s="5"/>
      <c r="E1" s="5"/>
      <c r="F1" s="5"/>
      <c r="G1" s="5"/>
      <c r="H1" s="5"/>
      <c r="I1" s="5"/>
      <c r="J1" s="5"/>
    </row>
    <row r="2" spans="2:11" ht="13.5" thickBot="1" x14ac:dyDescent="0.25">
      <c r="B2" s="42"/>
      <c r="C2" s="41"/>
      <c r="D2" s="41"/>
      <c r="E2" s="41"/>
      <c r="F2" s="41"/>
      <c r="G2" s="41"/>
      <c r="H2" s="41"/>
      <c r="I2" s="41"/>
      <c r="J2" s="41"/>
      <c r="K2" s="4"/>
    </row>
    <row r="3" spans="2:11" ht="12.75" customHeight="1" x14ac:dyDescent="0.2">
      <c r="B3" s="43"/>
      <c r="C3" s="1023" t="s">
        <v>397</v>
      </c>
      <c r="D3" s="1024"/>
      <c r="E3" s="1024"/>
      <c r="F3" s="1024"/>
      <c r="G3" s="1024"/>
      <c r="H3" s="1024"/>
      <c r="I3" s="1024"/>
      <c r="J3" s="1025"/>
      <c r="K3" s="7"/>
    </row>
    <row r="4" spans="2:11" ht="13.5" customHeight="1" thickBot="1" x14ac:dyDescent="0.25">
      <c r="B4" s="43"/>
      <c r="C4" s="1026"/>
      <c r="D4" s="1027"/>
      <c r="E4" s="1027"/>
      <c r="F4" s="1027"/>
      <c r="G4" s="1027"/>
      <c r="H4" s="1027"/>
      <c r="I4" s="1027"/>
      <c r="J4" s="1028"/>
      <c r="K4" s="7"/>
    </row>
    <row r="5" spans="2:11" x14ac:dyDescent="0.2">
      <c r="B5" s="43"/>
      <c r="C5" s="6"/>
      <c r="D5" s="6"/>
      <c r="E5" s="6"/>
      <c r="F5" s="1029" t="s">
        <v>32</v>
      </c>
      <c r="G5" s="1029"/>
      <c r="H5" s="6"/>
      <c r="I5" s="6"/>
      <c r="J5" s="6"/>
      <c r="K5" s="7"/>
    </row>
    <row r="6" spans="2:11" ht="13.5" thickBot="1" x14ac:dyDescent="0.25">
      <c r="B6" s="43"/>
      <c r="C6" s="6"/>
      <c r="D6" s="6"/>
      <c r="E6" s="6"/>
      <c r="F6" s="1030"/>
      <c r="G6" s="1030"/>
      <c r="H6" s="6"/>
      <c r="I6" s="6"/>
      <c r="J6" s="6"/>
      <c r="K6" s="7"/>
    </row>
    <row r="7" spans="2:11" ht="16.5" customHeight="1" x14ac:dyDescent="0.2">
      <c r="B7" s="43"/>
      <c r="C7" s="6"/>
      <c r="D7" s="1017" t="s">
        <v>182</v>
      </c>
      <c r="E7" s="1018"/>
      <c r="F7" s="1018"/>
      <c r="G7" s="1018"/>
      <c r="H7" s="1018"/>
      <c r="I7" s="1019"/>
      <c r="J7" s="6"/>
      <c r="K7" s="7"/>
    </row>
    <row r="8" spans="2:11" ht="13.5" thickBot="1" x14ac:dyDescent="0.25">
      <c r="B8" s="43"/>
      <c r="C8" s="6"/>
      <c r="D8" s="1020"/>
      <c r="E8" s="1021"/>
      <c r="F8" s="1021"/>
      <c r="G8" s="1021"/>
      <c r="H8" s="1021"/>
      <c r="I8" s="1022"/>
      <c r="J8" s="6"/>
      <c r="K8" s="7"/>
    </row>
    <row r="9" spans="2:11" ht="18" x14ac:dyDescent="0.25">
      <c r="B9" s="43"/>
      <c r="C9" s="6"/>
      <c r="D9" s="14"/>
      <c r="E9" s="1007"/>
      <c r="F9" s="1007"/>
      <c r="G9" s="1007"/>
      <c r="H9" s="1007"/>
      <c r="I9" s="13"/>
      <c r="J9" s="6"/>
      <c r="K9" s="7"/>
    </row>
    <row r="10" spans="2:11" ht="18" x14ac:dyDescent="0.25">
      <c r="B10" s="43"/>
      <c r="C10" s="6"/>
      <c r="D10" s="14"/>
      <c r="E10" s="15"/>
      <c r="F10" s="12"/>
      <c r="G10" s="12"/>
      <c r="H10" s="12"/>
      <c r="I10" s="13"/>
      <c r="J10" s="6"/>
      <c r="K10" s="7"/>
    </row>
    <row r="11" spans="2:11" ht="18" x14ac:dyDescent="0.25">
      <c r="B11" s="43"/>
      <c r="C11" s="6"/>
      <c r="D11" s="14"/>
      <c r="E11" s="1007"/>
      <c r="F11" s="1007"/>
      <c r="G11" s="1007"/>
      <c r="H11" s="1007"/>
      <c r="I11" s="13"/>
      <c r="J11" s="6"/>
      <c r="K11" s="7"/>
    </row>
    <row r="12" spans="2:11" ht="18" x14ac:dyDescent="0.25">
      <c r="B12" s="43"/>
      <c r="C12" s="6"/>
      <c r="D12" s="14"/>
      <c r="E12" s="15"/>
      <c r="F12" s="12"/>
      <c r="G12" s="12"/>
      <c r="H12" s="12"/>
      <c r="I12" s="13"/>
      <c r="J12" s="6"/>
      <c r="K12" s="7"/>
    </row>
    <row r="13" spans="2:11" ht="18" x14ac:dyDescent="0.25">
      <c r="B13" s="43"/>
      <c r="C13" s="6"/>
      <c r="D13" s="14"/>
      <c r="E13" s="1007"/>
      <c r="F13" s="1007"/>
      <c r="G13" s="1007"/>
      <c r="H13" s="1007"/>
      <c r="I13" s="13"/>
      <c r="J13" s="6"/>
      <c r="K13" s="7"/>
    </row>
    <row r="14" spans="2:11" ht="18" x14ac:dyDescent="0.25">
      <c r="B14" s="43"/>
      <c r="C14" s="6"/>
      <c r="D14" s="14"/>
      <c r="E14" s="15"/>
      <c r="F14" s="12"/>
      <c r="G14" s="12"/>
      <c r="H14" s="12"/>
      <c r="I14" s="13"/>
      <c r="J14" s="6"/>
      <c r="K14" s="7"/>
    </row>
    <row r="15" spans="2:11" ht="18" x14ac:dyDescent="0.25">
      <c r="B15" s="43"/>
      <c r="C15" s="6"/>
      <c r="D15" s="14"/>
      <c r="E15" s="1007"/>
      <c r="F15" s="1007"/>
      <c r="G15" s="1007"/>
      <c r="H15" s="1007"/>
      <c r="I15" s="13"/>
      <c r="J15" s="6"/>
      <c r="K15" s="7"/>
    </row>
    <row r="16" spans="2:11" ht="18" x14ac:dyDescent="0.25">
      <c r="B16" s="43"/>
      <c r="C16" s="6"/>
      <c r="D16" s="14"/>
      <c r="E16" s="15"/>
      <c r="F16" s="12"/>
      <c r="G16" s="12"/>
      <c r="H16" s="12"/>
      <c r="I16" s="13"/>
      <c r="J16" s="6"/>
      <c r="K16" s="7"/>
    </row>
    <row r="17" spans="2:11" ht="18" x14ac:dyDescent="0.25">
      <c r="B17" s="43"/>
      <c r="C17" s="6"/>
      <c r="D17" s="14"/>
      <c r="E17" s="1007"/>
      <c r="F17" s="1007"/>
      <c r="G17" s="1007"/>
      <c r="H17" s="1007"/>
      <c r="I17" s="13"/>
      <c r="J17" s="6"/>
      <c r="K17" s="7"/>
    </row>
    <row r="18" spans="2:11" x14ac:dyDescent="0.2">
      <c r="B18" s="43"/>
      <c r="C18" s="6"/>
      <c r="D18" s="14"/>
      <c r="E18" s="12"/>
      <c r="F18" s="12"/>
      <c r="G18" s="12"/>
      <c r="H18" s="12"/>
      <c r="I18" s="13"/>
      <c r="J18" s="6"/>
      <c r="K18" s="7"/>
    </row>
    <row r="19" spans="2:11" ht="13.5" thickBot="1" x14ac:dyDescent="0.25">
      <c r="B19" s="43"/>
      <c r="C19" s="6"/>
      <c r="D19" s="10"/>
      <c r="E19" s="11"/>
      <c r="F19" s="11"/>
      <c r="G19" s="11"/>
      <c r="H19" s="11"/>
      <c r="I19" s="16"/>
      <c r="J19" s="6"/>
      <c r="K19" s="7"/>
    </row>
    <row r="20" spans="2:11" ht="9" customHeight="1" x14ac:dyDescent="0.2">
      <c r="B20" s="43"/>
      <c r="C20" s="6"/>
      <c r="D20" s="6"/>
      <c r="E20" s="6"/>
      <c r="F20" s="6"/>
      <c r="G20" s="6"/>
      <c r="H20" s="6"/>
      <c r="I20" s="6"/>
      <c r="J20" s="6"/>
      <c r="K20" s="7"/>
    </row>
    <row r="21" spans="2:11" ht="34.5" customHeight="1" thickBot="1" x14ac:dyDescent="0.25">
      <c r="B21" s="43"/>
      <c r="C21" s="6"/>
      <c r="D21" s="1008" t="s">
        <v>31</v>
      </c>
      <c r="E21" s="1008"/>
      <c r="F21" s="1008"/>
      <c r="G21" s="1008"/>
      <c r="H21" s="1008"/>
      <c r="I21" s="1008"/>
      <c r="J21" s="6"/>
      <c r="K21" s="7"/>
    </row>
    <row r="22" spans="2:11" ht="12.75" customHeight="1" x14ac:dyDescent="0.2">
      <c r="B22" s="43"/>
      <c r="C22" s="6"/>
      <c r="D22" s="1009" t="s">
        <v>85</v>
      </c>
      <c r="E22" s="1010"/>
      <c r="F22" s="1010"/>
      <c r="G22" s="1010"/>
      <c r="H22" s="1010"/>
      <c r="I22" s="1011"/>
      <c r="J22" s="6"/>
      <c r="K22" s="7"/>
    </row>
    <row r="23" spans="2:11" ht="18" customHeight="1" x14ac:dyDescent="0.2">
      <c r="B23" s="43"/>
      <c r="C23" s="6"/>
      <c r="D23" s="1012" t="s">
        <v>86</v>
      </c>
      <c r="E23" s="1013"/>
      <c r="F23" s="1013"/>
      <c r="G23" s="1013"/>
      <c r="H23" s="1013"/>
      <c r="I23" s="1014"/>
      <c r="J23" s="6"/>
      <c r="K23" s="7"/>
    </row>
    <row r="24" spans="2:11" ht="12.75" customHeight="1" x14ac:dyDescent="0.2">
      <c r="B24" s="43"/>
      <c r="C24" s="6"/>
      <c r="D24" s="1015" t="s">
        <v>349</v>
      </c>
      <c r="E24" s="1003"/>
      <c r="F24" s="1003"/>
      <c r="G24" s="1003"/>
      <c r="H24" s="1003"/>
      <c r="I24" s="1016"/>
      <c r="J24" s="6"/>
      <c r="K24" s="7"/>
    </row>
    <row r="25" spans="2:11" x14ac:dyDescent="0.2">
      <c r="B25" s="43"/>
      <c r="C25" s="6"/>
      <c r="D25" s="1015" t="s">
        <v>360</v>
      </c>
      <c r="E25" s="1003"/>
      <c r="F25" s="1003"/>
      <c r="G25" s="1003"/>
      <c r="H25" s="1003"/>
      <c r="I25" s="1016"/>
      <c r="J25" s="6"/>
      <c r="K25" s="7"/>
    </row>
    <row r="26" spans="2:11" ht="12.75" customHeight="1" x14ac:dyDescent="0.2">
      <c r="B26" s="43"/>
      <c r="C26" s="6"/>
      <c r="D26" s="685"/>
      <c r="E26" s="686"/>
      <c r="F26" s="1003" t="s">
        <v>399</v>
      </c>
      <c r="G26" s="1003"/>
      <c r="H26" s="686"/>
      <c r="I26" s="687"/>
      <c r="J26" s="6"/>
      <c r="K26" s="7"/>
    </row>
    <row r="27" spans="2:11" x14ac:dyDescent="0.2">
      <c r="B27" s="43"/>
      <c r="C27" s="6"/>
      <c r="D27" s="1004" t="s">
        <v>26</v>
      </c>
      <c r="E27" s="1005"/>
      <c r="F27" s="1005"/>
      <c r="G27" s="1005"/>
      <c r="H27" s="1005"/>
      <c r="I27" s="1006"/>
      <c r="J27" s="6"/>
      <c r="K27" s="7"/>
    </row>
    <row r="28" spans="2:11" x14ac:dyDescent="0.2">
      <c r="B28" s="43"/>
      <c r="C28" s="6"/>
      <c r="D28" s="685"/>
      <c r="E28" s="686"/>
      <c r="F28" s="1005" t="s">
        <v>27</v>
      </c>
      <c r="G28" s="1005"/>
      <c r="H28" s="686"/>
      <c r="I28" s="687"/>
      <c r="J28" s="6"/>
      <c r="K28" s="7"/>
    </row>
    <row r="29" spans="2:11" ht="18" customHeight="1" thickBot="1" x14ac:dyDescent="0.25">
      <c r="B29" s="43"/>
      <c r="C29" s="6"/>
      <c r="D29" s="943" t="s">
        <v>398</v>
      </c>
      <c r="E29" s="944"/>
      <c r="F29" s="944"/>
      <c r="G29" s="944"/>
      <c r="H29" s="944"/>
      <c r="I29" s="945"/>
      <c r="J29" s="6"/>
      <c r="K29" s="7"/>
    </row>
    <row r="30" spans="2:11" ht="13.5" thickBot="1" x14ac:dyDescent="0.25">
      <c r="B30" s="3"/>
      <c r="C30" s="1"/>
      <c r="D30" s="1"/>
      <c r="E30" s="1"/>
      <c r="F30" s="1"/>
      <c r="G30" s="1"/>
      <c r="H30" s="1"/>
      <c r="I30" s="1"/>
      <c r="J30" s="1"/>
      <c r="K30" s="2"/>
    </row>
    <row r="31" spans="2:11" x14ac:dyDescent="0.2">
      <c r="C31" s="5"/>
      <c r="D31" s="5"/>
      <c r="E31" s="5"/>
      <c r="F31" s="5"/>
      <c r="G31" s="5"/>
      <c r="H31" s="5"/>
      <c r="I31" s="5"/>
      <c r="J31" s="5"/>
    </row>
    <row r="32" spans="2:11" x14ac:dyDescent="0.2">
      <c r="C32" s="5"/>
      <c r="D32" s="5"/>
      <c r="E32" s="5"/>
      <c r="F32" s="5"/>
      <c r="G32" s="5"/>
      <c r="H32" s="5"/>
      <c r="I32" s="5"/>
      <c r="J32" s="5"/>
    </row>
    <row r="33" spans="3:10" x14ac:dyDescent="0.2">
      <c r="C33" s="5"/>
      <c r="D33" s="5"/>
      <c r="E33" s="5"/>
      <c r="F33" s="5"/>
      <c r="G33" s="5"/>
      <c r="H33" s="5"/>
      <c r="I33" s="5"/>
      <c r="J33" s="5"/>
    </row>
    <row r="34" spans="3:10" x14ac:dyDescent="0.2">
      <c r="C34" s="5"/>
      <c r="D34" s="5"/>
      <c r="E34" s="5"/>
      <c r="F34" s="5"/>
      <c r="G34" s="5"/>
      <c r="H34" s="5"/>
      <c r="I34" s="5"/>
      <c r="J34" s="5"/>
    </row>
    <row r="35" spans="3:10" x14ac:dyDescent="0.2">
      <c r="C35" s="5"/>
      <c r="D35" s="5"/>
      <c r="E35" s="5"/>
      <c r="F35" s="5"/>
      <c r="G35" s="5"/>
      <c r="H35" s="5"/>
      <c r="I35" s="5"/>
      <c r="J35" s="5"/>
    </row>
    <row r="36" spans="3:10" x14ac:dyDescent="0.2">
      <c r="C36" s="5"/>
      <c r="D36" s="5"/>
      <c r="E36" s="5"/>
      <c r="F36" s="5"/>
      <c r="G36" s="5"/>
      <c r="H36" s="5"/>
      <c r="I36" s="5"/>
      <c r="J36" s="5"/>
    </row>
    <row r="37" spans="3:10" x14ac:dyDescent="0.2">
      <c r="C37" s="5"/>
      <c r="D37" s="5"/>
      <c r="E37" s="5"/>
      <c r="F37" s="5"/>
      <c r="G37" s="5"/>
      <c r="H37" s="5"/>
      <c r="I37" s="5"/>
      <c r="J37" s="5"/>
    </row>
    <row r="38" spans="3:10" x14ac:dyDescent="0.2">
      <c r="C38" s="5"/>
      <c r="D38" s="5"/>
      <c r="E38" s="5"/>
      <c r="F38" s="5"/>
      <c r="G38" s="5"/>
      <c r="H38" s="5"/>
      <c r="I38" s="5"/>
      <c r="J38" s="5"/>
    </row>
    <row r="39" spans="3:10" x14ac:dyDescent="0.2">
      <c r="C39" s="5"/>
      <c r="D39" s="5"/>
      <c r="E39" s="5"/>
      <c r="F39" s="5"/>
      <c r="G39" s="5"/>
      <c r="H39" s="5"/>
      <c r="I39" s="5"/>
      <c r="J39" s="5"/>
    </row>
    <row r="40" spans="3:10" x14ac:dyDescent="0.2">
      <c r="C40" s="5"/>
      <c r="D40" s="5"/>
      <c r="E40" s="5"/>
      <c r="F40" s="5"/>
      <c r="G40" s="5"/>
      <c r="H40" s="5"/>
      <c r="I40" s="5"/>
      <c r="J40" s="5"/>
    </row>
    <row r="41" spans="3:10" x14ac:dyDescent="0.2">
      <c r="C41" s="5"/>
      <c r="D41" s="5"/>
      <c r="E41" s="5"/>
      <c r="F41" s="5"/>
      <c r="G41" s="5"/>
      <c r="H41" s="5"/>
      <c r="I41" s="5"/>
      <c r="J41" s="5"/>
    </row>
    <row r="42" spans="3:10" x14ac:dyDescent="0.2">
      <c r="C42" s="5"/>
      <c r="D42" s="5"/>
      <c r="E42" s="5"/>
      <c r="F42" s="5"/>
      <c r="G42" s="5"/>
      <c r="H42" s="5"/>
      <c r="I42" s="5"/>
      <c r="J42" s="5"/>
    </row>
    <row r="43" spans="3:10" x14ac:dyDescent="0.2">
      <c r="C43" s="5"/>
      <c r="D43" s="5"/>
      <c r="E43" s="5"/>
      <c r="F43" s="5"/>
      <c r="G43" s="5"/>
      <c r="H43" s="5"/>
      <c r="I43" s="5"/>
      <c r="J43" s="5"/>
    </row>
    <row r="44" spans="3:10" x14ac:dyDescent="0.2">
      <c r="C44" s="5"/>
      <c r="D44" s="5"/>
      <c r="E44" s="5"/>
      <c r="F44" s="5"/>
      <c r="G44" s="5"/>
      <c r="H44" s="5"/>
      <c r="I44" s="5"/>
      <c r="J44" s="5"/>
    </row>
    <row r="45" spans="3:10" x14ac:dyDescent="0.2">
      <c r="C45" s="5"/>
      <c r="D45" s="5"/>
      <c r="E45" s="5"/>
      <c r="F45" s="5"/>
      <c r="G45" s="5"/>
      <c r="H45" s="5"/>
      <c r="I45" s="5"/>
      <c r="J45" s="5"/>
    </row>
    <row r="46" spans="3:10" x14ac:dyDescent="0.2">
      <c r="C46" s="5"/>
      <c r="D46" s="5"/>
      <c r="E46" s="5"/>
      <c r="F46" s="5"/>
      <c r="G46" s="5"/>
      <c r="H46" s="5"/>
      <c r="I46" s="5"/>
      <c r="J46" s="5"/>
    </row>
    <row r="47" spans="3:10" s="5" customFormat="1" x14ac:dyDescent="0.2"/>
    <row r="48" spans="3:10" s="5" customFormat="1" x14ac:dyDescent="0.2"/>
    <row r="49" s="5" customFormat="1" x14ac:dyDescent="0.2"/>
    <row r="50" s="5" customFormat="1" x14ac:dyDescent="0.2"/>
    <row r="51" s="5" customFormat="1" x14ac:dyDescent="0.2"/>
    <row r="52" s="5" customFormat="1" x14ac:dyDescent="0.2"/>
    <row r="53" s="5" customFormat="1" x14ac:dyDescent="0.2"/>
    <row r="54" s="5" customFormat="1" x14ac:dyDescent="0.2"/>
    <row r="55" s="5" customFormat="1" x14ac:dyDescent="0.2"/>
    <row r="56" s="5" customFormat="1" x14ac:dyDescent="0.2"/>
    <row r="57" s="5" customFormat="1" x14ac:dyDescent="0.2"/>
    <row r="58" s="5" customFormat="1" x14ac:dyDescent="0.2"/>
    <row r="59" s="5" customFormat="1" x14ac:dyDescent="0.2"/>
    <row r="60" s="5" customFormat="1" x14ac:dyDescent="0.2"/>
    <row r="61" s="5" customFormat="1" x14ac:dyDescent="0.2"/>
    <row r="62" s="5" customFormat="1" x14ac:dyDescent="0.2"/>
    <row r="63" s="5" customFormat="1" x14ac:dyDescent="0.2"/>
    <row r="64" s="5" customFormat="1" x14ac:dyDescent="0.2"/>
    <row r="65" s="5" customFormat="1" x14ac:dyDescent="0.2"/>
    <row r="66" s="5" customFormat="1" x14ac:dyDescent="0.2"/>
    <row r="67" s="5" customFormat="1" x14ac:dyDescent="0.2"/>
    <row r="68" s="5" customFormat="1" x14ac:dyDescent="0.2"/>
    <row r="69" s="5" customFormat="1" x14ac:dyDescent="0.2"/>
    <row r="70" s="5" customFormat="1" x14ac:dyDescent="0.2"/>
    <row r="71" s="5" customFormat="1" x14ac:dyDescent="0.2"/>
    <row r="72" s="5" customFormat="1" x14ac:dyDescent="0.2"/>
    <row r="73" s="5" customFormat="1" x14ac:dyDescent="0.2"/>
    <row r="74" s="5" customFormat="1" x14ac:dyDescent="0.2"/>
    <row r="75" s="5" customFormat="1" x14ac:dyDescent="0.2"/>
    <row r="76" s="5" customFormat="1" x14ac:dyDescent="0.2"/>
    <row r="77" s="5" customFormat="1" x14ac:dyDescent="0.2"/>
    <row r="78" s="5" customFormat="1" x14ac:dyDescent="0.2"/>
    <row r="79" s="5" customFormat="1" x14ac:dyDescent="0.2"/>
    <row r="80" s="5" customFormat="1" x14ac:dyDescent="0.2"/>
    <row r="81" s="5" customFormat="1" x14ac:dyDescent="0.2"/>
    <row r="82" s="5" customFormat="1" x14ac:dyDescent="0.2"/>
    <row r="83" s="5" customFormat="1" x14ac:dyDescent="0.2"/>
    <row r="84" s="5" customFormat="1" x14ac:dyDescent="0.2"/>
    <row r="85" s="5" customFormat="1" x14ac:dyDescent="0.2"/>
    <row r="86" s="5" customFormat="1" x14ac:dyDescent="0.2"/>
    <row r="87" s="5" customFormat="1" x14ac:dyDescent="0.2"/>
    <row r="88" s="5" customFormat="1" x14ac:dyDescent="0.2"/>
    <row r="89" s="5" customFormat="1" x14ac:dyDescent="0.2"/>
    <row r="90" s="5" customFormat="1" x14ac:dyDescent="0.2"/>
    <row r="91" s="5" customFormat="1" x14ac:dyDescent="0.2"/>
    <row r="92" s="5" customFormat="1" x14ac:dyDescent="0.2"/>
    <row r="93" s="5" customFormat="1" x14ac:dyDescent="0.2"/>
    <row r="94" s="5" customFormat="1" x14ac:dyDescent="0.2"/>
    <row r="95" s="5" customFormat="1" x14ac:dyDescent="0.2"/>
    <row r="96" s="5" customFormat="1" x14ac:dyDescent="0.2"/>
    <row r="97" s="5" customFormat="1" x14ac:dyDescent="0.2"/>
    <row r="98" s="5" customFormat="1" x14ac:dyDescent="0.2"/>
    <row r="99" s="5" customFormat="1" x14ac:dyDescent="0.2"/>
    <row r="100" s="5" customFormat="1" x14ac:dyDescent="0.2"/>
    <row r="101" s="5" customFormat="1" x14ac:dyDescent="0.2"/>
    <row r="102" s="5" customFormat="1" x14ac:dyDescent="0.2"/>
    <row r="103" s="5" customFormat="1" x14ac:dyDescent="0.2"/>
    <row r="104" s="5" customFormat="1" x14ac:dyDescent="0.2"/>
    <row r="105" s="5" customFormat="1" x14ac:dyDescent="0.2"/>
    <row r="106" s="5" customFormat="1" x14ac:dyDescent="0.2"/>
    <row r="107" s="5" customFormat="1" x14ac:dyDescent="0.2"/>
    <row r="108" s="5" customFormat="1" x14ac:dyDescent="0.2"/>
    <row r="109" s="5" customFormat="1" x14ac:dyDescent="0.2"/>
    <row r="110" s="5" customFormat="1" x14ac:dyDescent="0.2"/>
    <row r="111" s="5" customFormat="1" x14ac:dyDescent="0.2"/>
    <row r="112" s="5" customFormat="1" x14ac:dyDescent="0.2"/>
    <row r="113" s="5" customFormat="1" x14ac:dyDescent="0.2"/>
    <row r="114" s="5" customFormat="1" x14ac:dyDescent="0.2"/>
    <row r="115" s="5" customFormat="1" x14ac:dyDescent="0.2"/>
    <row r="116" s="5" customFormat="1" x14ac:dyDescent="0.2"/>
    <row r="117" s="5" customFormat="1" x14ac:dyDescent="0.2"/>
    <row r="118" s="5" customFormat="1" x14ac:dyDescent="0.2"/>
    <row r="119" s="5" customFormat="1" x14ac:dyDescent="0.2"/>
    <row r="120" s="5" customFormat="1" x14ac:dyDescent="0.2"/>
    <row r="121" s="5" customFormat="1" x14ac:dyDescent="0.2"/>
    <row r="122" s="5" customFormat="1" x14ac:dyDescent="0.2"/>
    <row r="123" s="5" customFormat="1" x14ac:dyDescent="0.2"/>
    <row r="124" s="5" customFormat="1" x14ac:dyDescent="0.2"/>
    <row r="125" s="5" customFormat="1" x14ac:dyDescent="0.2"/>
    <row r="126" s="5" customFormat="1" x14ac:dyDescent="0.2"/>
    <row r="127" s="5" customFormat="1" x14ac:dyDescent="0.2"/>
    <row r="128" s="5" customFormat="1" x14ac:dyDescent="0.2"/>
    <row r="129" s="5" customFormat="1" x14ac:dyDescent="0.2"/>
    <row r="130" s="5" customFormat="1" x14ac:dyDescent="0.2"/>
    <row r="131" s="5" customFormat="1" x14ac:dyDescent="0.2"/>
    <row r="132" s="5" customFormat="1" x14ac:dyDescent="0.2"/>
    <row r="133" s="5" customFormat="1" x14ac:dyDescent="0.2"/>
    <row r="134" s="5" customFormat="1" x14ac:dyDescent="0.2"/>
    <row r="135" s="5" customFormat="1" x14ac:dyDescent="0.2"/>
    <row r="136" s="5" customFormat="1" x14ac:dyDescent="0.2"/>
    <row r="137" s="5" customFormat="1" x14ac:dyDescent="0.2"/>
    <row r="138" s="5" customFormat="1" x14ac:dyDescent="0.2"/>
    <row r="139" s="5" customFormat="1" x14ac:dyDescent="0.2"/>
    <row r="140" s="5" customFormat="1" x14ac:dyDescent="0.2"/>
    <row r="141" s="5" customFormat="1" x14ac:dyDescent="0.2"/>
    <row r="142" s="5" customFormat="1" x14ac:dyDescent="0.2"/>
    <row r="143" s="5" customFormat="1" x14ac:dyDescent="0.2"/>
    <row r="144" s="5" customFormat="1" x14ac:dyDescent="0.2"/>
    <row r="145" s="5" customFormat="1" x14ac:dyDescent="0.2"/>
    <row r="146" s="5" customFormat="1" x14ac:dyDescent="0.2"/>
    <row r="147" s="5" customFormat="1" x14ac:dyDescent="0.2"/>
    <row r="148" s="5" customFormat="1" x14ac:dyDescent="0.2"/>
    <row r="149" s="5" customFormat="1" x14ac:dyDescent="0.2"/>
    <row r="150" s="5" customFormat="1" x14ac:dyDescent="0.2"/>
    <row r="151" s="5" customFormat="1" x14ac:dyDescent="0.2"/>
    <row r="152" s="5" customFormat="1" x14ac:dyDescent="0.2"/>
    <row r="153" s="5" customFormat="1" x14ac:dyDescent="0.2"/>
    <row r="154" s="5" customFormat="1" x14ac:dyDescent="0.2"/>
    <row r="155" s="5" customFormat="1" x14ac:dyDescent="0.2"/>
    <row r="156" s="5" customFormat="1" x14ac:dyDescent="0.2"/>
    <row r="157" s="5" customFormat="1" x14ac:dyDescent="0.2"/>
    <row r="158" s="5" customFormat="1" x14ac:dyDescent="0.2"/>
    <row r="159" s="5" customFormat="1" x14ac:dyDescent="0.2"/>
    <row r="160" s="5" customFormat="1" x14ac:dyDescent="0.2"/>
    <row r="161" s="5" customFormat="1" x14ac:dyDescent="0.2"/>
    <row r="162" s="5" customFormat="1" x14ac:dyDescent="0.2"/>
    <row r="163" s="5" customFormat="1" x14ac:dyDescent="0.2"/>
    <row r="164" s="5" customFormat="1" x14ac:dyDescent="0.2"/>
    <row r="165" s="5" customFormat="1" x14ac:dyDescent="0.2"/>
    <row r="166" s="5" customFormat="1" x14ac:dyDescent="0.2"/>
    <row r="167" s="5" customFormat="1" x14ac:dyDescent="0.2"/>
    <row r="168" s="5" customFormat="1" x14ac:dyDescent="0.2"/>
    <row r="169" s="5" customFormat="1" x14ac:dyDescent="0.2"/>
    <row r="170" s="5" customFormat="1" x14ac:dyDescent="0.2"/>
    <row r="171" s="5" customFormat="1" x14ac:dyDescent="0.2"/>
    <row r="172" s="5" customFormat="1" x14ac:dyDescent="0.2"/>
    <row r="173" s="5" customFormat="1" x14ac:dyDescent="0.2"/>
    <row r="174" s="5" customFormat="1" x14ac:dyDescent="0.2"/>
    <row r="175" s="5" customFormat="1" x14ac:dyDescent="0.2"/>
    <row r="176" s="5" customFormat="1" x14ac:dyDescent="0.2"/>
    <row r="177" s="5" customFormat="1" x14ac:dyDescent="0.2"/>
    <row r="178" s="5" customFormat="1" x14ac:dyDescent="0.2"/>
    <row r="179" s="5" customFormat="1" x14ac:dyDescent="0.2"/>
    <row r="180" s="5" customFormat="1" x14ac:dyDescent="0.2"/>
    <row r="181" s="5" customFormat="1" x14ac:dyDescent="0.2"/>
    <row r="182" s="5" customFormat="1" x14ac:dyDescent="0.2"/>
    <row r="183" s="5" customFormat="1" x14ac:dyDescent="0.2"/>
    <row r="184" s="5" customFormat="1" x14ac:dyDescent="0.2"/>
    <row r="185" s="5" customFormat="1" x14ac:dyDescent="0.2"/>
    <row r="186" s="5" customFormat="1" x14ac:dyDescent="0.2"/>
    <row r="187" s="5" customFormat="1" x14ac:dyDescent="0.2"/>
    <row r="188" s="5" customFormat="1" x14ac:dyDescent="0.2"/>
    <row r="189" s="5" customFormat="1" x14ac:dyDescent="0.2"/>
    <row r="190" s="5" customFormat="1" x14ac:dyDescent="0.2"/>
    <row r="191" s="5" customFormat="1" x14ac:dyDescent="0.2"/>
    <row r="192" s="5" customFormat="1" x14ac:dyDescent="0.2"/>
    <row r="193" s="5" customFormat="1" x14ac:dyDescent="0.2"/>
    <row r="194" s="5" customFormat="1" x14ac:dyDescent="0.2"/>
    <row r="195" s="5" customFormat="1" x14ac:dyDescent="0.2"/>
    <row r="196" s="5" customFormat="1" x14ac:dyDescent="0.2"/>
    <row r="197" s="5" customFormat="1" x14ac:dyDescent="0.2"/>
    <row r="198" s="5" customFormat="1" x14ac:dyDescent="0.2"/>
    <row r="199" s="5" customFormat="1" x14ac:dyDescent="0.2"/>
    <row r="200" s="5" customFormat="1" x14ac:dyDescent="0.2"/>
    <row r="201" s="5" customFormat="1" x14ac:dyDescent="0.2"/>
    <row r="202" s="5" customFormat="1" x14ac:dyDescent="0.2"/>
    <row r="203" s="5" customFormat="1" x14ac:dyDescent="0.2"/>
    <row r="204" s="5" customFormat="1" x14ac:dyDescent="0.2"/>
    <row r="205" s="5" customFormat="1" x14ac:dyDescent="0.2"/>
    <row r="206" s="5" customFormat="1" x14ac:dyDescent="0.2"/>
    <row r="207" s="5" customFormat="1" x14ac:dyDescent="0.2"/>
    <row r="208" s="5" customFormat="1" x14ac:dyDescent="0.2"/>
    <row r="209" s="5" customFormat="1" x14ac:dyDescent="0.2"/>
    <row r="210" s="5" customFormat="1" x14ac:dyDescent="0.2"/>
    <row r="211" s="5" customFormat="1" x14ac:dyDescent="0.2"/>
    <row r="212" s="5" customFormat="1" x14ac:dyDescent="0.2"/>
    <row r="213" s="5" customFormat="1" x14ac:dyDescent="0.2"/>
    <row r="214" s="5" customFormat="1" x14ac:dyDescent="0.2"/>
    <row r="215" s="5" customFormat="1" x14ac:dyDescent="0.2"/>
    <row r="216" s="5" customFormat="1" x14ac:dyDescent="0.2"/>
    <row r="217" s="5" customFormat="1" x14ac:dyDescent="0.2"/>
    <row r="218" s="5" customFormat="1" x14ac:dyDescent="0.2"/>
    <row r="219" s="5" customFormat="1" x14ac:dyDescent="0.2"/>
    <row r="220" s="5" customFormat="1" x14ac:dyDescent="0.2"/>
    <row r="221" s="5" customFormat="1" x14ac:dyDescent="0.2"/>
    <row r="222" s="5" customFormat="1" x14ac:dyDescent="0.2"/>
    <row r="223" s="5" customFormat="1" x14ac:dyDescent="0.2"/>
    <row r="224" s="5" customFormat="1" x14ac:dyDescent="0.2"/>
    <row r="225" s="5" customFormat="1" x14ac:dyDescent="0.2"/>
    <row r="226" s="5" customFormat="1" x14ac:dyDescent="0.2"/>
    <row r="227" s="5" customFormat="1" x14ac:dyDescent="0.2"/>
    <row r="228" s="5" customFormat="1" x14ac:dyDescent="0.2"/>
    <row r="229" s="5" customFormat="1" x14ac:dyDescent="0.2"/>
    <row r="230" s="5" customFormat="1" x14ac:dyDescent="0.2"/>
    <row r="231" s="5" customFormat="1" x14ac:dyDescent="0.2"/>
    <row r="232" s="5" customFormat="1" x14ac:dyDescent="0.2"/>
    <row r="233" s="5" customFormat="1" x14ac:dyDescent="0.2"/>
    <row r="234" s="5" customFormat="1" x14ac:dyDescent="0.2"/>
    <row r="235" s="5" customFormat="1" x14ac:dyDescent="0.2"/>
    <row r="236" s="5" customFormat="1" x14ac:dyDescent="0.2"/>
    <row r="237" s="5" customFormat="1" x14ac:dyDescent="0.2"/>
    <row r="238" s="5" customFormat="1" x14ac:dyDescent="0.2"/>
    <row r="239" s="5" customFormat="1" x14ac:dyDescent="0.2"/>
    <row r="240" s="5" customFormat="1" x14ac:dyDescent="0.2"/>
    <row r="241" s="5" customFormat="1" x14ac:dyDescent="0.2"/>
    <row r="242" s="5" customFormat="1" x14ac:dyDescent="0.2"/>
    <row r="243" s="5" customFormat="1" x14ac:dyDescent="0.2"/>
    <row r="244" s="5" customFormat="1" x14ac:dyDescent="0.2"/>
    <row r="245" s="5" customFormat="1" x14ac:dyDescent="0.2"/>
    <row r="246" s="5" customFormat="1" x14ac:dyDescent="0.2"/>
    <row r="247" s="5" customFormat="1" x14ac:dyDescent="0.2"/>
    <row r="248" s="5" customFormat="1" x14ac:dyDescent="0.2"/>
    <row r="249" s="5" customFormat="1" x14ac:dyDescent="0.2"/>
    <row r="250" s="5" customFormat="1" x14ac:dyDescent="0.2"/>
    <row r="251" s="5" customFormat="1" x14ac:dyDescent="0.2"/>
    <row r="252" s="5" customFormat="1" x14ac:dyDescent="0.2"/>
    <row r="253" s="5" customFormat="1" x14ac:dyDescent="0.2"/>
    <row r="254" s="5" customFormat="1" x14ac:dyDescent="0.2"/>
    <row r="255" s="5" customFormat="1" x14ac:dyDescent="0.2"/>
    <row r="256" s="5" customFormat="1" x14ac:dyDescent="0.2"/>
    <row r="257" spans="4:9" s="5" customFormat="1" x14ac:dyDescent="0.2"/>
    <row r="258" spans="4:9" s="5" customFormat="1" x14ac:dyDescent="0.2"/>
    <row r="259" spans="4:9" s="5" customFormat="1" x14ac:dyDescent="0.2"/>
    <row r="260" spans="4:9" s="5" customFormat="1" x14ac:dyDescent="0.2"/>
    <row r="261" spans="4:9" s="5" customFormat="1" x14ac:dyDescent="0.2"/>
    <row r="262" spans="4:9" s="5" customFormat="1" x14ac:dyDescent="0.2"/>
    <row r="263" spans="4:9" s="5" customFormat="1" x14ac:dyDescent="0.2"/>
    <row r="264" spans="4:9" s="5" customFormat="1" x14ac:dyDescent="0.2"/>
    <row r="265" spans="4:9" s="5" customFormat="1" x14ac:dyDescent="0.2"/>
    <row r="266" spans="4:9" s="5" customFormat="1" x14ac:dyDescent="0.2"/>
    <row r="267" spans="4:9" s="5" customFormat="1" x14ac:dyDescent="0.2"/>
    <row r="268" spans="4:9" s="5" customFormat="1" x14ac:dyDescent="0.2"/>
    <row r="269" spans="4:9" s="5" customFormat="1" x14ac:dyDescent="0.2"/>
    <row r="270" spans="4:9" s="5" customFormat="1" x14ac:dyDescent="0.2"/>
    <row r="271" spans="4:9" s="5" customFormat="1" x14ac:dyDescent="0.2"/>
    <row r="272" spans="4:9" x14ac:dyDescent="0.2">
      <c r="D272" s="5"/>
      <c r="E272" s="5"/>
      <c r="F272" s="5"/>
      <c r="G272" s="5"/>
      <c r="H272" s="5"/>
      <c r="I272" s="5"/>
    </row>
  </sheetData>
  <sheetProtection algorithmName="SHA-512" hashValue="YCR7qnVHnCwiDgcYmE6TVvXBdAJg/pI/txEfcwlbnl8G2PTtfusjeKSKo6LBwXL4Ck1i88SZmUA/htlDW1aG8w==" saltValue="KfO3rtliG+QWVigXlgJ0dg==" spinCount="100000" sheet="1" objects="1" scenarios="1" selectLockedCells="1" selectUnlockedCells="1"/>
  <mergeCells count="17">
    <mergeCell ref="E15:H15"/>
    <mergeCell ref="D7:I8"/>
    <mergeCell ref="C3:J4"/>
    <mergeCell ref="F5:G6"/>
    <mergeCell ref="E9:H9"/>
    <mergeCell ref="E11:H11"/>
    <mergeCell ref="E13:H13"/>
    <mergeCell ref="F26:G26"/>
    <mergeCell ref="D27:I27"/>
    <mergeCell ref="F28:G28"/>
    <mergeCell ref="D29:I29"/>
    <mergeCell ref="E17:H17"/>
    <mergeCell ref="D21:I21"/>
    <mergeCell ref="D22:I22"/>
    <mergeCell ref="D23:I23"/>
    <mergeCell ref="D24:I24"/>
    <mergeCell ref="D25:I25"/>
  </mergeCells>
  <hyperlinks>
    <hyperlink ref="D29" r:id="rId1" display="dfgomez@usb.edu.co "/>
  </hyperlinks>
  <pageMargins left="0.74803149606299213" right="0.74803149606299213" top="0.98425196850393704" bottom="0.98425196850393704" header="0" footer="0"/>
  <pageSetup orientation="portrait" r:id="rId2"/>
  <headerFooter alignWithMargins="0">
    <oddHeader>&amp;LPREDIM 2016&amp;CMag.Ing. Gustavo A. Vargas H.&amp;RArq. Ing. Diego F. Gómez E.</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showGridLines="0" zoomScale="70" zoomScaleNormal="70" workbookViewId="0"/>
  </sheetViews>
  <sheetFormatPr baseColWidth="10" defaultRowHeight="12.75" x14ac:dyDescent="0.2"/>
  <cols>
    <col min="1" max="1" width="2.28515625" style="19" customWidth="1"/>
    <col min="2" max="6" width="11.28515625" style="19" customWidth="1"/>
    <col min="7" max="7" width="21.28515625" style="19" customWidth="1"/>
    <col min="8" max="8" width="2" style="18" customWidth="1"/>
    <col min="9" max="13" width="11.28515625" style="19" customWidth="1"/>
    <col min="14" max="14" width="16.85546875" style="19" customWidth="1"/>
    <col min="15" max="15" width="11.28515625" style="17" customWidth="1"/>
    <col min="16" max="19" width="11.42578125" style="17"/>
    <col min="20" max="16384" width="11.42578125" style="19"/>
  </cols>
  <sheetData>
    <row r="1" spans="1:14" ht="14.25" customHeight="1" thickBot="1" x14ac:dyDescent="0.25">
      <c r="A1" s="17"/>
      <c r="B1" s="17"/>
      <c r="C1" s="17"/>
      <c r="D1" s="17"/>
      <c r="E1" s="17"/>
      <c r="F1" s="17"/>
      <c r="G1" s="17"/>
      <c r="I1" s="17"/>
      <c r="J1" s="17"/>
      <c r="K1" s="17"/>
      <c r="L1" s="17"/>
      <c r="M1" s="17"/>
      <c r="N1" s="17"/>
    </row>
    <row r="2" spans="1:14" ht="12.75" customHeight="1" x14ac:dyDescent="0.2">
      <c r="A2" s="17"/>
      <c r="B2" s="967" t="s">
        <v>401</v>
      </c>
      <c r="C2" s="968"/>
      <c r="D2" s="968"/>
      <c r="E2" s="968"/>
      <c r="F2" s="968"/>
      <c r="G2" s="968"/>
      <c r="H2" s="968"/>
      <c r="I2" s="968"/>
      <c r="J2" s="968"/>
      <c r="K2" s="968"/>
      <c r="L2" s="968"/>
      <c r="M2" s="968"/>
      <c r="N2" s="969"/>
    </row>
    <row r="3" spans="1:14" ht="6" customHeight="1" thickBot="1" x14ac:dyDescent="0.25">
      <c r="A3" s="17"/>
      <c r="B3" s="970"/>
      <c r="C3" s="971"/>
      <c r="D3" s="971"/>
      <c r="E3" s="971"/>
      <c r="F3" s="971"/>
      <c r="G3" s="971"/>
      <c r="H3" s="971"/>
      <c r="I3" s="971"/>
      <c r="J3" s="971"/>
      <c r="K3" s="971"/>
      <c r="L3" s="971"/>
      <c r="M3" s="971"/>
      <c r="N3" s="972"/>
    </row>
    <row r="4" spans="1:14" ht="6.75" customHeight="1" thickBot="1" x14ac:dyDescent="0.25">
      <c r="A4" s="17"/>
      <c r="B4" s="20"/>
      <c r="C4" s="20"/>
      <c r="D4" s="20"/>
      <c r="E4" s="20"/>
      <c r="F4" s="20"/>
      <c r="G4" s="20"/>
      <c r="H4" s="21"/>
      <c r="I4" s="17"/>
      <c r="J4" s="17"/>
      <c r="K4" s="17"/>
      <c r="L4" s="17"/>
      <c r="M4" s="17"/>
      <c r="N4" s="17"/>
    </row>
    <row r="5" spans="1:14" ht="17.25" customHeight="1" x14ac:dyDescent="0.25">
      <c r="A5" s="17"/>
      <c r="B5" s="44"/>
      <c r="C5" s="22"/>
      <c r="D5" s="23"/>
      <c r="E5" s="23"/>
      <c r="F5" s="23"/>
      <c r="G5" s="24"/>
      <c r="H5" s="25"/>
      <c r="I5" s="973"/>
      <c r="J5" s="974"/>
      <c r="K5" s="974"/>
      <c r="L5" s="26"/>
      <c r="M5" s="26"/>
      <c r="N5" s="27"/>
    </row>
    <row r="6" spans="1:14" ht="12" customHeight="1" x14ac:dyDescent="0.2">
      <c r="A6" s="17"/>
      <c r="B6" s="975" t="s">
        <v>23</v>
      </c>
      <c r="C6" s="986"/>
      <c r="D6" s="986"/>
      <c r="E6" s="986"/>
      <c r="F6" s="986"/>
      <c r="G6" s="987"/>
      <c r="H6" s="28"/>
      <c r="I6" s="1033" t="s">
        <v>419</v>
      </c>
      <c r="J6" s="1034"/>
      <c r="K6" s="1034"/>
      <c r="L6" s="1034"/>
      <c r="M6" s="1034"/>
      <c r="N6" s="1035"/>
    </row>
    <row r="7" spans="1:14" x14ac:dyDescent="0.2">
      <c r="A7" s="17"/>
      <c r="B7" s="1032"/>
      <c r="C7" s="986"/>
      <c r="D7" s="986"/>
      <c r="E7" s="986"/>
      <c r="F7" s="986"/>
      <c r="G7" s="987"/>
      <c r="H7" s="28"/>
      <c r="I7" s="1036"/>
      <c r="J7" s="1034"/>
      <c r="K7" s="1034"/>
      <c r="L7" s="1034"/>
      <c r="M7" s="1034"/>
      <c r="N7" s="1035"/>
    </row>
    <row r="8" spans="1:14" x14ac:dyDescent="0.2">
      <c r="A8" s="17"/>
      <c r="B8" s="1032"/>
      <c r="C8" s="986"/>
      <c r="D8" s="986"/>
      <c r="E8" s="986"/>
      <c r="F8" s="986"/>
      <c r="G8" s="987"/>
      <c r="H8" s="28"/>
      <c r="I8" s="1036"/>
      <c r="J8" s="1034"/>
      <c r="K8" s="1034"/>
      <c r="L8" s="1034"/>
      <c r="M8" s="1034"/>
      <c r="N8" s="1035"/>
    </row>
    <row r="9" spans="1:14" x14ac:dyDescent="0.2">
      <c r="A9" s="17"/>
      <c r="B9" s="1032"/>
      <c r="C9" s="986"/>
      <c r="D9" s="986"/>
      <c r="E9" s="986"/>
      <c r="F9" s="986"/>
      <c r="G9" s="987"/>
      <c r="H9" s="28"/>
      <c r="I9" s="1036"/>
      <c r="J9" s="1034"/>
      <c r="K9" s="1034"/>
      <c r="L9" s="1034"/>
      <c r="M9" s="1034"/>
      <c r="N9" s="1035"/>
    </row>
    <row r="10" spans="1:14" x14ac:dyDescent="0.2">
      <c r="A10" s="17"/>
      <c r="B10" s="1032"/>
      <c r="C10" s="986"/>
      <c r="D10" s="986"/>
      <c r="E10" s="986"/>
      <c r="F10" s="986"/>
      <c r="G10" s="987"/>
      <c r="H10" s="28"/>
      <c r="I10" s="1036"/>
      <c r="J10" s="1034"/>
      <c r="K10" s="1034"/>
      <c r="L10" s="1034"/>
      <c r="M10" s="1034"/>
      <c r="N10" s="1035"/>
    </row>
    <row r="11" spans="1:14" x14ac:dyDescent="0.2">
      <c r="A11" s="17"/>
      <c r="B11" s="1032"/>
      <c r="C11" s="986"/>
      <c r="D11" s="986"/>
      <c r="E11" s="986"/>
      <c r="F11" s="986"/>
      <c r="G11" s="987"/>
      <c r="H11" s="28"/>
      <c r="I11" s="1036"/>
      <c r="J11" s="1034"/>
      <c r="K11" s="1034"/>
      <c r="L11" s="1034"/>
      <c r="M11" s="1034"/>
      <c r="N11" s="1035"/>
    </row>
    <row r="12" spans="1:14" ht="14.25" customHeight="1" x14ac:dyDescent="0.2">
      <c r="A12" s="17"/>
      <c r="B12" s="1032"/>
      <c r="C12" s="986"/>
      <c r="D12" s="986"/>
      <c r="E12" s="986"/>
      <c r="F12" s="986"/>
      <c r="G12" s="987"/>
      <c r="H12" s="28"/>
      <c r="I12" s="1036"/>
      <c r="J12" s="1034"/>
      <c r="K12" s="1034"/>
      <c r="L12" s="1034"/>
      <c r="M12" s="1034"/>
      <c r="N12" s="1035"/>
    </row>
    <row r="13" spans="1:14" ht="3.75" customHeight="1" x14ac:dyDescent="0.2">
      <c r="A13" s="17"/>
      <c r="B13" s="1032"/>
      <c r="C13" s="986"/>
      <c r="D13" s="986"/>
      <c r="E13" s="986"/>
      <c r="F13" s="986"/>
      <c r="G13" s="987"/>
      <c r="H13" s="28"/>
      <c r="I13" s="29"/>
      <c r="J13" s="30"/>
      <c r="K13" s="30"/>
      <c r="L13" s="30"/>
      <c r="M13" s="30"/>
      <c r="N13" s="31"/>
    </row>
    <row r="14" spans="1:14" ht="15.75" x14ac:dyDescent="0.2">
      <c r="A14" s="17"/>
      <c r="B14" s="1032"/>
      <c r="C14" s="986"/>
      <c r="D14" s="986"/>
      <c r="E14" s="986"/>
      <c r="F14" s="986"/>
      <c r="G14" s="987"/>
      <c r="H14" s="28"/>
      <c r="I14" s="1037"/>
      <c r="J14" s="1038"/>
      <c r="K14" s="1038"/>
      <c r="L14" s="32"/>
      <c r="M14" s="32"/>
      <c r="N14" s="33"/>
    </row>
    <row r="15" spans="1:14" ht="36" customHeight="1" x14ac:dyDescent="0.2">
      <c r="A15" s="17"/>
      <c r="B15" s="1032"/>
      <c r="C15" s="986"/>
      <c r="D15" s="986"/>
      <c r="E15" s="986"/>
      <c r="F15" s="986"/>
      <c r="G15" s="987"/>
      <c r="H15" s="28"/>
      <c r="I15" s="1039" t="s">
        <v>420</v>
      </c>
      <c r="J15" s="995"/>
      <c r="K15" s="995"/>
      <c r="L15" s="995"/>
      <c r="M15" s="995"/>
      <c r="N15" s="996"/>
    </row>
    <row r="16" spans="1:14" ht="26.25" customHeight="1" x14ac:dyDescent="0.2">
      <c r="A16" s="17"/>
      <c r="B16" s="1036"/>
      <c r="C16" s="1034"/>
      <c r="D16" s="1034"/>
      <c r="E16" s="1034"/>
      <c r="F16" s="1034"/>
      <c r="G16" s="1035"/>
      <c r="H16" s="28"/>
      <c r="I16" s="1031"/>
      <c r="J16" s="995"/>
      <c r="K16" s="995"/>
      <c r="L16" s="995"/>
      <c r="M16" s="995"/>
      <c r="N16" s="996"/>
    </row>
    <row r="17" spans="1:14" ht="15.75" customHeight="1" x14ac:dyDescent="0.2">
      <c r="A17" s="17"/>
      <c r="B17" s="979" t="s">
        <v>445</v>
      </c>
      <c r="C17" s="984"/>
      <c r="D17" s="984"/>
      <c r="E17" s="984"/>
      <c r="F17" s="984"/>
      <c r="G17" s="985"/>
      <c r="H17" s="28"/>
      <c r="I17" s="1037"/>
      <c r="J17" s="1038"/>
      <c r="K17" s="1038"/>
      <c r="L17" s="819"/>
      <c r="M17" s="819"/>
      <c r="N17" s="820"/>
    </row>
    <row r="18" spans="1:14" ht="76.5" customHeight="1" x14ac:dyDescent="0.2">
      <c r="A18" s="17"/>
      <c r="B18" s="1039"/>
      <c r="C18" s="984"/>
      <c r="D18" s="984"/>
      <c r="E18" s="984"/>
      <c r="F18" s="984"/>
      <c r="G18" s="985"/>
      <c r="H18" s="34"/>
      <c r="I18" s="1039" t="s">
        <v>421</v>
      </c>
      <c r="J18" s="995"/>
      <c r="K18" s="995"/>
      <c r="L18" s="995"/>
      <c r="M18" s="995"/>
      <c r="N18" s="996"/>
    </row>
    <row r="19" spans="1:14" x14ac:dyDescent="0.2">
      <c r="A19" s="17"/>
      <c r="B19" s="45"/>
      <c r="C19" s="35"/>
      <c r="D19" s="35"/>
      <c r="E19" s="35"/>
      <c r="F19" s="35"/>
      <c r="G19" s="36"/>
      <c r="H19" s="25"/>
      <c r="I19" s="1031"/>
      <c r="J19" s="995"/>
      <c r="K19" s="995"/>
      <c r="L19" s="995"/>
      <c r="M19" s="995"/>
      <c r="N19" s="996"/>
    </row>
    <row r="20" spans="1:14" ht="6" customHeight="1" x14ac:dyDescent="0.2">
      <c r="A20" s="17"/>
      <c r="B20" s="823"/>
      <c r="C20" s="821"/>
      <c r="D20" s="821"/>
      <c r="E20" s="821"/>
      <c r="F20" s="821"/>
      <c r="G20" s="822"/>
      <c r="H20" s="34"/>
      <c r="I20" s="1031"/>
      <c r="J20" s="995"/>
      <c r="K20" s="995"/>
      <c r="L20" s="995"/>
      <c r="M20" s="995"/>
      <c r="N20" s="996"/>
    </row>
    <row r="21" spans="1:14" x14ac:dyDescent="0.2">
      <c r="A21" s="17"/>
      <c r="B21" s="823"/>
      <c r="C21" s="821"/>
      <c r="D21" s="821"/>
      <c r="E21" s="821"/>
      <c r="F21" s="821"/>
      <c r="G21" s="822"/>
      <c r="H21" s="34"/>
      <c r="I21" s="1031"/>
      <c r="J21" s="995"/>
      <c r="K21" s="995"/>
      <c r="L21" s="995"/>
      <c r="M21" s="995"/>
      <c r="N21" s="996"/>
    </row>
    <row r="22" spans="1:14" ht="13.5" thickBot="1" x14ac:dyDescent="0.25">
      <c r="A22" s="17"/>
      <c r="B22" s="823"/>
      <c r="C22" s="821"/>
      <c r="D22" s="821"/>
      <c r="E22" s="821"/>
      <c r="F22" s="821"/>
      <c r="G22" s="822"/>
      <c r="H22" s="34"/>
      <c r="I22" s="997"/>
      <c r="J22" s="998"/>
      <c r="K22" s="998"/>
      <c r="L22" s="998"/>
      <c r="M22" s="998"/>
      <c r="N22" s="999"/>
    </row>
    <row r="23" spans="1:14" ht="18.75" customHeight="1" thickBot="1" x14ac:dyDescent="0.25">
      <c r="A23" s="17"/>
      <c r="B23" s="823"/>
      <c r="C23" s="821"/>
      <c r="D23" s="821"/>
      <c r="E23" s="821"/>
      <c r="F23" s="821"/>
      <c r="G23" s="822"/>
      <c r="H23" s="34"/>
      <c r="I23" s="17"/>
      <c r="J23" s="17"/>
      <c r="K23" s="17"/>
      <c r="L23" s="17"/>
      <c r="M23" s="17"/>
      <c r="N23" s="17"/>
    </row>
    <row r="24" spans="1:14" ht="15.75" x14ac:dyDescent="0.25">
      <c r="A24" s="17"/>
      <c r="B24" s="1037"/>
      <c r="C24" s="1038"/>
      <c r="D24" s="1038"/>
      <c r="E24" s="37"/>
      <c r="F24" s="37"/>
      <c r="G24" s="38"/>
      <c r="H24" s="28"/>
      <c r="I24" s="44" t="s">
        <v>20</v>
      </c>
      <c r="J24" s="39"/>
      <c r="K24" s="39"/>
      <c r="L24" s="39"/>
      <c r="M24" s="39"/>
      <c r="N24" s="40"/>
    </row>
    <row r="25" spans="1:14" ht="12.75" customHeight="1" x14ac:dyDescent="0.2">
      <c r="A25" s="17"/>
      <c r="B25" s="812"/>
      <c r="C25" s="813"/>
      <c r="D25" s="813"/>
      <c r="E25" s="813"/>
      <c r="F25" s="813"/>
      <c r="G25" s="814"/>
      <c r="H25" s="34"/>
      <c r="I25" s="994" t="s">
        <v>431</v>
      </c>
      <c r="J25" s="995"/>
      <c r="K25" s="995"/>
      <c r="L25" s="995"/>
      <c r="M25" s="995"/>
      <c r="N25" s="996"/>
    </row>
    <row r="26" spans="1:14" ht="12.75" customHeight="1" x14ac:dyDescent="0.2">
      <c r="A26" s="17"/>
      <c r="B26" s="815"/>
      <c r="C26" s="813"/>
      <c r="D26" s="813"/>
      <c r="E26" s="813"/>
      <c r="F26" s="813"/>
      <c r="G26" s="814"/>
      <c r="H26" s="34"/>
      <c r="I26" s="1031"/>
      <c r="J26" s="995"/>
      <c r="K26" s="995"/>
      <c r="L26" s="995"/>
      <c r="M26" s="995"/>
      <c r="N26" s="996"/>
    </row>
    <row r="27" spans="1:14" ht="12.75" customHeight="1" x14ac:dyDescent="0.2">
      <c r="A27" s="17"/>
      <c r="B27" s="815"/>
      <c r="C27" s="813"/>
      <c r="D27" s="813"/>
      <c r="E27" s="813"/>
      <c r="F27" s="813"/>
      <c r="G27" s="814"/>
      <c r="H27" s="34"/>
      <c r="I27" s="1031"/>
      <c r="J27" s="995"/>
      <c r="K27" s="995"/>
      <c r="L27" s="995"/>
      <c r="M27" s="995"/>
      <c r="N27" s="996"/>
    </row>
    <row r="28" spans="1:14" ht="12.75" customHeight="1" x14ac:dyDescent="0.2">
      <c r="A28" s="17"/>
      <c r="B28" s="815"/>
      <c r="C28" s="813"/>
      <c r="D28" s="813"/>
      <c r="E28" s="813"/>
      <c r="F28" s="813"/>
      <c r="G28" s="814"/>
      <c r="H28" s="34"/>
      <c r="I28" s="1031"/>
      <c r="J28" s="995"/>
      <c r="K28" s="995"/>
      <c r="L28" s="995"/>
      <c r="M28" s="995"/>
      <c r="N28" s="996"/>
    </row>
    <row r="29" spans="1:14" ht="12.75" customHeight="1" x14ac:dyDescent="0.2">
      <c r="A29" s="17"/>
      <c r="B29" s="815"/>
      <c r="C29" s="813"/>
      <c r="D29" s="813"/>
      <c r="E29" s="813"/>
      <c r="F29" s="813"/>
      <c r="G29" s="814"/>
      <c r="H29" s="34"/>
      <c r="I29" s="1031"/>
      <c r="J29" s="995"/>
      <c r="K29" s="995"/>
      <c r="L29" s="995"/>
      <c r="M29" s="995"/>
      <c r="N29" s="996"/>
    </row>
    <row r="30" spans="1:14" ht="12.75" customHeight="1" x14ac:dyDescent="0.2">
      <c r="A30" s="17"/>
      <c r="B30" s="815"/>
      <c r="C30" s="813"/>
      <c r="D30" s="813"/>
      <c r="E30" s="813"/>
      <c r="F30" s="813"/>
      <c r="G30" s="814"/>
      <c r="H30" s="34"/>
      <c r="I30" s="1031"/>
      <c r="J30" s="995"/>
      <c r="K30" s="995"/>
      <c r="L30" s="995"/>
      <c r="M30" s="995"/>
      <c r="N30" s="996"/>
    </row>
    <row r="31" spans="1:14" ht="12.75" customHeight="1" x14ac:dyDescent="0.2">
      <c r="A31" s="17"/>
      <c r="B31" s="815"/>
      <c r="C31" s="813"/>
      <c r="D31" s="813"/>
      <c r="E31" s="813"/>
      <c r="F31" s="813"/>
      <c r="G31" s="814"/>
      <c r="H31" s="34"/>
      <c r="I31" s="1031"/>
      <c r="J31" s="995"/>
      <c r="K31" s="995"/>
      <c r="L31" s="995"/>
      <c r="M31" s="995"/>
      <c r="N31" s="996"/>
    </row>
    <row r="32" spans="1:14" ht="12.75" customHeight="1" x14ac:dyDescent="0.2">
      <c r="A32" s="17"/>
      <c r="B32" s="815"/>
      <c r="C32" s="813"/>
      <c r="D32" s="813"/>
      <c r="E32" s="813"/>
      <c r="F32" s="813"/>
      <c r="G32" s="814"/>
      <c r="H32" s="34"/>
      <c r="I32" s="1031"/>
      <c r="J32" s="995"/>
      <c r="K32" s="995"/>
      <c r="L32" s="995"/>
      <c r="M32" s="995"/>
      <c r="N32" s="996"/>
    </row>
    <row r="33" spans="1:14" ht="12.75" customHeight="1" x14ac:dyDescent="0.2">
      <c r="A33" s="17"/>
      <c r="B33" s="815"/>
      <c r="C33" s="813"/>
      <c r="D33" s="813"/>
      <c r="E33" s="813"/>
      <c r="F33" s="813"/>
      <c r="G33" s="814"/>
      <c r="H33" s="34"/>
      <c r="I33" s="1031"/>
      <c r="J33" s="995"/>
      <c r="K33" s="995"/>
      <c r="L33" s="995"/>
      <c r="M33" s="995"/>
      <c r="N33" s="996"/>
    </row>
    <row r="34" spans="1:14" ht="13.5" customHeight="1" thickBot="1" x14ac:dyDescent="0.25">
      <c r="A34" s="17"/>
      <c r="B34" s="816"/>
      <c r="C34" s="817"/>
      <c r="D34" s="817"/>
      <c r="E34" s="817"/>
      <c r="F34" s="817"/>
      <c r="G34" s="818"/>
      <c r="H34" s="34"/>
      <c r="I34" s="997"/>
      <c r="J34" s="998"/>
      <c r="K34" s="998"/>
      <c r="L34" s="998"/>
      <c r="M34" s="998"/>
      <c r="N34" s="999"/>
    </row>
    <row r="35" spans="1:14" x14ac:dyDescent="0.2">
      <c r="A35" s="17"/>
      <c r="B35" s="17"/>
      <c r="C35" s="17"/>
      <c r="D35" s="17"/>
      <c r="E35" s="17"/>
      <c r="F35" s="17"/>
      <c r="G35" s="17"/>
      <c r="I35" s="17"/>
      <c r="J35" s="17"/>
      <c r="K35" s="17"/>
      <c r="L35" s="17"/>
      <c r="M35" s="17"/>
      <c r="N35" s="17"/>
    </row>
    <row r="36" spans="1:14" x14ac:dyDescent="0.2">
      <c r="A36" s="17"/>
      <c r="B36" s="17"/>
      <c r="C36" s="17"/>
      <c r="D36" s="17"/>
      <c r="E36" s="17"/>
      <c r="F36" s="17"/>
      <c r="G36" s="17"/>
      <c r="I36" s="17"/>
      <c r="J36" s="17"/>
      <c r="K36" s="17"/>
      <c r="L36" s="17"/>
      <c r="M36" s="17"/>
      <c r="N36" s="17"/>
    </row>
    <row r="37" spans="1:14" x14ac:dyDescent="0.2">
      <c r="A37" s="17"/>
      <c r="B37" s="17"/>
      <c r="C37" s="17"/>
      <c r="D37" s="17"/>
      <c r="E37" s="17"/>
      <c r="F37" s="17"/>
      <c r="G37" s="17"/>
      <c r="I37" s="17"/>
      <c r="J37" s="17"/>
      <c r="K37" s="17"/>
      <c r="L37" s="17"/>
      <c r="M37" s="17"/>
      <c r="N37" s="17"/>
    </row>
    <row r="38" spans="1:14" x14ac:dyDescent="0.2">
      <c r="A38" s="17"/>
      <c r="B38" s="17"/>
      <c r="C38" s="17"/>
      <c r="D38" s="17"/>
      <c r="E38" s="17"/>
      <c r="F38" s="17"/>
      <c r="G38" s="17"/>
      <c r="I38" s="17"/>
      <c r="J38" s="17"/>
      <c r="K38" s="17"/>
      <c r="L38" s="17"/>
      <c r="M38" s="17"/>
      <c r="N38" s="17"/>
    </row>
    <row r="39" spans="1:14" x14ac:dyDescent="0.2">
      <c r="A39" s="17"/>
      <c r="B39" s="17"/>
      <c r="C39" s="17"/>
      <c r="D39" s="17"/>
      <c r="E39" s="17"/>
      <c r="F39" s="17"/>
      <c r="G39" s="17"/>
      <c r="I39" s="17"/>
      <c r="J39" s="17"/>
      <c r="K39" s="17"/>
      <c r="L39" s="17"/>
      <c r="M39" s="17"/>
      <c r="N39" s="17"/>
    </row>
    <row r="40" spans="1:14" x14ac:dyDescent="0.2">
      <c r="A40" s="17"/>
      <c r="B40" s="17"/>
      <c r="C40" s="17"/>
      <c r="D40" s="17"/>
      <c r="E40" s="17"/>
      <c r="F40" s="17"/>
      <c r="G40" s="17"/>
      <c r="I40" s="17"/>
      <c r="J40" s="17"/>
      <c r="K40" s="17"/>
      <c r="L40" s="17"/>
      <c r="M40" s="17"/>
      <c r="N40" s="17"/>
    </row>
    <row r="41" spans="1:14" x14ac:dyDescent="0.2">
      <c r="A41" s="17"/>
      <c r="B41" s="17"/>
      <c r="C41" s="17"/>
      <c r="D41" s="17"/>
      <c r="E41" s="17"/>
      <c r="F41" s="17"/>
      <c r="G41" s="17"/>
      <c r="I41" s="17"/>
      <c r="J41" s="17"/>
      <c r="K41" s="17"/>
      <c r="L41" s="17"/>
      <c r="M41" s="17"/>
      <c r="N41" s="17"/>
    </row>
    <row r="42" spans="1:14" x14ac:dyDescent="0.2">
      <c r="A42" s="17"/>
      <c r="B42" s="17"/>
      <c r="C42" s="17"/>
      <c r="D42" s="17"/>
      <c r="E42" s="17"/>
      <c r="F42" s="17"/>
      <c r="G42" s="17"/>
      <c r="I42" s="17"/>
      <c r="J42" s="17"/>
      <c r="K42" s="17"/>
      <c r="L42" s="17"/>
      <c r="M42" s="17"/>
      <c r="N42" s="17"/>
    </row>
    <row r="43" spans="1:14" x14ac:dyDescent="0.2">
      <c r="A43" s="17"/>
      <c r="B43" s="17"/>
      <c r="C43" s="17"/>
      <c r="D43" s="17"/>
      <c r="E43" s="17"/>
      <c r="F43" s="17"/>
      <c r="G43" s="17"/>
      <c r="I43" s="17"/>
      <c r="J43" s="17"/>
      <c r="K43" s="17"/>
      <c r="L43" s="17"/>
      <c r="M43" s="17"/>
      <c r="N43" s="17"/>
    </row>
    <row r="44" spans="1:14" x14ac:dyDescent="0.2">
      <c r="A44" s="17"/>
      <c r="B44" s="17"/>
      <c r="C44" s="17"/>
      <c r="D44" s="17"/>
      <c r="E44" s="17"/>
      <c r="F44" s="17"/>
      <c r="G44" s="17"/>
      <c r="I44" s="17"/>
      <c r="J44" s="17"/>
      <c r="K44" s="17"/>
      <c r="L44" s="17"/>
      <c r="M44" s="17"/>
      <c r="N44" s="17"/>
    </row>
    <row r="45" spans="1:14" x14ac:dyDescent="0.2">
      <c r="A45" s="17"/>
      <c r="B45" s="17"/>
      <c r="C45" s="17"/>
      <c r="D45" s="17"/>
      <c r="E45" s="17"/>
      <c r="F45" s="17"/>
      <c r="G45" s="17"/>
      <c r="I45" s="17"/>
      <c r="J45" s="17"/>
      <c r="K45" s="17"/>
      <c r="L45" s="17"/>
      <c r="M45" s="17"/>
      <c r="N45" s="17"/>
    </row>
    <row r="46" spans="1:14" x14ac:dyDescent="0.2">
      <c r="A46" s="17"/>
      <c r="B46" s="17"/>
      <c r="C46" s="17"/>
      <c r="D46" s="17"/>
      <c r="E46" s="17"/>
      <c r="F46" s="17"/>
      <c r="G46" s="17"/>
      <c r="I46" s="17"/>
      <c r="J46" s="17"/>
      <c r="K46" s="17"/>
      <c r="L46" s="17"/>
      <c r="M46" s="17"/>
      <c r="N46" s="17"/>
    </row>
    <row r="47" spans="1:14" x14ac:dyDescent="0.2">
      <c r="A47" s="17"/>
      <c r="B47" s="17"/>
      <c r="C47" s="17"/>
      <c r="D47" s="17"/>
      <c r="E47" s="17"/>
      <c r="F47" s="17"/>
      <c r="G47" s="17"/>
      <c r="I47" s="17"/>
      <c r="J47" s="17"/>
      <c r="K47" s="17"/>
      <c r="L47" s="17"/>
      <c r="M47" s="17"/>
      <c r="N47" s="17"/>
    </row>
    <row r="48" spans="1:14" x14ac:dyDescent="0.2">
      <c r="A48" s="17"/>
      <c r="B48" s="17"/>
      <c r="C48" s="17"/>
      <c r="D48" s="17"/>
      <c r="E48" s="17"/>
      <c r="F48" s="17"/>
      <c r="G48" s="17"/>
      <c r="I48" s="17"/>
      <c r="J48" s="17"/>
      <c r="K48" s="17"/>
      <c r="L48" s="17"/>
      <c r="M48" s="17"/>
      <c r="N48" s="17"/>
    </row>
    <row r="49" spans="8:8" s="17" customFormat="1" x14ac:dyDescent="0.2">
      <c r="H49" s="18"/>
    </row>
    <row r="50" spans="8:8" s="17" customFormat="1" x14ac:dyDescent="0.2">
      <c r="H50" s="18"/>
    </row>
    <row r="51" spans="8:8" s="17" customFormat="1" x14ac:dyDescent="0.2">
      <c r="H51" s="18"/>
    </row>
    <row r="52" spans="8:8" s="17" customFormat="1" x14ac:dyDescent="0.2">
      <c r="H52" s="18"/>
    </row>
    <row r="53" spans="8:8" s="17" customFormat="1" x14ac:dyDescent="0.2">
      <c r="H53" s="18"/>
    </row>
    <row r="54" spans="8:8" s="17" customFormat="1" x14ac:dyDescent="0.2">
      <c r="H54" s="18"/>
    </row>
    <row r="55" spans="8:8" s="17" customFormat="1" x14ac:dyDescent="0.2">
      <c r="H55" s="18"/>
    </row>
    <row r="56" spans="8:8" s="17" customFormat="1" x14ac:dyDescent="0.2">
      <c r="H56" s="18"/>
    </row>
    <row r="57" spans="8:8" s="17" customFormat="1" x14ac:dyDescent="0.2">
      <c r="H57" s="18"/>
    </row>
    <row r="58" spans="8:8" s="17" customFormat="1" x14ac:dyDescent="0.2">
      <c r="H58" s="18"/>
    </row>
    <row r="59" spans="8:8" s="17" customFormat="1" x14ac:dyDescent="0.2">
      <c r="H59" s="18"/>
    </row>
    <row r="60" spans="8:8" s="17" customFormat="1" x14ac:dyDescent="0.2">
      <c r="H60" s="18"/>
    </row>
    <row r="61" spans="8:8" s="17" customFormat="1" x14ac:dyDescent="0.2">
      <c r="H61" s="18"/>
    </row>
    <row r="62" spans="8:8" s="17" customFormat="1" x14ac:dyDescent="0.2">
      <c r="H62" s="18"/>
    </row>
    <row r="63" spans="8:8" s="17" customFormat="1" x14ac:dyDescent="0.2">
      <c r="H63" s="18"/>
    </row>
    <row r="64" spans="8:8" s="17" customFormat="1" x14ac:dyDescent="0.2">
      <c r="H64" s="18"/>
    </row>
    <row r="65" spans="8:8" s="17" customFormat="1" x14ac:dyDescent="0.2">
      <c r="H65" s="18"/>
    </row>
    <row r="66" spans="8:8" s="17" customFormat="1" x14ac:dyDescent="0.2">
      <c r="H66" s="18"/>
    </row>
    <row r="67" spans="8:8" s="17" customFormat="1" x14ac:dyDescent="0.2">
      <c r="H67" s="18"/>
    </row>
    <row r="68" spans="8:8" s="17" customFormat="1" x14ac:dyDescent="0.2">
      <c r="H68" s="18"/>
    </row>
    <row r="69" spans="8:8" s="17" customFormat="1" x14ac:dyDescent="0.2">
      <c r="H69" s="18"/>
    </row>
    <row r="70" spans="8:8" s="17" customFormat="1" x14ac:dyDescent="0.2">
      <c r="H70" s="18"/>
    </row>
    <row r="71" spans="8:8" s="17" customFormat="1" x14ac:dyDescent="0.2">
      <c r="H71" s="18"/>
    </row>
    <row r="72" spans="8:8" s="17" customFormat="1" x14ac:dyDescent="0.2">
      <c r="H72" s="18"/>
    </row>
    <row r="73" spans="8:8" s="17" customFormat="1" x14ac:dyDescent="0.2">
      <c r="H73" s="18"/>
    </row>
  </sheetData>
  <sheetProtection algorithmName="SHA-512" hashValue="ctVu5Wkqn6XRornM4bKoLK8VaJ76YNB97pcn/3r+jnlBRFYX5EI59X/NFK4OaCVqjbUgpBSDuerPk695P5FdXQ==" saltValue="PuMTayvLwRNMukZxKrckqA==" spinCount="100000" sheet="1" objects="1" scenarios="1" selectLockedCells="1" selectUnlockedCells="1"/>
  <mergeCells count="12">
    <mergeCell ref="I25:N34"/>
    <mergeCell ref="B2:N3"/>
    <mergeCell ref="I5:K5"/>
    <mergeCell ref="B6:G15"/>
    <mergeCell ref="I6:N12"/>
    <mergeCell ref="I14:K14"/>
    <mergeCell ref="I15:N16"/>
    <mergeCell ref="B16:G16"/>
    <mergeCell ref="B17:G18"/>
    <mergeCell ref="I17:K17"/>
    <mergeCell ref="I18:N22"/>
    <mergeCell ref="B24:D24"/>
  </mergeCells>
  <pageMargins left="0.74803149606299213" right="0.74803149606299213" top="0.98425196850393704" bottom="0.98425196850393704" header="0" footer="0"/>
  <pageSetup orientation="portrait" r:id="rId1"/>
  <headerFooter alignWithMargins="0">
    <oddHeader>&amp;LPREDIM 2016&amp;CMag.Ing. Gustavo A. Vargas H.&amp;RArq. Ing. Diego F. Gómez E.</oddHead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sheetPr>
  <dimension ref="A1:AV466"/>
  <sheetViews>
    <sheetView showGridLines="0" showZeros="0" showOutlineSymbols="0" zoomScale="70" zoomScaleNormal="70" zoomScaleSheetLayoutView="100" zoomScalePageLayoutView="80" workbookViewId="0">
      <selection activeCell="D4" sqref="D4:F4"/>
    </sheetView>
  </sheetViews>
  <sheetFormatPr baseColWidth="10" defaultRowHeight="12.75" x14ac:dyDescent="0.2"/>
  <cols>
    <col min="1" max="1" width="2.42578125" style="19" customWidth="1"/>
    <col min="2" max="2" width="3.28515625" style="19" customWidth="1"/>
    <col min="3" max="3" width="42.28515625" style="19" customWidth="1"/>
    <col min="4" max="4" width="18.5703125" style="19" customWidth="1"/>
    <col min="5" max="5" width="8" style="19" customWidth="1"/>
    <col min="6" max="6" width="6.42578125" style="19" customWidth="1"/>
    <col min="7" max="7" width="7.7109375" style="19" customWidth="1"/>
    <col min="8" max="13" width="2.85546875" style="19" customWidth="1"/>
    <col min="14" max="16" width="2.7109375" style="19" customWidth="1"/>
    <col min="17" max="17" width="2.85546875" style="19" customWidth="1"/>
    <col min="18" max="18" width="5.140625" style="19" customWidth="1"/>
    <col min="19" max="19" width="3" style="19" customWidth="1"/>
    <col min="20" max="20" width="11.42578125" style="19"/>
    <col min="21" max="25" width="18.85546875" style="19" customWidth="1"/>
    <col min="26" max="16384" width="11.42578125" style="19"/>
  </cols>
  <sheetData>
    <row r="1" spans="1:48" ht="13.5" customHeight="1" thickBot="1" x14ac:dyDescent="0.25"/>
    <row r="2" spans="1:48" ht="20.25" customHeight="1" thickBot="1" x14ac:dyDescent="0.3">
      <c r="B2" s="1080" t="s">
        <v>211</v>
      </c>
      <c r="C2" s="1081"/>
      <c r="D2" s="1081"/>
      <c r="E2" s="1081"/>
      <c r="F2" s="1081"/>
      <c r="G2" s="1081"/>
      <c r="H2" s="1081"/>
      <c r="I2" s="1081"/>
      <c r="J2" s="1081"/>
      <c r="K2" s="1081"/>
      <c r="L2" s="1081"/>
      <c r="M2" s="1081"/>
      <c r="N2" s="1081"/>
      <c r="O2" s="1081"/>
      <c r="P2" s="1081"/>
      <c r="Q2" s="1081"/>
      <c r="R2" s="1081"/>
      <c r="S2" s="1082"/>
      <c r="T2" s="17"/>
      <c r="U2" s="457"/>
      <c r="V2" s="458"/>
      <c r="W2" s="458"/>
      <c r="X2" s="458"/>
      <c r="Y2" s="311"/>
      <c r="Z2" s="17"/>
      <c r="AA2" s="17"/>
      <c r="AB2" s="17"/>
      <c r="AC2" s="17"/>
      <c r="AD2" s="17"/>
      <c r="AE2" s="17"/>
      <c r="AF2" s="17"/>
      <c r="AG2" s="17"/>
      <c r="AH2" s="17"/>
      <c r="AI2" s="17"/>
      <c r="AJ2" s="17"/>
      <c r="AK2" s="17"/>
      <c r="AL2" s="17"/>
      <c r="AM2" s="17"/>
      <c r="AN2" s="17"/>
      <c r="AO2" s="17"/>
      <c r="AP2" s="17"/>
      <c r="AQ2" s="17"/>
      <c r="AR2" s="17"/>
      <c r="AS2" s="17"/>
      <c r="AT2" s="17"/>
      <c r="AU2" s="17"/>
      <c r="AV2" s="17"/>
    </row>
    <row r="3" spans="1:48" ht="12.75" customHeight="1" thickBot="1" x14ac:dyDescent="0.25">
      <c r="B3" s="832"/>
      <c r="C3" s="851"/>
      <c r="D3" s="851"/>
      <c r="E3" s="851"/>
      <c r="F3" s="851"/>
      <c r="G3" s="851"/>
      <c r="H3" s="851"/>
      <c r="I3" s="851"/>
      <c r="J3" s="851"/>
      <c r="K3" s="851"/>
      <c r="L3" s="851"/>
      <c r="M3" s="851"/>
      <c r="N3" s="851"/>
      <c r="O3" s="851"/>
      <c r="P3" s="851"/>
      <c r="Q3" s="851"/>
      <c r="R3" s="851"/>
      <c r="S3" s="833"/>
      <c r="T3" s="17"/>
      <c r="U3" s="77"/>
      <c r="V3" s="78"/>
      <c r="W3" s="78"/>
      <c r="X3" s="78"/>
      <c r="Y3" s="80"/>
      <c r="Z3" s="17"/>
      <c r="AA3" s="17"/>
      <c r="AB3" s="17"/>
      <c r="AC3" s="17"/>
      <c r="AD3" s="17"/>
      <c r="AE3" s="17"/>
      <c r="AF3" s="17"/>
      <c r="AG3" s="17"/>
      <c r="AH3" s="17"/>
      <c r="AI3" s="17"/>
      <c r="AJ3" s="17"/>
      <c r="AK3" s="17"/>
      <c r="AL3" s="17"/>
      <c r="AM3" s="17"/>
      <c r="AN3" s="17"/>
      <c r="AO3" s="17"/>
      <c r="AP3" s="17"/>
      <c r="AQ3" s="17"/>
      <c r="AR3" s="17"/>
      <c r="AS3" s="17"/>
      <c r="AT3" s="17"/>
      <c r="AU3" s="17"/>
      <c r="AV3" s="17"/>
    </row>
    <row r="4" spans="1:48" s="68" customFormat="1" ht="18" customHeight="1" thickBot="1" x14ac:dyDescent="0.3">
      <c r="A4" s="353"/>
      <c r="B4" s="57"/>
      <c r="C4" s="58" t="s">
        <v>206</v>
      </c>
      <c r="D4" s="1071" t="s">
        <v>204</v>
      </c>
      <c r="E4" s="1072"/>
      <c r="F4" s="1073"/>
      <c r="G4" s="59"/>
      <c r="H4" s="60"/>
      <c r="I4" s="60"/>
      <c r="J4" s="61"/>
      <c r="K4" s="62" t="s">
        <v>172</v>
      </c>
      <c r="L4" s="61"/>
      <c r="M4" s="61"/>
      <c r="N4" s="61"/>
      <c r="O4" s="61"/>
      <c r="P4" s="61"/>
      <c r="Q4" s="61"/>
      <c r="R4" s="61"/>
      <c r="S4" s="63"/>
      <c r="U4" s="809"/>
      <c r="V4" s="810"/>
      <c r="W4" s="810"/>
      <c r="X4" s="810"/>
      <c r="Y4" s="459"/>
    </row>
    <row r="5" spans="1:48" s="68" customFormat="1" ht="18" hidden="1" customHeight="1" x14ac:dyDescent="0.2">
      <c r="A5" s="353"/>
      <c r="B5" s="57"/>
      <c r="C5" s="64"/>
      <c r="D5" s="65" t="s">
        <v>204</v>
      </c>
      <c r="E5" s="66"/>
      <c r="F5" s="60">
        <v>1</v>
      </c>
      <c r="G5" s="67">
        <f>IF(D4="Dry wall (No frágil)",2,IF(D4="Mampostería (frágil)",1))</f>
        <v>1</v>
      </c>
      <c r="H5" s="60"/>
      <c r="I5" s="60"/>
      <c r="L5" s="61"/>
      <c r="M5" s="61"/>
      <c r="N5" s="61"/>
      <c r="O5" s="61"/>
      <c r="P5" s="61"/>
      <c r="Q5" s="61"/>
      <c r="R5" s="61"/>
      <c r="S5" s="63"/>
      <c r="U5" s="809"/>
      <c r="V5" s="810"/>
      <c r="W5" s="810"/>
      <c r="X5" s="810"/>
      <c r="Y5" s="459"/>
    </row>
    <row r="6" spans="1:48" s="68" customFormat="1" ht="18" hidden="1" customHeight="1" x14ac:dyDescent="0.2">
      <c r="A6" s="353"/>
      <c r="B6" s="57"/>
      <c r="C6" s="64"/>
      <c r="D6" s="65" t="s">
        <v>203</v>
      </c>
      <c r="E6" s="66"/>
      <c r="F6" s="60">
        <v>2</v>
      </c>
      <c r="H6" s="60"/>
      <c r="I6" s="60"/>
      <c r="J6" s="61"/>
      <c r="K6" s="61"/>
      <c r="L6" s="61"/>
      <c r="M6" s="61"/>
      <c r="N6" s="61"/>
      <c r="O6" s="61"/>
      <c r="P6" s="61"/>
      <c r="Q6" s="61"/>
      <c r="R6" s="61"/>
      <c r="S6" s="63"/>
      <c r="U6" s="809"/>
      <c r="V6" s="810"/>
      <c r="W6" s="810"/>
      <c r="X6" s="810"/>
      <c r="Y6" s="459"/>
    </row>
    <row r="7" spans="1:48" s="68" customFormat="1" ht="6.75" customHeight="1" thickBot="1" x14ac:dyDescent="0.25">
      <c r="A7" s="353"/>
      <c r="B7" s="57"/>
      <c r="C7" s="69"/>
      <c r="D7" s="70"/>
      <c r="E7" s="70"/>
      <c r="F7" s="71"/>
      <c r="G7" s="71"/>
      <c r="H7" s="72"/>
      <c r="I7" s="60"/>
      <c r="J7" s="61"/>
      <c r="K7" s="61"/>
      <c r="L7" s="61"/>
      <c r="M7" s="61"/>
      <c r="N7" s="61"/>
      <c r="O7" s="61"/>
      <c r="P7" s="61"/>
      <c r="Q7" s="61"/>
      <c r="R7" s="61"/>
      <c r="S7" s="63"/>
      <c r="U7" s="809"/>
      <c r="V7" s="810"/>
      <c r="W7" s="810"/>
      <c r="X7" s="810"/>
      <c r="Y7" s="459"/>
    </row>
    <row r="8" spans="1:48" ht="42.75" customHeight="1" thickBot="1" x14ac:dyDescent="0.25">
      <c r="B8" s="1083"/>
      <c r="C8" s="1088" t="s">
        <v>405</v>
      </c>
      <c r="D8" s="1089"/>
      <c r="E8" s="1089"/>
      <c r="F8" s="1089"/>
      <c r="G8" s="1089"/>
      <c r="H8" s="1089"/>
      <c r="I8" s="1089"/>
      <c r="J8" s="1089"/>
      <c r="K8" s="1089"/>
      <c r="L8" s="1089"/>
      <c r="M8" s="1089"/>
      <c r="N8" s="1089"/>
      <c r="O8" s="1089"/>
      <c r="P8" s="1089"/>
      <c r="Q8" s="1089"/>
      <c r="R8" s="1090"/>
      <c r="S8" s="1085"/>
      <c r="T8" s="17"/>
      <c r="U8" s="77"/>
      <c r="V8" s="78"/>
      <c r="W8" s="78"/>
      <c r="X8" s="78"/>
      <c r="Y8" s="80"/>
      <c r="Z8" s="17"/>
      <c r="AA8" s="17"/>
      <c r="AB8" s="17"/>
      <c r="AC8" s="17"/>
      <c r="AD8" s="17"/>
      <c r="AE8" s="17"/>
      <c r="AF8" s="17"/>
      <c r="AG8" s="17"/>
      <c r="AH8" s="17"/>
      <c r="AI8" s="17"/>
      <c r="AJ8" s="17"/>
      <c r="AK8" s="17"/>
      <c r="AL8" s="17"/>
      <c r="AM8" s="17"/>
      <c r="AN8" s="17"/>
      <c r="AO8" s="17"/>
      <c r="AP8" s="17"/>
      <c r="AQ8" s="17"/>
      <c r="AR8" s="17"/>
      <c r="AS8" s="17"/>
      <c r="AT8" s="17"/>
      <c r="AU8" s="17"/>
      <c r="AV8" s="17"/>
    </row>
    <row r="9" spans="1:48" ht="13.5" thickBot="1" x14ac:dyDescent="0.25">
      <c r="B9" s="1083"/>
      <c r="C9" s="1087"/>
      <c r="D9" s="1087"/>
      <c r="E9" s="1087"/>
      <c r="F9" s="1087"/>
      <c r="G9" s="1087"/>
      <c r="H9" s="1087"/>
      <c r="I9" s="1087"/>
      <c r="J9" s="1087"/>
      <c r="K9" s="1087"/>
      <c r="L9" s="1087"/>
      <c r="M9" s="1087"/>
      <c r="N9" s="1087"/>
      <c r="O9" s="1087"/>
      <c r="P9" s="1087"/>
      <c r="Q9" s="1087"/>
      <c r="R9" s="1087"/>
      <c r="S9" s="1085"/>
      <c r="T9" s="17"/>
      <c r="U9" s="77"/>
      <c r="V9" s="78"/>
      <c r="W9" s="78"/>
      <c r="X9" s="78"/>
      <c r="Y9" s="80"/>
      <c r="Z9" s="17"/>
      <c r="AA9" s="17"/>
      <c r="AB9" s="17"/>
      <c r="AC9" s="17"/>
      <c r="AD9" s="17"/>
      <c r="AE9" s="17"/>
      <c r="AF9" s="17"/>
      <c r="AG9" s="17"/>
      <c r="AH9" s="17"/>
      <c r="AI9" s="17"/>
      <c r="AJ9" s="17"/>
      <c r="AK9" s="17"/>
      <c r="AL9" s="17"/>
      <c r="AM9" s="17"/>
      <c r="AN9" s="17"/>
      <c r="AO9" s="17"/>
      <c r="AP9" s="17"/>
      <c r="AQ9" s="17"/>
      <c r="AR9" s="17"/>
      <c r="AS9" s="17"/>
      <c r="AT9" s="17"/>
      <c r="AU9" s="17"/>
      <c r="AV9" s="17"/>
    </row>
    <row r="10" spans="1:48" ht="36" customHeight="1" thickBot="1" x14ac:dyDescent="0.3">
      <c r="B10" s="1083"/>
      <c r="C10" s="1065" t="s">
        <v>74</v>
      </c>
      <c r="D10" s="1066"/>
      <c r="E10" s="1066"/>
      <c r="F10" s="1066"/>
      <c r="G10" s="1066"/>
      <c r="H10" s="1066"/>
      <c r="I10" s="1066"/>
      <c r="J10" s="1066"/>
      <c r="K10" s="1066"/>
      <c r="L10" s="1066"/>
      <c r="M10" s="1066"/>
      <c r="N10" s="1066"/>
      <c r="O10" s="1066"/>
      <c r="P10" s="1066"/>
      <c r="Q10" s="1066"/>
      <c r="R10" s="1067"/>
      <c r="S10" s="1085"/>
      <c r="T10" s="17"/>
      <c r="U10" s="77"/>
      <c r="V10" s="1040" t="s">
        <v>19</v>
      </c>
      <c r="W10" s="1041"/>
      <c r="X10" s="1041"/>
      <c r="Y10" s="80"/>
      <c r="Z10" s="17"/>
      <c r="AA10" s="17"/>
      <c r="AB10" s="17"/>
      <c r="AC10" s="17"/>
      <c r="AD10" s="17"/>
      <c r="AE10" s="17"/>
      <c r="AF10" s="17"/>
      <c r="AG10" s="17"/>
      <c r="AH10" s="17"/>
      <c r="AI10" s="17"/>
      <c r="AJ10" s="17"/>
      <c r="AK10" s="17"/>
      <c r="AL10" s="17"/>
      <c r="AM10" s="17"/>
      <c r="AN10" s="17"/>
      <c r="AO10" s="17"/>
      <c r="AP10" s="17"/>
      <c r="AQ10" s="17"/>
      <c r="AR10" s="17"/>
      <c r="AS10" s="17"/>
      <c r="AT10" s="17"/>
      <c r="AU10" s="17"/>
      <c r="AV10" s="17"/>
    </row>
    <row r="11" spans="1:48" ht="79.5" customHeight="1" thickBot="1" x14ac:dyDescent="0.25">
      <c r="B11" s="1083"/>
      <c r="C11" s="1051" t="s">
        <v>58</v>
      </c>
      <c r="D11" s="1052"/>
      <c r="E11" s="1056" t="str">
        <f>IF(G5=1,"SOPORTAN MUROS O PARTICIONES FRAGILES (Mampostería ladrillo, farol o bloque)           TABLA CR.9.5","NO SOPORTAN MUROS O PARTICIONES FRÁGILES (Muros en Dry Wall o sin muros)           TABLA C.9.5 (a)")</f>
        <v>SOPORTAN MUROS O PARTICIONES FRAGILES (Mampostería ladrillo, farol o bloque)           TABLA CR.9.5</v>
      </c>
      <c r="F11" s="1057"/>
      <c r="G11" s="1058"/>
      <c r="H11" s="1053" t="s">
        <v>61</v>
      </c>
      <c r="I11" s="1054"/>
      <c r="J11" s="1054"/>
      <c r="K11" s="1054"/>
      <c r="L11" s="1054"/>
      <c r="M11" s="1054"/>
      <c r="N11" s="1054"/>
      <c r="O11" s="1054"/>
      <c r="P11" s="1054"/>
      <c r="Q11" s="1054"/>
      <c r="R11" s="1055"/>
      <c r="S11" s="1085"/>
      <c r="T11" s="17"/>
      <c r="U11" s="77"/>
      <c r="V11" s="78"/>
      <c r="W11" s="78"/>
      <c r="X11" s="78"/>
      <c r="Y11" s="80"/>
      <c r="Z11" s="17"/>
      <c r="AA11" s="17"/>
      <c r="AB11" s="17"/>
      <c r="AC11" s="17"/>
      <c r="AD11" s="17"/>
      <c r="AE11" s="17"/>
      <c r="AF11" s="17"/>
      <c r="AG11" s="17"/>
      <c r="AH11" s="17"/>
      <c r="AI11" s="17"/>
      <c r="AJ11" s="17"/>
      <c r="AK11" s="17"/>
      <c r="AL11" s="17"/>
      <c r="AM11" s="17"/>
      <c r="AN11" s="17"/>
      <c r="AO11" s="17"/>
      <c r="AP11" s="17"/>
      <c r="AQ11" s="17"/>
      <c r="AR11" s="17"/>
      <c r="AS11" s="17"/>
      <c r="AT11" s="17"/>
      <c r="AU11" s="17"/>
      <c r="AV11" s="17"/>
    </row>
    <row r="12" spans="1:48" ht="30" customHeight="1" thickBot="1" x14ac:dyDescent="0.25">
      <c r="B12" s="1083"/>
      <c r="C12" s="73" t="s">
        <v>1</v>
      </c>
      <c r="D12" s="74" t="s">
        <v>49</v>
      </c>
      <c r="E12" s="1059" t="s">
        <v>50</v>
      </c>
      <c r="F12" s="1060"/>
      <c r="G12" s="1061"/>
      <c r="H12" s="1062" t="s">
        <v>76</v>
      </c>
      <c r="I12" s="1063"/>
      <c r="J12" s="1063"/>
      <c r="K12" s="1063"/>
      <c r="L12" s="1063"/>
      <c r="M12" s="1063"/>
      <c r="N12" s="1063"/>
      <c r="O12" s="1063"/>
      <c r="P12" s="1063"/>
      <c r="Q12" s="1063"/>
      <c r="R12" s="1064"/>
      <c r="S12" s="1085"/>
      <c r="T12" s="17"/>
      <c r="U12" s="77"/>
      <c r="V12" s="78"/>
      <c r="W12" s="78"/>
      <c r="X12" s="78"/>
      <c r="Y12" s="80"/>
      <c r="Z12" s="17"/>
      <c r="AA12" s="17"/>
      <c r="AB12" s="17"/>
      <c r="AC12" s="17"/>
      <c r="AD12" s="17"/>
      <c r="AE12" s="17"/>
      <c r="AF12" s="17"/>
      <c r="AG12" s="17"/>
      <c r="AH12" s="17"/>
      <c r="AI12" s="17"/>
      <c r="AJ12" s="17"/>
      <c r="AK12" s="17"/>
      <c r="AL12" s="17"/>
      <c r="AM12" s="17"/>
      <c r="AN12" s="17"/>
      <c r="AO12" s="17"/>
      <c r="AP12" s="17"/>
      <c r="AQ12" s="17"/>
      <c r="AR12" s="17"/>
      <c r="AS12" s="17"/>
      <c r="AT12" s="17"/>
      <c r="AU12" s="17"/>
      <c r="AV12" s="17"/>
    </row>
    <row r="13" spans="1:48" ht="16.5" customHeight="1" x14ac:dyDescent="0.2">
      <c r="B13" s="1083"/>
      <c r="C13" s="869" t="s">
        <v>433</v>
      </c>
      <c r="D13" s="46"/>
      <c r="E13" s="75" t="str">
        <f>IF(G5=1,"L/12 =","L/18,5 =")</f>
        <v>L/12 =</v>
      </c>
      <c r="F13" s="675">
        <f>IF(G5=1,(D13/12)*100,(D13/18.5)*100)</f>
        <v>0</v>
      </c>
      <c r="G13" s="76" t="s">
        <v>0</v>
      </c>
      <c r="H13" s="77"/>
      <c r="I13" s="78"/>
      <c r="J13" s="78"/>
      <c r="K13" s="78"/>
      <c r="L13" s="78"/>
      <c r="M13" s="78"/>
      <c r="N13" s="78"/>
      <c r="O13" s="79"/>
      <c r="P13" s="79"/>
      <c r="Q13" s="78"/>
      <c r="R13" s="80"/>
      <c r="S13" s="1085"/>
      <c r="T13" s="17"/>
      <c r="U13" s="77"/>
      <c r="V13" s="78"/>
      <c r="W13" s="78"/>
      <c r="X13" s="78"/>
      <c r="Y13" s="80"/>
      <c r="Z13" s="17"/>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1:48" ht="15.75" customHeight="1" x14ac:dyDescent="0.2">
      <c r="B14" s="1083"/>
      <c r="C14" s="870" t="s">
        <v>434</v>
      </c>
      <c r="D14" s="47"/>
      <c r="E14" s="81" t="str">
        <f>IF(G5=1,"L/14 =","L/21 =")</f>
        <v>L/14 =</v>
      </c>
      <c r="F14" s="676">
        <f>IF(G5=1,(D14/14)*100,(D14/21)*100)</f>
        <v>0</v>
      </c>
      <c r="G14" s="82" t="s">
        <v>0</v>
      </c>
      <c r="H14" s="83"/>
      <c r="I14" s="84"/>
      <c r="J14" s="85"/>
      <c r="K14" s="86"/>
      <c r="L14" s="86"/>
      <c r="M14" s="85"/>
      <c r="N14" s="86"/>
      <c r="O14" s="87"/>
      <c r="P14" s="88"/>
      <c r="Q14" s="89"/>
      <c r="R14" s="90"/>
      <c r="S14" s="1085"/>
      <c r="T14" s="17"/>
      <c r="U14" s="77"/>
      <c r="V14" s="78"/>
      <c r="W14" s="78"/>
      <c r="X14" s="78"/>
      <c r="Y14" s="80"/>
      <c r="Z14" s="17"/>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1:48" ht="15.75" customHeight="1" thickBot="1" x14ac:dyDescent="0.25">
      <c r="B15" s="1083"/>
      <c r="C15" s="871" t="s">
        <v>435</v>
      </c>
      <c r="D15" s="48"/>
      <c r="E15" s="91" t="str">
        <f>IF(G5=1,"L/5 =","L/8 =")</f>
        <v>L/5 =</v>
      </c>
      <c r="F15" s="677">
        <f>IF(G5=1,(D15/5)*100,(D15/8)*100)</f>
        <v>0</v>
      </c>
      <c r="G15" s="92" t="s">
        <v>0</v>
      </c>
      <c r="H15" s="93" t="s">
        <v>52</v>
      </c>
      <c r="I15" s="78"/>
      <c r="J15" s="94"/>
      <c r="K15" s="95"/>
      <c r="L15" s="95"/>
      <c r="M15" s="94"/>
      <c r="N15" s="96"/>
      <c r="O15" s="1048"/>
      <c r="P15" s="97"/>
      <c r="Q15" s="98"/>
      <c r="R15" s="99" t="s">
        <v>52</v>
      </c>
      <c r="S15" s="1085"/>
      <c r="T15" s="17"/>
      <c r="U15" s="77"/>
      <c r="V15" s="78"/>
      <c r="W15" s="78"/>
      <c r="X15" s="78"/>
      <c r="Y15" s="80"/>
      <c r="Z15" s="17"/>
      <c r="AA15" s="17"/>
      <c r="AB15" s="17"/>
      <c r="AC15" s="17"/>
      <c r="AD15" s="17"/>
      <c r="AE15" s="17"/>
      <c r="AF15" s="17"/>
      <c r="AG15" s="17"/>
      <c r="AH15" s="17"/>
      <c r="AI15" s="17"/>
      <c r="AJ15" s="17"/>
      <c r="AK15" s="17"/>
      <c r="AL15" s="17"/>
      <c r="AM15" s="17"/>
      <c r="AN15" s="17"/>
      <c r="AO15" s="17"/>
      <c r="AP15" s="17"/>
      <c r="AQ15" s="17"/>
      <c r="AR15" s="17"/>
      <c r="AS15" s="17"/>
      <c r="AT15" s="17"/>
      <c r="AU15" s="17"/>
      <c r="AV15" s="17"/>
    </row>
    <row r="16" spans="1:48" ht="15.75" customHeight="1" thickBot="1" x14ac:dyDescent="0.25">
      <c r="B16" s="1083"/>
      <c r="C16" s="121" t="s">
        <v>439</v>
      </c>
      <c r="D16" s="49"/>
      <c r="E16" s="678" t="str">
        <f>IF(G1=1,"L/11 =","L/16 =")</f>
        <v>L/16 =</v>
      </c>
      <c r="F16" s="679">
        <f>IF(G1=1,CEILING(D16*100/11,5),CEILING(D16*100/16,5))</f>
        <v>0</v>
      </c>
      <c r="G16" s="122" t="s">
        <v>0</v>
      </c>
      <c r="H16" s="77"/>
      <c r="I16" s="78"/>
      <c r="J16" s="101"/>
      <c r="K16" s="95"/>
      <c r="L16" s="95"/>
      <c r="M16" s="101"/>
      <c r="N16" s="96"/>
      <c r="O16" s="1048"/>
      <c r="P16" s="102"/>
      <c r="Q16" s="103"/>
      <c r="R16" s="104"/>
      <c r="S16" s="1085"/>
      <c r="T16" s="17"/>
      <c r="U16" s="77"/>
      <c r="V16" s="78"/>
      <c r="W16" s="78"/>
      <c r="X16" s="78"/>
      <c r="Y16" s="80"/>
      <c r="Z16" s="17"/>
      <c r="AA16" s="17"/>
      <c r="AB16" s="17"/>
      <c r="AC16" s="17"/>
      <c r="AD16" s="17"/>
      <c r="AE16" s="17"/>
      <c r="AF16" s="17"/>
      <c r="AG16" s="17"/>
      <c r="AH16" s="17"/>
      <c r="AI16" s="17"/>
      <c r="AJ16" s="17"/>
      <c r="AK16" s="17"/>
      <c r="AL16" s="17"/>
      <c r="AM16" s="17"/>
      <c r="AN16" s="17"/>
      <c r="AO16" s="17"/>
      <c r="AP16" s="17"/>
      <c r="AQ16" s="17"/>
      <c r="AR16" s="17"/>
      <c r="AS16" s="17"/>
      <c r="AT16" s="17"/>
      <c r="AU16" s="17"/>
      <c r="AV16" s="17"/>
    </row>
    <row r="17" spans="2:48" ht="15.75" thickBot="1" x14ac:dyDescent="0.3">
      <c r="B17" s="1083"/>
      <c r="C17" s="105" t="s">
        <v>65</v>
      </c>
      <c r="D17" s="106" t="s">
        <v>62</v>
      </c>
      <c r="E17" s="107" t="s">
        <v>51</v>
      </c>
      <c r="F17" s="670">
        <f>CEILING(MAX(F13,F14,F15,F16),5)</f>
        <v>0</v>
      </c>
      <c r="G17" s="108" t="s">
        <v>0</v>
      </c>
      <c r="H17" s="109"/>
      <c r="I17" s="110"/>
      <c r="K17" s="111"/>
      <c r="L17" s="111"/>
      <c r="N17" s="111"/>
      <c r="O17" s="1048"/>
      <c r="R17" s="80"/>
      <c r="S17" s="1085"/>
      <c r="T17" s="17"/>
      <c r="U17" s="77"/>
      <c r="V17" s="78"/>
      <c r="W17" s="17"/>
      <c r="X17" s="78"/>
      <c r="Y17" s="80"/>
      <c r="Z17" s="17"/>
      <c r="AA17" s="17"/>
      <c r="AB17" s="17"/>
      <c r="AC17" s="17"/>
      <c r="AD17" s="17"/>
      <c r="AE17" s="17"/>
      <c r="AF17" s="17"/>
      <c r="AG17" s="17"/>
      <c r="AH17" s="17"/>
      <c r="AI17" s="17"/>
      <c r="AJ17" s="17"/>
      <c r="AK17" s="17"/>
      <c r="AL17" s="17"/>
      <c r="AM17" s="17"/>
      <c r="AN17" s="17"/>
      <c r="AO17" s="17"/>
      <c r="AP17" s="17"/>
      <c r="AQ17" s="17"/>
      <c r="AR17" s="17"/>
      <c r="AS17" s="17"/>
      <c r="AT17" s="17"/>
      <c r="AU17" s="17"/>
      <c r="AV17" s="17"/>
    </row>
    <row r="18" spans="2:48" ht="15" x14ac:dyDescent="0.25">
      <c r="B18" s="1083"/>
      <c r="C18" s="112" t="s">
        <v>64</v>
      </c>
      <c r="D18" s="113" t="s">
        <v>63</v>
      </c>
      <c r="E18" s="114" t="s">
        <v>51</v>
      </c>
      <c r="F18" s="671">
        <f>F17</f>
        <v>0</v>
      </c>
      <c r="G18" s="115" t="s">
        <v>0</v>
      </c>
      <c r="H18" s="109"/>
      <c r="I18" s="110"/>
      <c r="J18" s="111" t="s">
        <v>59</v>
      </c>
      <c r="K18" s="116"/>
      <c r="L18" s="116"/>
      <c r="M18" s="111" t="s">
        <v>59</v>
      </c>
      <c r="N18" s="116"/>
      <c r="O18" s="835"/>
      <c r="P18" s="1050" t="s">
        <v>56</v>
      </c>
      <c r="Q18" s="1050"/>
      <c r="R18" s="80"/>
      <c r="S18" s="1085"/>
      <c r="T18" s="17"/>
      <c r="U18" s="77"/>
      <c r="V18" s="78"/>
      <c r="W18" s="78"/>
      <c r="X18" s="78"/>
      <c r="Y18" s="80"/>
      <c r="Z18" s="17"/>
      <c r="AA18" s="17"/>
      <c r="AB18" s="17"/>
      <c r="AC18" s="17"/>
      <c r="AD18" s="17"/>
      <c r="AE18" s="17"/>
      <c r="AF18" s="17"/>
      <c r="AG18" s="17"/>
      <c r="AH18" s="17"/>
      <c r="AI18" s="17"/>
      <c r="AJ18" s="17"/>
      <c r="AK18" s="17"/>
      <c r="AL18" s="17"/>
      <c r="AM18" s="17"/>
      <c r="AN18" s="17"/>
      <c r="AO18" s="17"/>
      <c r="AP18" s="17"/>
      <c r="AQ18" s="17"/>
      <c r="AR18" s="17"/>
      <c r="AS18" s="17"/>
      <c r="AT18" s="17"/>
      <c r="AU18" s="17"/>
      <c r="AV18" s="17"/>
    </row>
    <row r="19" spans="2:48" ht="16.5" customHeight="1" thickBot="1" x14ac:dyDescent="0.25">
      <c r="B19" s="1083"/>
      <c r="C19" s="117"/>
      <c r="D19" s="118" t="s">
        <v>66</v>
      </c>
      <c r="E19" s="119" t="s">
        <v>55</v>
      </c>
      <c r="F19" s="672">
        <f>CEILING(IF(F18/2&gt;30,F18/2,30),5)</f>
        <v>30</v>
      </c>
      <c r="G19" s="120" t="s">
        <v>0</v>
      </c>
      <c r="H19" s="123"/>
      <c r="I19" s="124" t="s">
        <v>60</v>
      </c>
      <c r="J19" s="125"/>
      <c r="K19" s="125"/>
      <c r="L19" s="125"/>
      <c r="M19" s="125"/>
      <c r="N19" s="125"/>
      <c r="O19" s="125"/>
      <c r="P19" s="125"/>
      <c r="Q19" s="125"/>
      <c r="R19" s="126"/>
      <c r="S19" s="1085"/>
      <c r="T19" s="17"/>
      <c r="U19" s="77"/>
      <c r="V19" s="78"/>
      <c r="W19" s="78"/>
      <c r="X19" s="78"/>
      <c r="Y19" s="80"/>
      <c r="Z19" s="17"/>
      <c r="AA19" s="17"/>
      <c r="AB19" s="17"/>
      <c r="AC19" s="17"/>
      <c r="AD19" s="17"/>
      <c r="AE19" s="17"/>
      <c r="AF19" s="17"/>
      <c r="AG19" s="17"/>
      <c r="AH19" s="17"/>
      <c r="AI19" s="17"/>
      <c r="AJ19" s="17"/>
      <c r="AK19" s="17"/>
      <c r="AL19" s="17"/>
      <c r="AM19" s="17"/>
      <c r="AN19" s="17"/>
      <c r="AO19" s="17"/>
      <c r="AP19" s="17"/>
      <c r="AQ19" s="17"/>
      <c r="AR19" s="17"/>
      <c r="AS19" s="17"/>
      <c r="AT19" s="17"/>
      <c r="AU19" s="17"/>
      <c r="AV19" s="17"/>
    </row>
    <row r="20" spans="2:48" ht="12.75" customHeight="1" thickBot="1" x14ac:dyDescent="0.25">
      <c r="B20" s="1083"/>
      <c r="C20" s="1049"/>
      <c r="D20" s="1049"/>
      <c r="E20" s="1049"/>
      <c r="F20" s="1049"/>
      <c r="G20" s="1049"/>
      <c r="H20" s="1049"/>
      <c r="I20" s="1049"/>
      <c r="J20" s="1049"/>
      <c r="K20" s="1049"/>
      <c r="L20" s="1049"/>
      <c r="M20" s="1049"/>
      <c r="N20" s="1049"/>
      <c r="O20" s="1049"/>
      <c r="P20" s="1049"/>
      <c r="Q20" s="1049"/>
      <c r="R20" s="1049"/>
      <c r="S20" s="1085"/>
      <c r="T20" s="17"/>
      <c r="U20" s="77"/>
      <c r="V20" s="78"/>
      <c r="W20" s="78"/>
      <c r="X20" s="78"/>
      <c r="Y20" s="80"/>
      <c r="Z20" s="17"/>
      <c r="AA20" s="17"/>
      <c r="AB20" s="17"/>
      <c r="AC20" s="17"/>
      <c r="AD20" s="17"/>
      <c r="AE20" s="17"/>
      <c r="AF20" s="17"/>
      <c r="AG20" s="17"/>
      <c r="AH20" s="17"/>
      <c r="AI20" s="17"/>
      <c r="AJ20" s="17"/>
      <c r="AK20" s="17"/>
      <c r="AL20" s="17"/>
      <c r="AM20" s="17"/>
      <c r="AN20" s="17"/>
      <c r="AO20" s="17"/>
      <c r="AP20" s="17"/>
      <c r="AQ20" s="17"/>
      <c r="AR20" s="17"/>
      <c r="AS20" s="17"/>
      <c r="AT20" s="17"/>
      <c r="AU20" s="17"/>
      <c r="AV20" s="17"/>
    </row>
    <row r="21" spans="2:48" ht="21.75" customHeight="1" thickBot="1" x14ac:dyDescent="0.25">
      <c r="B21" s="1083"/>
      <c r="C21" s="1091" t="s">
        <v>53</v>
      </c>
      <c r="D21" s="1092"/>
      <c r="E21" s="1092"/>
      <c r="F21" s="1092"/>
      <c r="G21" s="1092"/>
      <c r="H21" s="1092"/>
      <c r="I21" s="1092"/>
      <c r="J21" s="1092"/>
      <c r="K21" s="1092"/>
      <c r="L21" s="1092"/>
      <c r="M21" s="1092"/>
      <c r="N21" s="1092"/>
      <c r="O21" s="1092"/>
      <c r="P21" s="1092"/>
      <c r="Q21" s="1092"/>
      <c r="R21" s="1093"/>
      <c r="S21" s="1085"/>
      <c r="T21" s="17"/>
      <c r="U21" s="77"/>
      <c r="V21" s="78"/>
      <c r="W21" s="78"/>
      <c r="X21" s="78"/>
      <c r="Y21" s="80"/>
      <c r="Z21" s="17"/>
      <c r="AA21" s="17"/>
      <c r="AB21" s="17"/>
      <c r="AC21" s="17"/>
      <c r="AD21" s="17"/>
      <c r="AE21" s="17"/>
      <c r="AF21" s="17"/>
      <c r="AG21" s="17"/>
      <c r="AH21" s="17"/>
      <c r="AI21" s="17"/>
      <c r="AJ21" s="17"/>
      <c r="AK21" s="17"/>
      <c r="AL21" s="17"/>
      <c r="AM21" s="17"/>
      <c r="AN21" s="17"/>
      <c r="AO21" s="17"/>
      <c r="AP21" s="17"/>
      <c r="AQ21" s="17"/>
      <c r="AR21" s="17"/>
      <c r="AS21" s="17"/>
      <c r="AT21" s="17"/>
      <c r="AU21" s="17"/>
      <c r="AV21" s="17"/>
    </row>
    <row r="22" spans="2:48" ht="80.25" customHeight="1" thickBot="1" x14ac:dyDescent="0.25">
      <c r="B22" s="1083"/>
      <c r="C22" s="1051" t="s">
        <v>58</v>
      </c>
      <c r="D22" s="1052"/>
      <c r="E22" s="1056" t="str">
        <f>IF(G5=1,"SOPORTAN MUROS O PARTICIONES FRAGILES (Mampostería ladrillo, farol o bloque)           TABLA CR.9.5","NO SOPORTAN MUROS O PARTICIONES FRÁGILES (Muros en Dry Wall o sin muros)           TABLA C.9.5 (a)")</f>
        <v>SOPORTAN MUROS O PARTICIONES FRAGILES (Mampostería ladrillo, farol o bloque)           TABLA CR.9.5</v>
      </c>
      <c r="F22" s="1057"/>
      <c r="G22" s="1058"/>
      <c r="H22" s="1053" t="s">
        <v>67</v>
      </c>
      <c r="I22" s="1054"/>
      <c r="J22" s="1054"/>
      <c r="K22" s="1054"/>
      <c r="L22" s="1054"/>
      <c r="M22" s="1054"/>
      <c r="N22" s="1054"/>
      <c r="O22" s="1054"/>
      <c r="P22" s="1054"/>
      <c r="Q22" s="1054"/>
      <c r="R22" s="1055"/>
      <c r="S22" s="1085"/>
      <c r="T22" s="17"/>
      <c r="U22" s="77"/>
      <c r="V22" s="78"/>
      <c r="W22" s="78"/>
      <c r="X22" s="78"/>
      <c r="Y22" s="80"/>
      <c r="Z22" s="17"/>
      <c r="AA22" s="17"/>
      <c r="AB22" s="17"/>
      <c r="AC22" s="17"/>
      <c r="AD22" s="17"/>
      <c r="AE22" s="17"/>
      <c r="AF22" s="17"/>
      <c r="AG22" s="17"/>
      <c r="AH22" s="17"/>
      <c r="AI22" s="17"/>
      <c r="AJ22" s="17"/>
      <c r="AK22" s="17"/>
      <c r="AL22" s="17"/>
      <c r="AM22" s="17"/>
      <c r="AN22" s="17"/>
      <c r="AO22" s="17"/>
      <c r="AP22" s="17"/>
      <c r="AQ22" s="17"/>
      <c r="AR22" s="17"/>
      <c r="AS22" s="17"/>
      <c r="AT22" s="17"/>
      <c r="AU22" s="17"/>
      <c r="AV22" s="17"/>
    </row>
    <row r="23" spans="2:48" ht="30.75" customHeight="1" thickBot="1" x14ac:dyDescent="0.25">
      <c r="B23" s="1083"/>
      <c r="C23" s="73" t="s">
        <v>1</v>
      </c>
      <c r="D23" s="74" t="s">
        <v>49</v>
      </c>
      <c r="E23" s="1059" t="s">
        <v>54</v>
      </c>
      <c r="F23" s="1060"/>
      <c r="G23" s="1061"/>
      <c r="H23" s="1062" t="s">
        <v>57</v>
      </c>
      <c r="I23" s="1063"/>
      <c r="J23" s="1063"/>
      <c r="K23" s="1063"/>
      <c r="L23" s="1063"/>
      <c r="M23" s="1063"/>
      <c r="N23" s="1063"/>
      <c r="O23" s="1063"/>
      <c r="P23" s="1063"/>
      <c r="Q23" s="1063"/>
      <c r="R23" s="1064"/>
      <c r="S23" s="1085"/>
      <c r="T23" s="17"/>
      <c r="U23" s="77"/>
      <c r="V23" s="78"/>
      <c r="W23" s="78"/>
      <c r="X23" s="78"/>
      <c r="Y23" s="80"/>
      <c r="Z23" s="17"/>
      <c r="AA23" s="17"/>
      <c r="AB23" s="17"/>
      <c r="AC23" s="17"/>
      <c r="AD23" s="17"/>
      <c r="AE23" s="17"/>
      <c r="AF23" s="17"/>
      <c r="AG23" s="17"/>
      <c r="AH23" s="17"/>
      <c r="AI23" s="17"/>
      <c r="AJ23" s="17"/>
      <c r="AK23" s="17"/>
      <c r="AL23" s="17"/>
      <c r="AM23" s="17"/>
      <c r="AN23" s="17"/>
      <c r="AO23" s="17"/>
      <c r="AP23" s="17"/>
      <c r="AQ23" s="17"/>
      <c r="AR23" s="17"/>
      <c r="AS23" s="17"/>
      <c r="AT23" s="17"/>
      <c r="AU23" s="17"/>
      <c r="AV23" s="17"/>
    </row>
    <row r="24" spans="2:48" ht="18.75" customHeight="1" thickTop="1" x14ac:dyDescent="0.2">
      <c r="B24" s="1083"/>
      <c r="C24" s="869" t="s">
        <v>436</v>
      </c>
      <c r="D24" s="46"/>
      <c r="E24" s="75" t="str">
        <f>IF(G5=1,"L/12 =","L/18,5 =")</f>
        <v>L/12 =</v>
      </c>
      <c r="F24" s="675">
        <f>IF(G5=1,(D24/12)*100,(D24/18.5)*100)</f>
        <v>0</v>
      </c>
      <c r="G24" s="76" t="s">
        <v>0</v>
      </c>
      <c r="H24" s="77"/>
      <c r="I24" s="78"/>
      <c r="K24" s="127" t="s">
        <v>69</v>
      </c>
      <c r="L24" s="128" t="s">
        <v>72</v>
      </c>
      <c r="M24" s="129"/>
      <c r="N24" s="130"/>
      <c r="O24" s="131"/>
      <c r="P24" s="132"/>
      <c r="Q24" s="79"/>
      <c r="R24" s="80"/>
      <c r="S24" s="1085"/>
      <c r="T24" s="17"/>
      <c r="U24" s="77"/>
      <c r="V24" s="78"/>
      <c r="W24" s="78"/>
      <c r="X24" s="78"/>
      <c r="Y24" s="80"/>
      <c r="Z24" s="17"/>
      <c r="AA24" s="17"/>
      <c r="AB24" s="17"/>
      <c r="AC24" s="17"/>
      <c r="AD24" s="17"/>
      <c r="AE24" s="17"/>
      <c r="AF24" s="17"/>
      <c r="AG24" s="17"/>
      <c r="AH24" s="17"/>
      <c r="AI24" s="17"/>
      <c r="AJ24" s="17"/>
      <c r="AK24" s="17"/>
      <c r="AL24" s="17"/>
      <c r="AM24" s="17"/>
      <c r="AN24" s="17"/>
      <c r="AO24" s="17"/>
      <c r="AP24" s="17"/>
      <c r="AQ24" s="17"/>
      <c r="AR24" s="17"/>
      <c r="AS24" s="17"/>
      <c r="AT24" s="17"/>
      <c r="AU24" s="17"/>
      <c r="AV24" s="17"/>
    </row>
    <row r="25" spans="2:48" ht="18.75" customHeight="1" x14ac:dyDescent="0.2">
      <c r="B25" s="1083"/>
      <c r="C25" s="870" t="s">
        <v>437</v>
      </c>
      <c r="D25" s="47"/>
      <c r="E25" s="81" t="str">
        <f>IF(G5=1,"L/14 =","L/21 =")</f>
        <v>L/14 =</v>
      </c>
      <c r="F25" s="676">
        <f>IF(G5=1,(D25/14)*100,(D25/21)*100)</f>
        <v>0</v>
      </c>
      <c r="G25" s="82" t="s">
        <v>0</v>
      </c>
      <c r="H25" s="77"/>
      <c r="I25" s="78"/>
      <c r="K25" s="133"/>
      <c r="L25" s="134"/>
      <c r="M25" s="134"/>
      <c r="N25" s="134"/>
      <c r="O25" s="135"/>
      <c r="P25" s="132"/>
      <c r="Q25" s="136"/>
      <c r="R25" s="80"/>
      <c r="S25" s="1085"/>
      <c r="T25" s="17"/>
      <c r="U25" s="77"/>
      <c r="V25" s="78"/>
      <c r="W25" s="78"/>
      <c r="X25" s="78"/>
      <c r="Y25" s="80"/>
      <c r="Z25" s="17"/>
      <c r="AA25" s="17"/>
      <c r="AB25" s="17"/>
      <c r="AC25" s="17"/>
      <c r="AD25" s="17"/>
      <c r="AE25" s="17"/>
      <c r="AF25" s="17"/>
      <c r="AG25" s="17"/>
      <c r="AH25" s="17"/>
      <c r="AI25" s="17"/>
      <c r="AJ25" s="17"/>
      <c r="AK25" s="17"/>
      <c r="AL25" s="17"/>
      <c r="AM25" s="17"/>
      <c r="AN25" s="17"/>
      <c r="AO25" s="17"/>
      <c r="AP25" s="17"/>
      <c r="AQ25" s="17"/>
      <c r="AR25" s="17"/>
      <c r="AS25" s="17"/>
      <c r="AT25" s="17"/>
      <c r="AU25" s="17"/>
      <c r="AV25" s="17"/>
    </row>
    <row r="26" spans="2:48" ht="18.75" customHeight="1" thickBot="1" x14ac:dyDescent="0.25">
      <c r="B26" s="1083"/>
      <c r="C26" s="871" t="s">
        <v>438</v>
      </c>
      <c r="D26" s="48"/>
      <c r="E26" s="91" t="str">
        <f>IF(G5=1,"L/5 =","L/8 =")</f>
        <v>L/5 =</v>
      </c>
      <c r="F26" s="677">
        <f>IF(G5=1,(D26/5)*100,(D26/8)*100)</f>
        <v>0</v>
      </c>
      <c r="G26" s="92" t="s">
        <v>0</v>
      </c>
      <c r="H26" s="77"/>
      <c r="I26" s="78"/>
      <c r="K26" s="133"/>
      <c r="L26" s="134"/>
      <c r="M26" s="134"/>
      <c r="N26" s="134"/>
      <c r="O26" s="135"/>
      <c r="P26" s="132"/>
      <c r="Q26" s="137"/>
      <c r="R26" s="80"/>
      <c r="S26" s="1085"/>
      <c r="T26" s="17"/>
      <c r="U26" s="77"/>
      <c r="V26" s="78"/>
      <c r="W26" s="78"/>
      <c r="X26" s="78"/>
      <c r="Y26" s="80"/>
      <c r="Z26" s="17"/>
      <c r="AA26" s="17"/>
      <c r="AB26" s="17"/>
      <c r="AC26" s="17"/>
      <c r="AD26" s="17"/>
      <c r="AE26" s="17"/>
      <c r="AF26" s="17"/>
      <c r="AG26" s="17"/>
      <c r="AH26" s="17"/>
      <c r="AI26" s="17"/>
      <c r="AJ26" s="17"/>
      <c r="AK26" s="17"/>
      <c r="AL26" s="17"/>
      <c r="AM26" s="17"/>
      <c r="AN26" s="17"/>
      <c r="AO26" s="17"/>
      <c r="AP26" s="17"/>
      <c r="AQ26" s="17"/>
      <c r="AR26" s="17"/>
      <c r="AS26" s="17"/>
      <c r="AT26" s="17"/>
      <c r="AU26" s="17"/>
      <c r="AV26" s="17"/>
    </row>
    <row r="27" spans="2:48" ht="15.75" thickBot="1" x14ac:dyDescent="0.3">
      <c r="B27" s="1083"/>
      <c r="C27" s="694" t="s">
        <v>440</v>
      </c>
      <c r="D27" s="49"/>
      <c r="E27" s="680" t="str">
        <f>IF(G5=1,"L/11 =","L/16 =")</f>
        <v>L/11 =</v>
      </c>
      <c r="F27" s="681">
        <f>IF(G5=1,CEILING(D27*100/11,5),CEILING(D27*100/16,5))</f>
        <v>0</v>
      </c>
      <c r="G27" s="163" t="s">
        <v>0</v>
      </c>
      <c r="H27" s="77"/>
      <c r="I27" s="78"/>
      <c r="K27" s="139"/>
      <c r="L27" s="140"/>
      <c r="M27" s="140"/>
      <c r="N27" s="140"/>
      <c r="O27" s="141"/>
      <c r="P27" s="142"/>
      <c r="Q27" s="137" t="s">
        <v>52</v>
      </c>
      <c r="R27" s="104"/>
      <c r="S27" s="1085"/>
      <c r="T27" s="17"/>
      <c r="U27" s="77"/>
      <c r="V27" s="78"/>
      <c r="W27" s="78"/>
      <c r="X27" s="78"/>
      <c r="Y27" s="80"/>
      <c r="Z27" s="17"/>
      <c r="AA27" s="17"/>
      <c r="AB27" s="17"/>
      <c r="AC27" s="17"/>
      <c r="AD27" s="17"/>
      <c r="AE27" s="17"/>
      <c r="AF27" s="17"/>
      <c r="AG27" s="17"/>
      <c r="AH27" s="17"/>
      <c r="AI27" s="17"/>
      <c r="AJ27" s="17"/>
      <c r="AK27" s="17"/>
      <c r="AL27" s="17"/>
      <c r="AM27" s="17"/>
      <c r="AN27" s="17"/>
      <c r="AO27" s="17"/>
      <c r="AP27" s="17"/>
      <c r="AQ27" s="17"/>
      <c r="AR27" s="17"/>
      <c r="AS27" s="17"/>
      <c r="AT27" s="17"/>
      <c r="AU27" s="17"/>
      <c r="AV27" s="17"/>
    </row>
    <row r="28" spans="2:48" ht="15" x14ac:dyDescent="0.25">
      <c r="B28" s="1083"/>
      <c r="C28" s="143" t="s">
        <v>70</v>
      </c>
      <c r="D28" s="144" t="s">
        <v>63</v>
      </c>
      <c r="E28" s="691" t="s">
        <v>51</v>
      </c>
      <c r="F28" s="692">
        <f>CEILING(MAX(F24,F25,F26,F27),5)</f>
        <v>0</v>
      </c>
      <c r="G28" s="693" t="s">
        <v>0</v>
      </c>
      <c r="H28" s="109"/>
      <c r="I28" s="110"/>
      <c r="K28" s="145" t="s">
        <v>68</v>
      </c>
      <c r="L28" s="134"/>
      <c r="M28" s="134"/>
      <c r="N28" s="134"/>
      <c r="O28" s="135"/>
      <c r="P28" s="132"/>
      <c r="Q28" s="96"/>
      <c r="R28" s="80"/>
      <c r="S28" s="1085"/>
      <c r="T28" s="17"/>
      <c r="U28" s="77"/>
      <c r="V28" s="78"/>
      <c r="W28" s="78"/>
      <c r="X28" s="78"/>
      <c r="Y28" s="80"/>
      <c r="Z28" s="17"/>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5.75" thickBot="1" x14ac:dyDescent="0.3">
      <c r="B29" s="1083"/>
      <c r="C29" s="143"/>
      <c r="D29" s="144" t="s">
        <v>66</v>
      </c>
      <c r="E29" s="146" t="s">
        <v>55</v>
      </c>
      <c r="F29" s="673">
        <f>CEILING(IF(2*F28/3&gt;30,2*F28/3,30),5)</f>
        <v>30</v>
      </c>
      <c r="G29" s="147" t="s">
        <v>0</v>
      </c>
      <c r="H29" s="109"/>
      <c r="I29" s="110"/>
      <c r="K29" s="148"/>
      <c r="L29" s="149" t="s">
        <v>72</v>
      </c>
      <c r="M29" s="134"/>
      <c r="N29" s="134"/>
      <c r="O29" s="135"/>
      <c r="P29" s="132"/>
      <c r="Q29" s="96"/>
      <c r="R29" s="80"/>
      <c r="S29" s="1085"/>
      <c r="T29" s="17"/>
      <c r="U29" s="77"/>
      <c r="V29" s="78"/>
      <c r="W29" s="78"/>
      <c r="X29" s="78"/>
      <c r="Y29" s="80"/>
      <c r="Z29" s="17"/>
      <c r="AA29" s="17"/>
      <c r="AC29" s="17"/>
      <c r="AD29" s="17"/>
      <c r="AE29" s="17"/>
      <c r="AF29" s="17"/>
      <c r="AG29" s="17"/>
      <c r="AH29" s="17"/>
      <c r="AI29" s="17"/>
      <c r="AJ29" s="17"/>
      <c r="AK29" s="17"/>
      <c r="AL29" s="17"/>
      <c r="AM29" s="17"/>
      <c r="AN29" s="17"/>
      <c r="AO29" s="17"/>
      <c r="AP29" s="17"/>
      <c r="AQ29" s="17"/>
      <c r="AR29" s="17"/>
      <c r="AS29" s="17"/>
      <c r="AT29" s="17"/>
      <c r="AU29" s="17"/>
      <c r="AV29" s="17"/>
    </row>
    <row r="30" spans="2:48" ht="15.75" customHeight="1" thickBot="1" x14ac:dyDescent="0.3">
      <c r="B30" s="1083"/>
      <c r="C30" s="150" t="s">
        <v>71</v>
      </c>
      <c r="D30" s="151" t="s">
        <v>63</v>
      </c>
      <c r="E30" s="152" t="s">
        <v>51</v>
      </c>
      <c r="F30" s="674">
        <f>F28</f>
        <v>0</v>
      </c>
      <c r="G30" s="153" t="s">
        <v>0</v>
      </c>
      <c r="H30" s="77"/>
      <c r="I30" s="78"/>
      <c r="K30" s="154"/>
      <c r="L30" s="155"/>
      <c r="M30" s="155"/>
      <c r="N30" s="155"/>
      <c r="O30" s="156"/>
      <c r="P30" s="132"/>
      <c r="Q30" s="136"/>
      <c r="R30" s="80"/>
      <c r="S30" s="1085"/>
      <c r="T30" s="17"/>
      <c r="U30" s="77"/>
      <c r="V30" s="78"/>
      <c r="W30" s="78"/>
      <c r="X30" s="78"/>
      <c r="Y30" s="80"/>
      <c r="Z30" s="17"/>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5" customHeight="1" thickTop="1" thickBot="1" x14ac:dyDescent="0.3">
      <c r="B31" s="1083"/>
      <c r="C31" s="157"/>
      <c r="D31" s="158" t="s">
        <v>66</v>
      </c>
      <c r="E31" s="159" t="s">
        <v>55</v>
      </c>
      <c r="F31" s="684">
        <f>CEILING(IF(F30/2&gt;30,F30/2,30),5)</f>
        <v>30</v>
      </c>
      <c r="G31" s="160" t="s">
        <v>0</v>
      </c>
      <c r="H31" s="77"/>
      <c r="I31" s="78"/>
      <c r="J31" s="161"/>
      <c r="K31" s="161"/>
      <c r="L31" s="162"/>
      <c r="M31" s="162" t="s">
        <v>56</v>
      </c>
      <c r="N31" s="161"/>
      <c r="O31" s="78"/>
      <c r="P31" s="78"/>
      <c r="Q31" s="78"/>
      <c r="R31" s="80"/>
      <c r="S31" s="1085"/>
      <c r="T31" s="17"/>
      <c r="U31" s="77"/>
      <c r="V31" s="1042" t="s">
        <v>353</v>
      </c>
      <c r="W31" s="1043"/>
      <c r="X31" s="1044"/>
      <c r="Y31" s="80"/>
      <c r="Z31" s="17"/>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5.25" customHeight="1" x14ac:dyDescent="0.2">
      <c r="B32" s="1083"/>
      <c r="C32" s="165"/>
      <c r="D32" s="165"/>
      <c r="E32" s="165"/>
      <c r="F32" s="165"/>
      <c r="G32" s="165"/>
      <c r="H32" s="165"/>
      <c r="I32" s="165"/>
      <c r="J32" s="165"/>
      <c r="K32" s="165"/>
      <c r="L32" s="165"/>
      <c r="M32" s="165"/>
      <c r="N32" s="165"/>
      <c r="O32" s="165"/>
      <c r="P32" s="165"/>
      <c r="Q32" s="165"/>
      <c r="R32" s="165"/>
      <c r="S32" s="1085"/>
      <c r="T32" s="17"/>
      <c r="U32" s="77"/>
      <c r="V32" s="1032"/>
      <c r="W32" s="986"/>
      <c r="X32" s="987"/>
      <c r="Y32" s="80"/>
      <c r="Z32" s="17"/>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7.5" customHeight="1" thickBot="1" x14ac:dyDescent="0.25">
      <c r="B33" s="1083"/>
      <c r="C33" s="166"/>
      <c r="D33" s="166"/>
      <c r="E33" s="167"/>
      <c r="F33" s="167"/>
      <c r="G33" s="167"/>
      <c r="H33" s="167"/>
      <c r="I33" s="167"/>
      <c r="J33" s="167"/>
      <c r="K33" s="167"/>
      <c r="L33" s="167"/>
      <c r="M33" s="167"/>
      <c r="N33" s="167"/>
      <c r="O33" s="167"/>
      <c r="P33" s="167"/>
      <c r="Q33" s="167"/>
      <c r="R33" s="167"/>
      <c r="S33" s="1085"/>
      <c r="T33" s="17"/>
      <c r="U33" s="77"/>
      <c r="V33" s="1032"/>
      <c r="W33" s="986"/>
      <c r="X33" s="987"/>
      <c r="Y33" s="80"/>
      <c r="Z33" s="17"/>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9.5" customHeight="1" x14ac:dyDescent="0.2">
      <c r="B34" s="1083"/>
      <c r="C34" s="166"/>
      <c r="D34" s="166"/>
      <c r="E34" s="1074" t="s">
        <v>21</v>
      </c>
      <c r="F34" s="1075"/>
      <c r="G34" s="1075"/>
      <c r="H34" s="1075"/>
      <c r="I34" s="829"/>
      <c r="J34" s="829"/>
      <c r="K34" s="829"/>
      <c r="L34" s="829"/>
      <c r="M34" s="829"/>
      <c r="N34" s="829"/>
      <c r="O34" s="168"/>
      <c r="P34" s="168"/>
      <c r="Q34" s="168"/>
      <c r="R34" s="76"/>
      <c r="S34" s="1085"/>
      <c r="T34" s="17"/>
      <c r="U34" s="77"/>
      <c r="V34" s="1032"/>
      <c r="W34" s="986"/>
      <c r="X34" s="987"/>
      <c r="Y34" s="80"/>
      <c r="Z34" s="17"/>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7.25" customHeight="1" thickBot="1" x14ac:dyDescent="0.25">
      <c r="B35" s="1084"/>
      <c r="C35" s="167"/>
      <c r="D35" s="169"/>
      <c r="E35" s="1076"/>
      <c r="F35" s="1077"/>
      <c r="G35" s="1077"/>
      <c r="H35" s="1077"/>
      <c r="I35" s="830"/>
      <c r="J35" s="830"/>
      <c r="K35" s="830"/>
      <c r="L35" s="830"/>
      <c r="M35" s="830"/>
      <c r="N35" s="830"/>
      <c r="O35" s="138"/>
      <c r="P35" s="138"/>
      <c r="Q35" s="138"/>
      <c r="R35" s="170"/>
      <c r="S35" s="1086"/>
      <c r="T35" s="17"/>
      <c r="U35" s="77"/>
      <c r="V35" s="1032"/>
      <c r="W35" s="986"/>
      <c r="X35" s="987"/>
      <c r="Y35" s="80"/>
      <c r="Z35" s="17"/>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5.25" customHeight="1" thickBot="1" x14ac:dyDescent="0.25">
      <c r="B36" s="17"/>
      <c r="C36" s="17"/>
      <c r="D36" s="17"/>
      <c r="E36" s="1078"/>
      <c r="F36" s="1079"/>
      <c r="G36" s="1079"/>
      <c r="H36" s="1079"/>
      <c r="I36" s="831"/>
      <c r="J36" s="831"/>
      <c r="K36" s="831"/>
      <c r="L36" s="831"/>
      <c r="M36" s="831"/>
      <c r="N36" s="831"/>
      <c r="O36" s="100"/>
      <c r="P36" s="100"/>
      <c r="Q36" s="100"/>
      <c r="R36" s="92"/>
      <c r="S36" s="17"/>
      <c r="T36" s="17"/>
      <c r="U36" s="77"/>
      <c r="V36" s="1045"/>
      <c r="W36" s="1046"/>
      <c r="X36" s="1047"/>
      <c r="Y36" s="80"/>
      <c r="Z36" s="17"/>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2.75" customHeight="1" thickBot="1" x14ac:dyDescent="0.25">
      <c r="B37" s="17"/>
      <c r="C37" s="17"/>
      <c r="D37" s="17"/>
      <c r="E37" s="17"/>
      <c r="F37" s="17"/>
      <c r="G37" s="17"/>
      <c r="H37" s="17"/>
      <c r="I37" s="17"/>
      <c r="J37" s="17"/>
      <c r="K37" s="17"/>
      <c r="L37" s="17"/>
      <c r="M37" s="17"/>
      <c r="N37" s="17"/>
      <c r="O37" s="17"/>
      <c r="P37" s="17"/>
      <c r="Q37" s="17"/>
      <c r="R37" s="17"/>
      <c r="S37" s="17"/>
      <c r="T37" s="17"/>
      <c r="U37" s="123"/>
      <c r="V37" s="460"/>
      <c r="W37" s="460"/>
      <c r="X37" s="460"/>
      <c r="Y37" s="126"/>
      <c r="Z37" s="17"/>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ht="36.75" customHeight="1" thickBot="1" x14ac:dyDescent="0.25">
      <c r="B38" s="17"/>
      <c r="C38" s="1065" t="s">
        <v>390</v>
      </c>
      <c r="D38" s="1066"/>
      <c r="E38" s="1066"/>
      <c r="F38" s="1066"/>
      <c r="G38" s="1066"/>
      <c r="H38" s="1066"/>
      <c r="I38" s="1066"/>
      <c r="J38" s="1066"/>
      <c r="K38" s="1066"/>
      <c r="L38" s="1066"/>
      <c r="M38" s="1066"/>
      <c r="N38" s="1066"/>
      <c r="O38" s="1066"/>
      <c r="P38" s="1066"/>
      <c r="Q38" s="1066"/>
      <c r="R38" s="106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row>
    <row r="39" spans="2:48" ht="21.75" customHeight="1" thickBot="1" x14ac:dyDescent="0.25">
      <c r="B39" s="17"/>
      <c r="C39" s="659" t="s">
        <v>384</v>
      </c>
      <c r="D39" s="884" t="s">
        <v>220</v>
      </c>
      <c r="E39" s="1068" t="s">
        <v>385</v>
      </c>
      <c r="F39" s="1069"/>
      <c r="G39" s="1069"/>
      <c r="H39" s="1069"/>
      <c r="I39" s="1069"/>
      <c r="J39" s="1069"/>
      <c r="K39" s="1069"/>
      <c r="L39" s="1069"/>
      <c r="M39" s="1069"/>
      <c r="N39" s="1069"/>
      <c r="O39" s="1069"/>
      <c r="P39" s="1069"/>
      <c r="Q39" s="1069"/>
      <c r="R39" s="1070"/>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row>
    <row r="40" spans="2:48" ht="30" customHeight="1" thickBot="1" x14ac:dyDescent="0.25">
      <c r="B40" s="17"/>
      <c r="C40" s="73" t="s">
        <v>1</v>
      </c>
      <c r="D40" s="74" t="s">
        <v>49</v>
      </c>
      <c r="E40" s="1059" t="s">
        <v>50</v>
      </c>
      <c r="F40" s="1060"/>
      <c r="G40" s="1061"/>
      <c r="H40" s="1062" t="s">
        <v>76</v>
      </c>
      <c r="I40" s="1063"/>
      <c r="J40" s="1063"/>
      <c r="K40" s="1063"/>
      <c r="L40" s="1063"/>
      <c r="M40" s="1063"/>
      <c r="N40" s="1063"/>
      <c r="O40" s="1063"/>
      <c r="P40" s="1063"/>
      <c r="Q40" s="1063"/>
      <c r="R40" s="1064"/>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row>
    <row r="41" spans="2:48" ht="15.75" customHeight="1" x14ac:dyDescent="0.2">
      <c r="B41" s="17"/>
      <c r="C41" s="667" t="s">
        <v>391</v>
      </c>
      <c r="D41" s="666"/>
      <c r="E41" s="665" t="str">
        <f>IF(D39="OFICINA","L/22 =",IF(D39="REUNIÓN","L/20 =",IF(D39="BODEGA","L/17 ="," ")))</f>
        <v>L/22 =</v>
      </c>
      <c r="F41" s="669">
        <f>FLOOR(IF(D39="OFICINA",D41*100/22-F42,IF(D39="REUNIÓN",D41*100/20-F42,IF(D39="BODEGA",D41*100/17-F42," "))),5)</f>
        <v>-10</v>
      </c>
      <c r="G41" s="639" t="s">
        <v>0</v>
      </c>
      <c r="H41" s="77"/>
      <c r="I41" s="640"/>
      <c r="J41" s="86"/>
      <c r="K41" s="86"/>
      <c r="L41" s="86"/>
      <c r="M41" s="86"/>
      <c r="N41" s="86"/>
      <c r="O41" s="87"/>
      <c r="P41" s="87"/>
      <c r="Q41" s="641"/>
      <c r="R41" s="80"/>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row>
    <row r="42" spans="2:48" ht="15.75" customHeight="1" thickBot="1" x14ac:dyDescent="0.25">
      <c r="B42" s="17"/>
      <c r="C42" s="668" t="s">
        <v>386</v>
      </c>
      <c r="D42" s="660" t="s">
        <v>62</v>
      </c>
      <c r="E42" s="661" t="s">
        <v>79</v>
      </c>
      <c r="F42" s="662">
        <f>IF(D39="OFICINA",10,IF(D39="REUNIÓN",12.5,IF(D39="BODEGA",15," ")))</f>
        <v>10</v>
      </c>
      <c r="G42" s="663" t="s">
        <v>0</v>
      </c>
      <c r="H42" s="77"/>
      <c r="I42" s="642"/>
      <c r="J42" s="96"/>
      <c r="K42" s="96"/>
      <c r="L42" s="96"/>
      <c r="M42" s="96"/>
      <c r="N42" s="96"/>
      <c r="O42" s="96"/>
      <c r="P42" s="835"/>
      <c r="Q42" s="643"/>
      <c r="R42" s="664" t="s">
        <v>389</v>
      </c>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row>
    <row r="43" spans="2:48" ht="15.75" hidden="1" customHeight="1" thickBot="1" x14ac:dyDescent="0.25">
      <c r="B43" s="17"/>
      <c r="C43" s="690" t="s">
        <v>395</v>
      </c>
      <c r="D43" s="660">
        <f>IF(D39="OFICINA",0.075,IF(D39="REUNIÓN",0.1,IF(D39="BODEGA",0.125," ")))</f>
        <v>7.4999999999999997E-2</v>
      </c>
      <c r="E43" s="660"/>
      <c r="F43" s="688"/>
      <c r="G43" s="689"/>
      <c r="H43" s="77"/>
      <c r="I43" s="642"/>
      <c r="J43" s="96"/>
      <c r="K43" s="96"/>
      <c r="L43" s="96"/>
      <c r="M43" s="96"/>
      <c r="N43" s="96"/>
      <c r="O43" s="96"/>
      <c r="P43" s="835"/>
      <c r="Q43" s="643"/>
      <c r="R43" s="664"/>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row>
    <row r="44" spans="2:48" ht="15.75" thickBot="1" x14ac:dyDescent="0.3">
      <c r="B44" s="17"/>
      <c r="C44" s="180" t="s">
        <v>387</v>
      </c>
      <c r="D44" s="181" t="s">
        <v>62</v>
      </c>
      <c r="E44" s="182" t="s">
        <v>388</v>
      </c>
      <c r="F44" s="682">
        <f>F41+F42</f>
        <v>0</v>
      </c>
      <c r="G44" s="183" t="s">
        <v>0</v>
      </c>
      <c r="H44" s="635"/>
      <c r="I44" s="636"/>
      <c r="J44" s="164"/>
      <c r="K44" s="637"/>
      <c r="L44" s="637"/>
      <c r="M44" s="164"/>
      <c r="N44" s="637"/>
      <c r="O44" s="638"/>
      <c r="P44" s="164"/>
      <c r="Q44" s="164"/>
      <c r="R44" s="126"/>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row>
    <row r="45" spans="2:48" ht="13.5" customHeight="1"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ht="12.75" customHeight="1" thickBot="1" x14ac:dyDescent="0.2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36.75" customHeight="1" thickBot="1" x14ac:dyDescent="0.25">
      <c r="B47" s="17"/>
      <c r="C47" s="1065" t="s">
        <v>73</v>
      </c>
      <c r="D47" s="1066"/>
      <c r="E47" s="1066"/>
      <c r="F47" s="1066"/>
      <c r="G47" s="1066"/>
      <c r="H47" s="1066"/>
      <c r="I47" s="1066"/>
      <c r="J47" s="1066"/>
      <c r="K47" s="1066"/>
      <c r="L47" s="1066"/>
      <c r="M47" s="1066"/>
      <c r="N47" s="1066"/>
      <c r="O47" s="1066"/>
      <c r="P47" s="1066"/>
      <c r="Q47" s="1066"/>
      <c r="R47" s="106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row>
    <row r="48" spans="2:48" ht="79.5" customHeight="1" thickBot="1" x14ac:dyDescent="0.25">
      <c r="B48" s="17"/>
      <c r="C48" s="1051" t="s">
        <v>58</v>
      </c>
      <c r="D48" s="1052"/>
      <c r="E48" s="1056" t="str">
        <f>IF(G5=1,"SOPORTAN MUROS O PARTICIONES FRAGILES (Mampostería ladrillo, farol o bloque)           TABLA CR.9.5","NO SOPORTAN MUROS O PARTICIONES FRÁGILES (Muros en Dry Wall o sin muros)           TABLA C.9.5 (a)")</f>
        <v>SOPORTAN MUROS O PARTICIONES FRAGILES (Mampostería ladrillo, farol o bloque)           TABLA CR.9.5</v>
      </c>
      <c r="F48" s="1057"/>
      <c r="G48" s="1058"/>
      <c r="H48" s="1053" t="s">
        <v>205</v>
      </c>
      <c r="I48" s="1054"/>
      <c r="J48" s="1054"/>
      <c r="K48" s="1054"/>
      <c r="L48" s="1054"/>
      <c r="M48" s="1054"/>
      <c r="N48" s="1054"/>
      <c r="O48" s="1054"/>
      <c r="P48" s="1054"/>
      <c r="Q48" s="1054"/>
      <c r="R48" s="1055"/>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row>
    <row r="49" spans="2:48" ht="30" customHeight="1" thickBot="1" x14ac:dyDescent="0.25">
      <c r="B49" s="17"/>
      <c r="C49" s="73" t="s">
        <v>1</v>
      </c>
      <c r="D49" s="74" t="s">
        <v>49</v>
      </c>
      <c r="E49" s="1059" t="s">
        <v>50</v>
      </c>
      <c r="F49" s="1060"/>
      <c r="G49" s="1061"/>
      <c r="H49" s="1062" t="s">
        <v>76</v>
      </c>
      <c r="I49" s="1063"/>
      <c r="J49" s="1063"/>
      <c r="K49" s="1063"/>
      <c r="L49" s="1063"/>
      <c r="M49" s="1063"/>
      <c r="N49" s="1063"/>
      <c r="O49" s="1063"/>
      <c r="P49" s="1063"/>
      <c r="Q49" s="1063"/>
      <c r="R49" s="1064"/>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row>
    <row r="50" spans="2:48" ht="15.75" customHeight="1" x14ac:dyDescent="0.2">
      <c r="B50" s="17"/>
      <c r="C50" s="869" t="s">
        <v>441</v>
      </c>
      <c r="D50" s="46"/>
      <c r="E50" s="75" t="str">
        <f>IF(G5=1,"L/16 =","L/24 =")</f>
        <v>L/16 =</v>
      </c>
      <c r="F50" s="675">
        <f>IF(G5=1,(D50/12)*100,(D50/18.5)*100)</f>
        <v>0</v>
      </c>
      <c r="G50" s="76" t="s">
        <v>0</v>
      </c>
      <c r="H50" s="77"/>
      <c r="I50" s="78"/>
      <c r="J50" s="78"/>
      <c r="K50" s="78"/>
      <c r="L50" s="78"/>
      <c r="M50" s="78"/>
      <c r="N50" s="78"/>
      <c r="O50" s="79"/>
      <c r="P50" s="79"/>
      <c r="Q50" s="78"/>
      <c r="R50" s="80"/>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row>
    <row r="51" spans="2:48" ht="15.75" customHeight="1" x14ac:dyDescent="0.2">
      <c r="B51" s="17"/>
      <c r="C51" s="870" t="s">
        <v>442</v>
      </c>
      <c r="D51" s="47"/>
      <c r="E51" s="81" t="str">
        <f>IF(G5=1,"L/19 =","L/28 =")</f>
        <v>L/19 =</v>
      </c>
      <c r="F51" s="676">
        <f>IF(G5=1,(D51/14)*100,(D51/21)*100)</f>
        <v>0</v>
      </c>
      <c r="G51" s="82" t="s">
        <v>0</v>
      </c>
      <c r="H51" s="83"/>
      <c r="I51" s="171"/>
      <c r="J51" s="172"/>
      <c r="K51" s="172"/>
      <c r="L51" s="172"/>
      <c r="M51" s="172"/>
      <c r="N51" s="172"/>
      <c r="O51" s="173"/>
      <c r="P51" s="173"/>
      <c r="Q51" s="695"/>
      <c r="R51" s="90"/>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row>
    <row r="52" spans="2:48" ht="15.75" customHeight="1" thickBot="1" x14ac:dyDescent="0.25">
      <c r="B52" s="17"/>
      <c r="C52" s="871" t="s">
        <v>443</v>
      </c>
      <c r="D52" s="48"/>
      <c r="E52" s="91" t="str">
        <f>IF(G5=1,"L/7 =","L/10 =")</f>
        <v>L/7 =</v>
      </c>
      <c r="F52" s="677">
        <f>IF(G5=1,(D52/5)*100,(D52/8)*100)</f>
        <v>0</v>
      </c>
      <c r="G52" s="92" t="s">
        <v>0</v>
      </c>
      <c r="H52" s="93"/>
      <c r="I52" s="174"/>
      <c r="J52" s="175"/>
      <c r="K52" s="175"/>
      <c r="L52" s="175"/>
      <c r="M52" s="175"/>
      <c r="N52" s="175"/>
      <c r="O52" s="175"/>
      <c r="P52" s="176"/>
      <c r="Q52" s="696"/>
      <c r="R52" s="634" t="s">
        <v>78</v>
      </c>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row>
    <row r="53" spans="2:48" ht="15.75" customHeight="1" thickBot="1" x14ac:dyDescent="0.25">
      <c r="B53" s="17"/>
      <c r="C53" s="121" t="s">
        <v>444</v>
      </c>
      <c r="D53" s="49"/>
      <c r="E53" s="678" t="str">
        <f>IF(G3=1,"L/14 =","L/20 =")</f>
        <v>L/20 =</v>
      </c>
      <c r="F53" s="679">
        <f>IF(G3=1,CEILING(D53*100/11,5),CEILING(D53*100/16,5))</f>
        <v>0</v>
      </c>
      <c r="G53" s="122" t="s">
        <v>0</v>
      </c>
      <c r="H53" s="77"/>
      <c r="I53" s="177"/>
      <c r="J53" s="178"/>
      <c r="K53" s="178"/>
      <c r="L53" s="178"/>
      <c r="M53" s="178"/>
      <c r="N53" s="178"/>
      <c r="O53" s="178"/>
      <c r="P53" s="179"/>
      <c r="Q53" s="697"/>
      <c r="R53" s="104"/>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row>
    <row r="54" spans="2:48" ht="15.75" thickBot="1" x14ac:dyDescent="0.3">
      <c r="B54" s="17"/>
      <c r="C54" s="180" t="s">
        <v>77</v>
      </c>
      <c r="D54" s="181" t="s">
        <v>62</v>
      </c>
      <c r="E54" s="182" t="s">
        <v>79</v>
      </c>
      <c r="F54" s="683">
        <f>CEILING(MAX(F50,F51,F52,F53),5)</f>
        <v>0</v>
      </c>
      <c r="G54" s="183" t="s">
        <v>0</v>
      </c>
      <c r="H54" s="635"/>
      <c r="I54" s="636"/>
      <c r="J54" s="164"/>
      <c r="K54" s="637"/>
      <c r="L54" s="637"/>
      <c r="M54" s="164"/>
      <c r="N54" s="637"/>
      <c r="O54" s="638"/>
      <c r="P54" s="164"/>
      <c r="Q54" s="164"/>
      <c r="R54" s="126"/>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row>
    <row r="55" spans="2:48" ht="13.5" customHeight="1" x14ac:dyDescent="0.2">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row>
    <row r="56" spans="2:48" ht="13.5" customHeight="1" x14ac:dyDescent="0.2">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row>
    <row r="57" spans="2:48" x14ac:dyDescent="0.2">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row>
    <row r="58" spans="2:48" x14ac:dyDescent="0.2">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row>
    <row r="59" spans="2:48" x14ac:dyDescent="0.2">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row>
    <row r="60" spans="2:48" x14ac:dyDescent="0.2">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row>
    <row r="61" spans="2:48" x14ac:dyDescent="0.2">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2:48" x14ac:dyDescent="0.2">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2:48" x14ac:dyDescent="0.2">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2:48" x14ac:dyDescent="0.2">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2:48" x14ac:dyDescent="0.2">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2:48" x14ac:dyDescent="0.2">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2:48" x14ac:dyDescent="0.2">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2:48" x14ac:dyDescent="0.2">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2:48" x14ac:dyDescent="0.2">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2:48" x14ac:dyDescent="0.2">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2:48" x14ac:dyDescent="0.2">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2:48" x14ac:dyDescent="0.2">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2:48" x14ac:dyDescent="0.2">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2:48" x14ac:dyDescent="0.2">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2:48" x14ac:dyDescent="0.2">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2:48" x14ac:dyDescent="0.2">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2:48" x14ac:dyDescent="0.2">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2:48" x14ac:dyDescent="0.2">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2:48" x14ac:dyDescent="0.2">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2:48" x14ac:dyDescent="0.2">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row>
    <row r="81" spans="2:48" x14ac:dyDescent="0.2">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row>
    <row r="82" spans="2:48" x14ac:dyDescent="0.2">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row>
    <row r="83" spans="2:48" x14ac:dyDescent="0.2">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row>
    <row r="84" spans="2:48" x14ac:dyDescent="0.2">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row>
    <row r="85" spans="2:48" x14ac:dyDescent="0.2">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row>
    <row r="86" spans="2:48" x14ac:dyDescent="0.2">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row>
    <row r="87" spans="2:48" x14ac:dyDescent="0.2">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row>
    <row r="88" spans="2:48" x14ac:dyDescent="0.2">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row>
    <row r="89" spans="2:48" x14ac:dyDescent="0.2">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row>
    <row r="90" spans="2:48" x14ac:dyDescent="0.2">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row>
    <row r="91" spans="2:48" x14ac:dyDescent="0.2">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row>
    <row r="92" spans="2:48" x14ac:dyDescent="0.2">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row>
    <row r="93" spans="2:48" x14ac:dyDescent="0.2">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row>
    <row r="94" spans="2:48" x14ac:dyDescent="0.2">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row>
    <row r="95" spans="2:48" x14ac:dyDescent="0.2">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2:48" x14ac:dyDescent="0.2">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2:48" x14ac:dyDescent="0.2">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2:48" x14ac:dyDescent="0.2">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2:48" x14ac:dyDescent="0.2">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2:48" x14ac:dyDescent="0.2">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2:48" x14ac:dyDescent="0.2">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2:48" x14ac:dyDescent="0.2">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row>
    <row r="103" spans="2:48" x14ac:dyDescent="0.2">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row>
    <row r="104" spans="2:48" x14ac:dyDescent="0.2">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row>
    <row r="105" spans="2:48" x14ac:dyDescent="0.2">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row>
    <row r="106" spans="2:48" x14ac:dyDescent="0.2">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row>
    <row r="107" spans="2:48" x14ac:dyDescent="0.2">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row>
    <row r="108" spans="2:48" x14ac:dyDescent="0.2">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row>
    <row r="109" spans="2:48" x14ac:dyDescent="0.2">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row>
    <row r="110" spans="2:48" x14ac:dyDescent="0.2">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row>
    <row r="111" spans="2:48" x14ac:dyDescent="0.2">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row>
    <row r="112" spans="2:48" x14ac:dyDescent="0.2">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row>
    <row r="113" spans="2:48" x14ac:dyDescent="0.2">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row>
    <row r="114" spans="2:48" x14ac:dyDescent="0.2">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row>
    <row r="115" spans="2:48" x14ac:dyDescent="0.2">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row>
    <row r="116" spans="2:48" x14ac:dyDescent="0.2">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row>
    <row r="117" spans="2:48" x14ac:dyDescent="0.2">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row>
    <row r="118" spans="2:48" x14ac:dyDescent="0.2">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row>
    <row r="119" spans="2:48" x14ac:dyDescent="0.2">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row>
    <row r="120" spans="2:48" x14ac:dyDescent="0.2">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row>
    <row r="121" spans="2:48" x14ac:dyDescent="0.2">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row>
    <row r="122" spans="2:48" x14ac:dyDescent="0.2">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row>
    <row r="123" spans="2:48" x14ac:dyDescent="0.2">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row>
    <row r="124" spans="2:48" x14ac:dyDescent="0.2">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row>
    <row r="125" spans="2:48" x14ac:dyDescent="0.2">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row>
    <row r="126" spans="2:48" x14ac:dyDescent="0.2">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row>
    <row r="127" spans="2:48" x14ac:dyDescent="0.2">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row>
    <row r="128" spans="2:48" x14ac:dyDescent="0.2">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row>
    <row r="129" spans="2:48" x14ac:dyDescent="0.2">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row>
    <row r="130" spans="2:48" x14ac:dyDescent="0.2">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row>
    <row r="131" spans="2:48" x14ac:dyDescent="0.2">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row>
    <row r="132" spans="2:48" x14ac:dyDescent="0.2">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row>
    <row r="133" spans="2:48" x14ac:dyDescent="0.2">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row>
    <row r="134" spans="2:48" x14ac:dyDescent="0.2">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row>
    <row r="135" spans="2:48" x14ac:dyDescent="0.2">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row>
    <row r="136" spans="2:48" x14ac:dyDescent="0.2">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row>
    <row r="137" spans="2:48" x14ac:dyDescent="0.2">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row>
    <row r="138" spans="2:48" x14ac:dyDescent="0.2">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row>
    <row r="139" spans="2:48" x14ac:dyDescent="0.2">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row>
    <row r="140" spans="2:48" x14ac:dyDescent="0.2">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row>
    <row r="141" spans="2:48" x14ac:dyDescent="0.2">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row>
    <row r="142" spans="2:48" x14ac:dyDescent="0.2">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row>
    <row r="143" spans="2:48" x14ac:dyDescent="0.2">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row>
    <row r="144" spans="2:48" x14ac:dyDescent="0.2">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row>
    <row r="145" spans="2:48" x14ac:dyDescent="0.2">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row>
    <row r="146" spans="2:48" x14ac:dyDescent="0.2">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row>
    <row r="147" spans="2:48" x14ac:dyDescent="0.2">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row>
    <row r="148" spans="2:48" x14ac:dyDescent="0.2">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row>
    <row r="149" spans="2:48" x14ac:dyDescent="0.2">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row>
    <row r="150" spans="2:48" x14ac:dyDescent="0.2">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row>
    <row r="151" spans="2:48" x14ac:dyDescent="0.2">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row>
    <row r="152" spans="2:48" x14ac:dyDescent="0.2">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row>
    <row r="153" spans="2:48" x14ac:dyDescent="0.2">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row>
    <row r="154" spans="2:48" x14ac:dyDescent="0.2">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row>
    <row r="155" spans="2:48" x14ac:dyDescent="0.2">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row>
    <row r="156" spans="2:48" x14ac:dyDescent="0.2">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row>
    <row r="157" spans="2:48" x14ac:dyDescent="0.2">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row>
    <row r="158" spans="2:48" x14ac:dyDescent="0.2">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row>
    <row r="159" spans="2:48" x14ac:dyDescent="0.2">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row>
    <row r="160" spans="2:48" x14ac:dyDescent="0.2">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row>
    <row r="161" spans="2:48" x14ac:dyDescent="0.2">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row>
    <row r="162" spans="2:48" x14ac:dyDescent="0.2">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row>
    <row r="163" spans="2:48" x14ac:dyDescent="0.2">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row>
    <row r="164" spans="2:48" x14ac:dyDescent="0.2">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row>
    <row r="165" spans="2:48" x14ac:dyDescent="0.2">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row>
    <row r="166" spans="2:48" x14ac:dyDescent="0.2">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row>
    <row r="167" spans="2:48" x14ac:dyDescent="0.2">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row>
    <row r="168" spans="2:48" x14ac:dyDescent="0.2">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row>
    <row r="169" spans="2:48" x14ac:dyDescent="0.2">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row>
    <row r="170" spans="2:48" x14ac:dyDescent="0.2">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row>
    <row r="171" spans="2:48" x14ac:dyDescent="0.2">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row>
    <row r="172" spans="2:48" x14ac:dyDescent="0.2">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row>
    <row r="173" spans="2:48" x14ac:dyDescent="0.2">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row>
    <row r="174" spans="2:48" x14ac:dyDescent="0.2">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row>
    <row r="175" spans="2:48" x14ac:dyDescent="0.2">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row>
    <row r="176" spans="2:48" x14ac:dyDescent="0.2">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row>
    <row r="177" spans="2:48" x14ac:dyDescent="0.2">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row>
    <row r="178" spans="2:48" x14ac:dyDescent="0.2">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row>
    <row r="179" spans="2:48" x14ac:dyDescent="0.2">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row>
    <row r="180" spans="2:48" x14ac:dyDescent="0.2">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row>
    <row r="181" spans="2:48" x14ac:dyDescent="0.2">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row>
    <row r="182" spans="2:48" x14ac:dyDescent="0.2">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row>
    <row r="183" spans="2:48" x14ac:dyDescent="0.2">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row>
    <row r="184" spans="2:48" x14ac:dyDescent="0.2">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row>
    <row r="185" spans="2:48" x14ac:dyDescent="0.2">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row>
    <row r="186" spans="2:48" x14ac:dyDescent="0.2">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row>
    <row r="187" spans="2:48" x14ac:dyDescent="0.2">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row>
    <row r="188" spans="2:48" x14ac:dyDescent="0.2">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row>
    <row r="189" spans="2:48" x14ac:dyDescent="0.2">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row>
    <row r="190" spans="2:48" x14ac:dyDescent="0.2">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row>
    <row r="191" spans="2:48" x14ac:dyDescent="0.2">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row>
    <row r="192" spans="2:48" x14ac:dyDescent="0.2">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row>
    <row r="193" spans="2:48" x14ac:dyDescent="0.2">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row>
    <row r="194" spans="2:48" x14ac:dyDescent="0.2">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row>
    <row r="195" spans="2:48" x14ac:dyDescent="0.2">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row>
    <row r="196" spans="2:48" x14ac:dyDescent="0.2">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row>
    <row r="197" spans="2:48" x14ac:dyDescent="0.2">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row>
    <row r="198" spans="2:48" x14ac:dyDescent="0.2">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row>
    <row r="199" spans="2:48" x14ac:dyDescent="0.2">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row>
    <row r="200" spans="2:48" x14ac:dyDescent="0.2">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row>
    <row r="201" spans="2:48" x14ac:dyDescent="0.2">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row>
    <row r="202" spans="2:48" x14ac:dyDescent="0.2">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row>
    <row r="203" spans="2:48" x14ac:dyDescent="0.2">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row>
    <row r="204" spans="2:48" x14ac:dyDescent="0.2">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row>
    <row r="205" spans="2:48" x14ac:dyDescent="0.2">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row>
    <row r="206" spans="2:48" x14ac:dyDescent="0.2">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row>
    <row r="207" spans="2:48" x14ac:dyDescent="0.2">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row>
    <row r="208" spans="2:48" x14ac:dyDescent="0.2">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row>
    <row r="209" spans="2:48" x14ac:dyDescent="0.2">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row>
    <row r="210" spans="2:48" x14ac:dyDescent="0.2">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row>
    <row r="211" spans="2:48" x14ac:dyDescent="0.2">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row>
    <row r="212" spans="2:48" x14ac:dyDescent="0.2">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row>
    <row r="213" spans="2:48" x14ac:dyDescent="0.2">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row>
    <row r="214" spans="2:48" x14ac:dyDescent="0.2">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row>
    <row r="215" spans="2:48" x14ac:dyDescent="0.2">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row>
    <row r="216" spans="2:48" x14ac:dyDescent="0.2">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row>
    <row r="217" spans="2:48" x14ac:dyDescent="0.2">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row>
    <row r="218" spans="2:48" x14ac:dyDescent="0.2">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row>
    <row r="219" spans="2:48" x14ac:dyDescent="0.2">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row>
    <row r="220" spans="2:48" x14ac:dyDescent="0.2">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row>
    <row r="221" spans="2:48" x14ac:dyDescent="0.2">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row>
    <row r="222" spans="2:48" x14ac:dyDescent="0.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row>
    <row r="223" spans="2:48" x14ac:dyDescent="0.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row>
    <row r="224" spans="2:48" x14ac:dyDescent="0.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row>
    <row r="225" spans="2:48" x14ac:dyDescent="0.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row>
    <row r="226" spans="2:48" x14ac:dyDescent="0.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row>
    <row r="227" spans="2:48" x14ac:dyDescent="0.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row>
    <row r="228" spans="2:48" x14ac:dyDescent="0.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row>
    <row r="229" spans="2:48" x14ac:dyDescent="0.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row>
    <row r="230" spans="2:48" x14ac:dyDescent="0.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row>
    <row r="231" spans="2:48" x14ac:dyDescent="0.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row>
    <row r="232" spans="2:48" x14ac:dyDescent="0.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row>
    <row r="233" spans="2:48" x14ac:dyDescent="0.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row>
    <row r="234" spans="2:48" x14ac:dyDescent="0.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row>
    <row r="235" spans="2:48" x14ac:dyDescent="0.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row>
    <row r="236" spans="2:48" x14ac:dyDescent="0.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row>
    <row r="237" spans="2:48" x14ac:dyDescent="0.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row>
    <row r="238" spans="2:48" x14ac:dyDescent="0.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row>
    <row r="239" spans="2:48" x14ac:dyDescent="0.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row>
    <row r="240" spans="2:48" x14ac:dyDescent="0.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row>
    <row r="241" spans="2:48" x14ac:dyDescent="0.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row>
    <row r="242" spans="2:48" x14ac:dyDescent="0.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row>
    <row r="243" spans="2:48" x14ac:dyDescent="0.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row>
    <row r="244" spans="2:48" x14ac:dyDescent="0.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row>
    <row r="245" spans="2:48" x14ac:dyDescent="0.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row>
    <row r="246" spans="2:48" x14ac:dyDescent="0.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row>
    <row r="247" spans="2:48" x14ac:dyDescent="0.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row>
    <row r="248" spans="2:48" x14ac:dyDescent="0.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row>
    <row r="249" spans="2:48" x14ac:dyDescent="0.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row>
    <row r="250" spans="2:48" x14ac:dyDescent="0.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row>
    <row r="251" spans="2:48" x14ac:dyDescent="0.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row>
    <row r="252" spans="2:48" x14ac:dyDescent="0.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row>
    <row r="253" spans="2:48" x14ac:dyDescent="0.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row>
    <row r="254" spans="2:48" x14ac:dyDescent="0.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row>
    <row r="255" spans="2:48" x14ac:dyDescent="0.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row>
    <row r="256" spans="2:48" x14ac:dyDescent="0.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row>
    <row r="257" spans="2:48" x14ac:dyDescent="0.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row>
    <row r="258" spans="2:48" x14ac:dyDescent="0.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row>
    <row r="259" spans="2:48" x14ac:dyDescent="0.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row>
    <row r="260" spans="2:48" x14ac:dyDescent="0.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row>
    <row r="261" spans="2:48" x14ac:dyDescent="0.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row>
    <row r="262" spans="2:48" x14ac:dyDescent="0.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row>
    <row r="263" spans="2:48" x14ac:dyDescent="0.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row>
    <row r="264" spans="2:48" x14ac:dyDescent="0.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row>
    <row r="265" spans="2:48" x14ac:dyDescent="0.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row>
    <row r="266" spans="2:48" x14ac:dyDescent="0.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row>
    <row r="267" spans="2:48" x14ac:dyDescent="0.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row>
    <row r="268" spans="2:48" x14ac:dyDescent="0.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row>
    <row r="269" spans="2:48" x14ac:dyDescent="0.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row>
    <row r="270" spans="2:48" x14ac:dyDescent="0.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row>
    <row r="271" spans="2:48" x14ac:dyDescent="0.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row>
    <row r="272" spans="2:48" x14ac:dyDescent="0.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row>
    <row r="273" spans="2:48" x14ac:dyDescent="0.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row>
    <row r="274" spans="2:48" x14ac:dyDescent="0.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row>
    <row r="275" spans="2:48" x14ac:dyDescent="0.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row>
    <row r="276" spans="2:48" x14ac:dyDescent="0.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row>
    <row r="277" spans="2:48" x14ac:dyDescent="0.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row>
    <row r="278" spans="2:48" x14ac:dyDescent="0.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row>
    <row r="279" spans="2:48" x14ac:dyDescent="0.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row>
    <row r="280" spans="2:48" x14ac:dyDescent="0.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row>
    <row r="281" spans="2:48" x14ac:dyDescent="0.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row>
    <row r="282" spans="2:48" x14ac:dyDescent="0.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row>
    <row r="283" spans="2:48" x14ac:dyDescent="0.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row>
    <row r="284" spans="2:48" x14ac:dyDescent="0.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row>
    <row r="285" spans="2:48" x14ac:dyDescent="0.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row>
    <row r="286" spans="2:48" x14ac:dyDescent="0.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row>
    <row r="287" spans="2:48" x14ac:dyDescent="0.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row>
    <row r="288" spans="2:48" x14ac:dyDescent="0.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row>
    <row r="289" spans="2:48" x14ac:dyDescent="0.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row>
    <row r="290" spans="2:48" x14ac:dyDescent="0.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row>
    <row r="291" spans="2:48" x14ac:dyDescent="0.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row>
    <row r="292" spans="2:48" x14ac:dyDescent="0.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row>
    <row r="293" spans="2:48" x14ac:dyDescent="0.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row>
    <row r="294" spans="2:48" x14ac:dyDescent="0.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row>
    <row r="295" spans="2:48" x14ac:dyDescent="0.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row>
    <row r="296" spans="2:48" x14ac:dyDescent="0.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row>
    <row r="297" spans="2:48" x14ac:dyDescent="0.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row>
    <row r="298" spans="2:48" x14ac:dyDescent="0.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row>
    <row r="299" spans="2:48" x14ac:dyDescent="0.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row>
    <row r="300" spans="2:48" x14ac:dyDescent="0.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row>
    <row r="301" spans="2:48" x14ac:dyDescent="0.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row>
    <row r="302" spans="2:48" x14ac:dyDescent="0.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row>
    <row r="303" spans="2:48" x14ac:dyDescent="0.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row>
    <row r="304" spans="2:48" x14ac:dyDescent="0.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row>
    <row r="305" spans="2:48" x14ac:dyDescent="0.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row>
    <row r="306" spans="2:48" x14ac:dyDescent="0.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row>
    <row r="307" spans="2:48" x14ac:dyDescent="0.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row>
    <row r="308" spans="2:48" x14ac:dyDescent="0.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row>
    <row r="309" spans="2:48" x14ac:dyDescent="0.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row>
    <row r="310" spans="2:48" x14ac:dyDescent="0.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row>
    <row r="311" spans="2:48" x14ac:dyDescent="0.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row>
    <row r="312" spans="2:48" x14ac:dyDescent="0.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row>
    <row r="313" spans="2:48" x14ac:dyDescent="0.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row>
    <row r="314" spans="2:48" x14ac:dyDescent="0.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row>
    <row r="315" spans="2:48" x14ac:dyDescent="0.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row>
    <row r="316" spans="2:48" x14ac:dyDescent="0.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row>
    <row r="317" spans="2:48" x14ac:dyDescent="0.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row>
    <row r="318" spans="2:48" x14ac:dyDescent="0.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row>
    <row r="319" spans="2:48" x14ac:dyDescent="0.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row>
    <row r="320" spans="2:48" x14ac:dyDescent="0.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row>
    <row r="321" spans="2:48" x14ac:dyDescent="0.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row>
    <row r="322" spans="2:48" x14ac:dyDescent="0.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row>
    <row r="323" spans="2:48" x14ac:dyDescent="0.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row>
    <row r="324" spans="2:48" x14ac:dyDescent="0.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row>
    <row r="325" spans="2:48" x14ac:dyDescent="0.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row>
    <row r="326" spans="2:48" x14ac:dyDescent="0.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row>
    <row r="327" spans="2:48" x14ac:dyDescent="0.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row>
    <row r="328" spans="2:48" x14ac:dyDescent="0.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row>
    <row r="329" spans="2:48" x14ac:dyDescent="0.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row>
    <row r="330" spans="2:48" x14ac:dyDescent="0.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row>
    <row r="331" spans="2:48" x14ac:dyDescent="0.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row>
    <row r="332" spans="2:48" x14ac:dyDescent="0.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row>
    <row r="333" spans="2:48" x14ac:dyDescent="0.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row>
    <row r="334" spans="2:48" x14ac:dyDescent="0.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row>
    <row r="335" spans="2:48" x14ac:dyDescent="0.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row>
    <row r="336" spans="2:48" x14ac:dyDescent="0.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row>
    <row r="337" spans="2:48" x14ac:dyDescent="0.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row>
    <row r="338" spans="2:48" x14ac:dyDescent="0.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row>
    <row r="339" spans="2:48" x14ac:dyDescent="0.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row>
    <row r="340" spans="2:48" x14ac:dyDescent="0.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row>
    <row r="341" spans="2:48" x14ac:dyDescent="0.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row>
    <row r="342" spans="2:48" x14ac:dyDescent="0.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row>
    <row r="343" spans="2:48" x14ac:dyDescent="0.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row>
    <row r="344" spans="2:48" x14ac:dyDescent="0.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row>
    <row r="345" spans="2:48" x14ac:dyDescent="0.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row>
    <row r="346" spans="2:48" x14ac:dyDescent="0.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row>
    <row r="347" spans="2:48" x14ac:dyDescent="0.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row>
    <row r="348" spans="2:48" x14ac:dyDescent="0.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row>
    <row r="349" spans="2:48" x14ac:dyDescent="0.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row>
    <row r="350" spans="2:48" x14ac:dyDescent="0.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row>
    <row r="351" spans="2:48" x14ac:dyDescent="0.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row>
    <row r="352" spans="2:48" x14ac:dyDescent="0.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row>
    <row r="353" spans="2:48" x14ac:dyDescent="0.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row>
    <row r="354" spans="2:48" x14ac:dyDescent="0.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row>
    <row r="355" spans="2:48" x14ac:dyDescent="0.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row>
    <row r="356" spans="2:48" x14ac:dyDescent="0.2">
      <c r="B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row>
    <row r="357" spans="2:48" x14ac:dyDescent="0.2">
      <c r="B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row>
    <row r="358" spans="2:48" x14ac:dyDescent="0.2">
      <c r="B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row>
    <row r="359" spans="2:48" x14ac:dyDescent="0.2">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row>
    <row r="360" spans="2:48" x14ac:dyDescent="0.2">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row>
    <row r="361" spans="2:48" x14ac:dyDescent="0.2">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row>
    <row r="362" spans="2:48" x14ac:dyDescent="0.2">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row>
    <row r="363" spans="2:48" x14ac:dyDescent="0.2">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row>
    <row r="364" spans="2:48" x14ac:dyDescent="0.2">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row>
    <row r="365" spans="2:48" x14ac:dyDescent="0.2">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row>
    <row r="366" spans="2:48" x14ac:dyDescent="0.2">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row>
    <row r="367" spans="2:48" x14ac:dyDescent="0.2">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row>
    <row r="368" spans="2:48" x14ac:dyDescent="0.2">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row>
    <row r="369" spans="20:48" x14ac:dyDescent="0.2">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row>
    <row r="370" spans="20:48" x14ac:dyDescent="0.2">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row>
    <row r="371" spans="20:48" x14ac:dyDescent="0.2">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row>
    <row r="372" spans="20:48" x14ac:dyDescent="0.2">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row>
    <row r="373" spans="20:48" x14ac:dyDescent="0.2">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row>
    <row r="374" spans="20:48" x14ac:dyDescent="0.2">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row>
    <row r="375" spans="20:48" x14ac:dyDescent="0.2">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row>
    <row r="376" spans="20:48" x14ac:dyDescent="0.2">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row>
    <row r="377" spans="20:48" x14ac:dyDescent="0.2">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row>
    <row r="378" spans="20:48" x14ac:dyDescent="0.2">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row>
    <row r="379" spans="20:48" x14ac:dyDescent="0.2">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row>
    <row r="380" spans="20:48" x14ac:dyDescent="0.2">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row>
    <row r="381" spans="20:48" x14ac:dyDescent="0.2">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row>
    <row r="382" spans="20:48" x14ac:dyDescent="0.2">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row>
    <row r="383" spans="20:48" x14ac:dyDescent="0.2">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row>
    <row r="384" spans="20:48" x14ac:dyDescent="0.2">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row>
    <row r="385" spans="20:48" x14ac:dyDescent="0.2">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row>
    <row r="386" spans="20:48" x14ac:dyDescent="0.2">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row>
    <row r="387" spans="20:48" x14ac:dyDescent="0.2">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row>
    <row r="388" spans="20:48" x14ac:dyDescent="0.2">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row>
    <row r="389" spans="20:48" x14ac:dyDescent="0.2">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row>
    <row r="390" spans="20:48" x14ac:dyDescent="0.2">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row>
    <row r="391" spans="20:48" x14ac:dyDescent="0.2">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row>
    <row r="392" spans="20:48" x14ac:dyDescent="0.2">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row>
    <row r="393" spans="20:48" x14ac:dyDescent="0.2">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row>
    <row r="394" spans="20:48" x14ac:dyDescent="0.2">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row>
    <row r="395" spans="20:48" x14ac:dyDescent="0.2">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row>
    <row r="396" spans="20:48" x14ac:dyDescent="0.2">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row>
    <row r="397" spans="20:48" x14ac:dyDescent="0.2">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row>
    <row r="398" spans="20:48" x14ac:dyDescent="0.2">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row>
    <row r="399" spans="20:48" x14ac:dyDescent="0.2">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row>
    <row r="400" spans="20:48" x14ac:dyDescent="0.2">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row>
    <row r="401" spans="20:48" x14ac:dyDescent="0.2">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row>
    <row r="402" spans="20:48" x14ac:dyDescent="0.2">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row>
    <row r="403" spans="20:48" x14ac:dyDescent="0.2">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row>
    <row r="404" spans="20:48" x14ac:dyDescent="0.2">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row>
    <row r="405" spans="20:48" x14ac:dyDescent="0.2">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row>
    <row r="406" spans="20:48" x14ac:dyDescent="0.2">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row>
    <row r="407" spans="20:48" x14ac:dyDescent="0.2">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row>
    <row r="408" spans="20:48" x14ac:dyDescent="0.2">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row>
    <row r="409" spans="20:48" x14ac:dyDescent="0.2">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row>
    <row r="410" spans="20:48" x14ac:dyDescent="0.2">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row>
    <row r="411" spans="20:48" x14ac:dyDescent="0.2">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row>
    <row r="412" spans="20:48" x14ac:dyDescent="0.2">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row>
    <row r="413" spans="20:48" x14ac:dyDescent="0.2">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row>
    <row r="414" spans="20:48" x14ac:dyDescent="0.2">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row>
    <row r="415" spans="20:48" x14ac:dyDescent="0.2">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row>
    <row r="416" spans="20:48" x14ac:dyDescent="0.2">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row>
    <row r="417" spans="20:48" x14ac:dyDescent="0.2">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row>
    <row r="418" spans="20:48" x14ac:dyDescent="0.2">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row>
    <row r="419" spans="20:48" x14ac:dyDescent="0.2">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row>
    <row r="420" spans="20:48" x14ac:dyDescent="0.2">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row>
    <row r="421" spans="20:48" x14ac:dyDescent="0.2">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row>
    <row r="422" spans="20:48" x14ac:dyDescent="0.2">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row>
    <row r="423" spans="20:48" x14ac:dyDescent="0.2">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row>
    <row r="424" spans="20:48" x14ac:dyDescent="0.2">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row>
    <row r="425" spans="20:48" x14ac:dyDescent="0.2">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row>
    <row r="426" spans="20:48" x14ac:dyDescent="0.2">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row>
    <row r="427" spans="20:48" x14ac:dyDescent="0.2">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row>
    <row r="428" spans="20:48" x14ac:dyDescent="0.2">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row>
    <row r="429" spans="20:48" x14ac:dyDescent="0.2">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row>
    <row r="430" spans="20:48" x14ac:dyDescent="0.2">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row>
    <row r="431" spans="20:48" x14ac:dyDescent="0.2">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row>
    <row r="432" spans="20:48" x14ac:dyDescent="0.2">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row>
    <row r="433" spans="20:48" x14ac:dyDescent="0.2">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row>
    <row r="434" spans="20:48" x14ac:dyDescent="0.2">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row>
    <row r="435" spans="20:48" x14ac:dyDescent="0.2">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row>
    <row r="436" spans="20:48" x14ac:dyDescent="0.2">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row>
    <row r="437" spans="20:48" x14ac:dyDescent="0.2">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row>
    <row r="438" spans="20:48" x14ac:dyDescent="0.2">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row>
    <row r="439" spans="20:48" x14ac:dyDescent="0.2">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row>
    <row r="440" spans="20:48" x14ac:dyDescent="0.2">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row>
    <row r="441" spans="20:48" x14ac:dyDescent="0.2">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row>
    <row r="442" spans="20:48" x14ac:dyDescent="0.2">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row>
    <row r="443" spans="20:48" x14ac:dyDescent="0.2">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row>
    <row r="444" spans="20:48" x14ac:dyDescent="0.2">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row>
    <row r="445" spans="20:48" x14ac:dyDescent="0.2">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row>
    <row r="446" spans="20:48" x14ac:dyDescent="0.2">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row>
    <row r="447" spans="20:48" x14ac:dyDescent="0.2">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row>
    <row r="448" spans="20:48" x14ac:dyDescent="0.2">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c r="AV448" s="17"/>
    </row>
    <row r="449" spans="20:48" x14ac:dyDescent="0.2">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c r="AV449" s="17"/>
    </row>
    <row r="450" spans="20:48" x14ac:dyDescent="0.2">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c r="AV450" s="17"/>
    </row>
    <row r="451" spans="20:48" x14ac:dyDescent="0.2">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c r="AV451" s="17"/>
    </row>
    <row r="452" spans="20:48" x14ac:dyDescent="0.2">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c r="AV452" s="17"/>
    </row>
    <row r="453" spans="20:48" x14ac:dyDescent="0.2">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c r="AV453" s="17"/>
    </row>
    <row r="454" spans="20:48" x14ac:dyDescent="0.2">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c r="AV454" s="17"/>
    </row>
    <row r="455" spans="20:48" x14ac:dyDescent="0.2">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c r="AV455" s="17"/>
    </row>
    <row r="456" spans="20:48" x14ac:dyDescent="0.2">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c r="AV456" s="17"/>
    </row>
    <row r="457" spans="20:48" x14ac:dyDescent="0.2">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c r="AV457" s="17"/>
    </row>
    <row r="458" spans="20:48" x14ac:dyDescent="0.2">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c r="AV458" s="17"/>
    </row>
    <row r="459" spans="20:48" x14ac:dyDescent="0.2">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c r="AV459" s="17"/>
    </row>
    <row r="460" spans="20:48" x14ac:dyDescent="0.2">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c r="AV460" s="17"/>
    </row>
    <row r="461" spans="20:48" x14ac:dyDescent="0.2">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c r="AV461" s="17"/>
    </row>
    <row r="462" spans="20:48" x14ac:dyDescent="0.2">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c r="AV462" s="17"/>
    </row>
    <row r="463" spans="20:48" x14ac:dyDescent="0.2">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c r="AV463" s="17"/>
    </row>
    <row r="464" spans="20:48" x14ac:dyDescent="0.2">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c r="AV464" s="17"/>
    </row>
    <row r="465" spans="20:48" x14ac:dyDescent="0.2">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c r="AV465" s="17"/>
    </row>
    <row r="466" spans="20:48" x14ac:dyDescent="0.2">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c r="AV466" s="17"/>
    </row>
  </sheetData>
  <sheetProtection sheet="1" objects="1" scenarios="1" selectLockedCells="1"/>
  <mergeCells count="34">
    <mergeCell ref="D4:F4"/>
    <mergeCell ref="E34:H36"/>
    <mergeCell ref="B2:S2"/>
    <mergeCell ref="B8:B35"/>
    <mergeCell ref="S8:S35"/>
    <mergeCell ref="C9:R9"/>
    <mergeCell ref="E12:G12"/>
    <mergeCell ref="E23:G23"/>
    <mergeCell ref="H12:R12"/>
    <mergeCell ref="C8:R8"/>
    <mergeCell ref="E11:G11"/>
    <mergeCell ref="E22:G22"/>
    <mergeCell ref="C11:D11"/>
    <mergeCell ref="H11:R11"/>
    <mergeCell ref="C10:R10"/>
    <mergeCell ref="C21:R21"/>
    <mergeCell ref="C48:D48"/>
    <mergeCell ref="E48:G48"/>
    <mergeCell ref="E49:G49"/>
    <mergeCell ref="H49:R49"/>
    <mergeCell ref="H23:R23"/>
    <mergeCell ref="H48:R48"/>
    <mergeCell ref="C47:R47"/>
    <mergeCell ref="C38:R38"/>
    <mergeCell ref="E40:G40"/>
    <mergeCell ref="H40:R40"/>
    <mergeCell ref="E39:R39"/>
    <mergeCell ref="V10:X10"/>
    <mergeCell ref="V31:X36"/>
    <mergeCell ref="O15:O17"/>
    <mergeCell ref="C20:R20"/>
    <mergeCell ref="P18:Q18"/>
    <mergeCell ref="C22:D22"/>
    <mergeCell ref="H22:R22"/>
  </mergeCells>
  <phoneticPr fontId="15" type="noConversion"/>
  <dataValidations count="1">
    <dataValidation type="list" allowBlank="1" showInputMessage="1" showErrorMessage="1" sqref="D4">
      <formula1>D5:D6</formula1>
    </dataValidation>
  </dataValidations>
  <pageMargins left="0.74803149606299213" right="0.74803149606299213" top="0.98425196850393704" bottom="0.98425196850393704" header="0" footer="0"/>
  <pageSetup scale="74" orientation="portrait" r:id="rId1"/>
  <headerFooter alignWithMargins="0">
    <oddHeader>&amp;LPREDIM 2018v5,0&amp;CMag.Ing. Gustavo A. Vargas H.&amp;RArq. Ing. Diego F. Gómez E.</oddHeader>
  </headerFooter>
  <rowBreaks count="1" manualBreakCount="1">
    <brk id="36" min="1" max="18"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'2 LOSAS EN STEEL DECK'!$C$12:$C$14</xm:f>
          </x14:formula1>
          <xm:sqref>D39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245"/>
  <sheetViews>
    <sheetView showGridLines="0" zoomScale="70" zoomScaleNormal="70" workbookViewId="0">
      <selection activeCell="F7" sqref="F7:K7"/>
    </sheetView>
  </sheetViews>
  <sheetFormatPr baseColWidth="10" defaultRowHeight="15" x14ac:dyDescent="0.25"/>
  <cols>
    <col min="1" max="1" width="2.85546875" style="704" customWidth="1"/>
    <col min="2" max="2" width="3.85546875" style="704" customWidth="1"/>
    <col min="3" max="3" width="3.7109375" style="704" customWidth="1"/>
    <col min="4" max="4" width="8.85546875" style="704" customWidth="1"/>
    <col min="5" max="5" width="13.7109375" style="704" customWidth="1"/>
    <col min="6" max="6" width="11.42578125" style="704"/>
    <col min="7" max="7" width="3.7109375" style="704" customWidth="1"/>
    <col min="8" max="8" width="2.140625" style="704" customWidth="1"/>
    <col min="9" max="9" width="3.7109375" style="704" customWidth="1"/>
    <col min="10" max="10" width="9.140625" style="704" customWidth="1"/>
    <col min="11" max="11" width="11.42578125" style="704"/>
    <col min="12" max="12" width="3.85546875" style="704" customWidth="1"/>
    <col min="13" max="13" width="2.28515625" style="704" customWidth="1"/>
    <col min="14" max="14" width="3.7109375" style="704" customWidth="1"/>
    <col min="15" max="15" width="8.85546875" style="704" customWidth="1"/>
    <col min="16" max="16" width="10.140625" style="704" customWidth="1"/>
    <col min="17" max="17" width="3" style="704" customWidth="1"/>
    <col min="18" max="19" width="6" style="704" customWidth="1"/>
    <col min="20" max="20" width="3.42578125" style="704" bestFit="1" customWidth="1"/>
    <col min="21" max="21" width="3.7109375" style="704" customWidth="1"/>
    <col min="22" max="22" width="11.85546875" style="704" bestFit="1" customWidth="1"/>
    <col min="23" max="23" width="12.7109375" style="704" customWidth="1"/>
    <col min="24" max="16384" width="11.42578125" style="704"/>
  </cols>
  <sheetData>
    <row r="1" spans="2:21" ht="14.25" customHeight="1" thickBot="1" x14ac:dyDescent="0.3"/>
    <row r="2" spans="2:21" ht="15.75" thickBot="1" x14ac:dyDescent="0.3">
      <c r="B2" s="705"/>
      <c r="C2" s="706"/>
      <c r="D2" s="706"/>
      <c r="E2" s="706"/>
      <c r="F2" s="706"/>
      <c r="G2" s="706"/>
      <c r="H2" s="706"/>
      <c r="I2" s="706"/>
      <c r="J2" s="706"/>
      <c r="K2" s="706"/>
      <c r="L2" s="706"/>
      <c r="M2" s="706"/>
      <c r="N2" s="706"/>
      <c r="O2" s="706"/>
      <c r="P2" s="706"/>
      <c r="Q2" s="706"/>
      <c r="R2" s="706"/>
      <c r="S2" s="706"/>
      <c r="T2" s="706"/>
      <c r="U2" s="707"/>
    </row>
    <row r="3" spans="2:21" ht="21.75" thickBot="1" x14ac:dyDescent="0.4">
      <c r="B3" s="708"/>
      <c r="C3" s="1145" t="s">
        <v>207</v>
      </c>
      <c r="D3" s="1146"/>
      <c r="E3" s="1146"/>
      <c r="F3" s="1146"/>
      <c r="G3" s="1146"/>
      <c r="H3" s="1146"/>
      <c r="I3" s="1146"/>
      <c r="J3" s="1146"/>
      <c r="K3" s="1146"/>
      <c r="L3" s="1146"/>
      <c r="M3" s="1146"/>
      <c r="N3" s="1146"/>
      <c r="O3" s="1146"/>
      <c r="P3" s="1146"/>
      <c r="Q3" s="1146"/>
      <c r="R3" s="1146"/>
      <c r="S3" s="1146"/>
      <c r="T3" s="1147"/>
      <c r="U3" s="709"/>
    </row>
    <row r="4" spans="2:21" ht="9" customHeight="1" thickBot="1" x14ac:dyDescent="0.3">
      <c r="B4" s="708"/>
      <c r="C4" s="710"/>
      <c r="D4" s="710"/>
      <c r="E4" s="710"/>
      <c r="F4" s="710"/>
      <c r="G4" s="710"/>
      <c r="H4" s="710"/>
      <c r="I4" s="710"/>
      <c r="J4" s="710"/>
      <c r="K4" s="710"/>
      <c r="L4" s="710"/>
      <c r="M4" s="710"/>
      <c r="N4" s="710"/>
      <c r="O4" s="710"/>
      <c r="P4" s="710"/>
      <c r="Q4" s="710"/>
      <c r="R4" s="710"/>
      <c r="S4" s="710"/>
      <c r="T4" s="710"/>
      <c r="U4" s="709"/>
    </row>
    <row r="5" spans="2:21" x14ac:dyDescent="0.25">
      <c r="B5" s="708"/>
      <c r="C5" s="711" t="s">
        <v>250</v>
      </c>
      <c r="D5" s="712"/>
      <c r="E5" s="712"/>
      <c r="F5" s="712"/>
      <c r="G5" s="712"/>
      <c r="H5" s="712"/>
      <c r="I5" s="712"/>
      <c r="J5" s="713"/>
      <c r="K5" s="712"/>
      <c r="L5" s="712"/>
      <c r="M5" s="712"/>
      <c r="N5" s="712"/>
      <c r="O5" s="712"/>
      <c r="P5" s="712"/>
      <c r="Q5" s="712"/>
      <c r="R5" s="712"/>
      <c r="S5" s="712"/>
      <c r="T5" s="714"/>
      <c r="U5" s="709"/>
    </row>
    <row r="6" spans="2:21" ht="9" customHeight="1" thickBot="1" x14ac:dyDescent="0.3">
      <c r="B6" s="708"/>
      <c r="C6" s="715"/>
      <c r="D6" s="716"/>
      <c r="E6" s="716"/>
      <c r="F6" s="716"/>
      <c r="G6" s="716"/>
      <c r="H6" s="716"/>
      <c r="I6" s="716"/>
      <c r="J6" s="717"/>
      <c r="K6" s="716"/>
      <c r="L6" s="716"/>
      <c r="M6" s="716"/>
      <c r="N6" s="716"/>
      <c r="O6" s="716"/>
      <c r="P6" s="716"/>
      <c r="Q6" s="716"/>
      <c r="R6" s="716"/>
      <c r="S6" s="716"/>
      <c r="T6" s="718"/>
      <c r="U6" s="709"/>
    </row>
    <row r="7" spans="2:21" ht="16.5" thickTop="1" thickBot="1" x14ac:dyDescent="0.3">
      <c r="B7" s="708"/>
      <c r="C7" s="719" t="s">
        <v>95</v>
      </c>
      <c r="D7" s="720"/>
      <c r="E7" s="720"/>
      <c r="F7" s="1144" t="s">
        <v>96</v>
      </c>
      <c r="G7" s="1142"/>
      <c r="H7" s="1142"/>
      <c r="I7" s="1142"/>
      <c r="J7" s="1142"/>
      <c r="K7" s="1143"/>
      <c r="L7" s="1151" t="s">
        <v>97</v>
      </c>
      <c r="M7" s="1152"/>
      <c r="N7" s="1152"/>
      <c r="O7" s="1153"/>
      <c r="P7" s="1140" t="s">
        <v>449</v>
      </c>
      <c r="Q7" s="1141"/>
      <c r="R7" s="1142"/>
      <c r="S7" s="1143"/>
      <c r="T7" s="718"/>
      <c r="U7" s="709"/>
    </row>
    <row r="8" spans="2:21" ht="15.75" hidden="1" thickTop="1" x14ac:dyDescent="0.25">
      <c r="B8" s="708"/>
      <c r="C8" s="721" t="s">
        <v>98</v>
      </c>
      <c r="D8" s="720"/>
      <c r="E8" s="720"/>
      <c r="F8" s="720"/>
      <c r="G8" s="720"/>
      <c r="H8" s="720"/>
      <c r="I8" s="720"/>
      <c r="J8" s="720"/>
      <c r="K8" s="720"/>
      <c r="L8" s="720" t="str">
        <f>IF(OR(F7=C8,F7=C12,F7=C13),"No hay casetón","")</f>
        <v/>
      </c>
      <c r="M8" s="720"/>
      <c r="N8" s="720"/>
      <c r="O8" s="720"/>
      <c r="P8" s="720"/>
      <c r="Q8" s="720"/>
      <c r="R8" s="720"/>
      <c r="S8" s="720"/>
      <c r="T8" s="722"/>
      <c r="U8" s="709"/>
    </row>
    <row r="9" spans="2:21" hidden="1" x14ac:dyDescent="0.25">
      <c r="B9" s="708"/>
      <c r="C9" s="721" t="s">
        <v>99</v>
      </c>
      <c r="D9" s="720"/>
      <c r="E9" s="720"/>
      <c r="F9" s="720"/>
      <c r="G9" s="720"/>
      <c r="H9" s="720"/>
      <c r="I9" s="720"/>
      <c r="J9" s="720"/>
      <c r="K9" s="720"/>
      <c r="L9" s="720" t="str">
        <f>IF(OR(F7=C8,F7=C11,F7=C12,F7=C13),"","Casetón Madera")</f>
        <v>Casetón Madera</v>
      </c>
      <c r="M9" s="720"/>
      <c r="N9" s="720"/>
      <c r="O9" s="720"/>
      <c r="P9" s="720"/>
      <c r="Q9" s="720"/>
      <c r="R9" s="720"/>
      <c r="S9" s="720"/>
      <c r="T9" s="722"/>
      <c r="U9" s="709"/>
    </row>
    <row r="10" spans="2:21" hidden="1" x14ac:dyDescent="0.25">
      <c r="B10" s="708"/>
      <c r="C10" s="721" t="s">
        <v>96</v>
      </c>
      <c r="D10" s="720"/>
      <c r="E10" s="720"/>
      <c r="F10" s="720"/>
      <c r="G10" s="720"/>
      <c r="H10" s="720"/>
      <c r="I10" s="720"/>
      <c r="J10" s="720"/>
      <c r="K10" s="720"/>
      <c r="L10" s="723" t="str">
        <f>IF(OR(F7=C8,F7=C11,F7=C12,F7=C13),"","Ladrillo Farol")</f>
        <v>Ladrillo Farol</v>
      </c>
      <c r="M10" s="723"/>
      <c r="N10" s="723"/>
      <c r="O10" s="720"/>
      <c r="P10" s="720"/>
      <c r="Q10" s="720"/>
      <c r="R10" s="720"/>
      <c r="S10" s="720"/>
      <c r="T10" s="722"/>
      <c r="U10" s="709"/>
    </row>
    <row r="11" spans="2:21" hidden="1" x14ac:dyDescent="0.25">
      <c r="B11" s="708"/>
      <c r="C11" s="721" t="s">
        <v>393</v>
      </c>
      <c r="D11" s="720"/>
      <c r="E11" s="720"/>
      <c r="F11" s="720"/>
      <c r="G11" s="720"/>
      <c r="H11" s="720"/>
      <c r="I11" s="720"/>
      <c r="J11" s="720"/>
      <c r="K11" s="720"/>
      <c r="L11" s="723" t="str">
        <f>IF(F7=C11,"Bloquelón","")</f>
        <v/>
      </c>
      <c r="M11" s="723"/>
      <c r="N11" s="723"/>
      <c r="O11" s="720"/>
      <c r="P11" s="720"/>
      <c r="Q11" s="720"/>
      <c r="R11" s="720"/>
      <c r="S11" s="720"/>
      <c r="T11" s="722"/>
      <c r="U11" s="709"/>
    </row>
    <row r="12" spans="2:21" hidden="1" x14ac:dyDescent="0.25">
      <c r="B12" s="708"/>
      <c r="C12" s="721" t="s">
        <v>375</v>
      </c>
      <c r="D12" s="720"/>
      <c r="E12" s="720"/>
      <c r="F12" s="720"/>
      <c r="G12" s="720"/>
      <c r="H12" s="720"/>
      <c r="I12" s="720"/>
      <c r="J12" s="720"/>
      <c r="K12" s="720"/>
      <c r="L12" s="720" t="str">
        <f>IF(OR(F7=C8,F7=C11,F7=C12,F7=C13),"","Casetón Icopor")</f>
        <v>Casetón Icopor</v>
      </c>
      <c r="M12" s="720"/>
      <c r="N12" s="720"/>
      <c r="O12" s="720"/>
      <c r="P12" s="720"/>
      <c r="Q12" s="720"/>
      <c r="R12" s="720"/>
      <c r="S12" s="720"/>
      <c r="T12" s="722"/>
      <c r="U12" s="709"/>
    </row>
    <row r="13" spans="2:21" hidden="1" x14ac:dyDescent="0.25">
      <c r="B13" s="708"/>
      <c r="C13" s="721" t="s">
        <v>376</v>
      </c>
      <c r="D13" s="720"/>
      <c r="E13" s="720"/>
      <c r="F13" s="720"/>
      <c r="G13" s="720"/>
      <c r="H13" s="720"/>
      <c r="I13" s="720"/>
      <c r="J13" s="720"/>
      <c r="K13" s="720"/>
      <c r="L13" s="720" t="str">
        <f>IF(F7=C10,"Casetón Recuperable","")</f>
        <v>Casetón Recuperable</v>
      </c>
      <c r="M13" s="720"/>
      <c r="N13" s="720"/>
      <c r="O13" s="720"/>
      <c r="P13" s="720"/>
      <c r="Q13" s="720"/>
      <c r="R13" s="720"/>
      <c r="S13" s="720"/>
      <c r="T13" s="722"/>
      <c r="U13" s="709"/>
    </row>
    <row r="14" spans="2:21" ht="9" customHeight="1" thickTop="1" x14ac:dyDescent="0.25">
      <c r="B14" s="708"/>
      <c r="C14" s="724"/>
      <c r="D14" s="720"/>
      <c r="E14" s="720"/>
      <c r="F14" s="720"/>
      <c r="G14" s="720"/>
      <c r="H14" s="720"/>
      <c r="I14" s="720"/>
      <c r="J14" s="720"/>
      <c r="K14" s="720"/>
      <c r="L14" s="720"/>
      <c r="M14" s="720"/>
      <c r="N14" s="720"/>
      <c r="O14" s="720"/>
      <c r="P14" s="720"/>
      <c r="Q14" s="720"/>
      <c r="R14" s="720"/>
      <c r="S14" s="720"/>
      <c r="T14" s="722"/>
      <c r="U14" s="709"/>
    </row>
    <row r="15" spans="2:21" ht="15.75" thickBot="1" x14ac:dyDescent="0.3">
      <c r="B15" s="708"/>
      <c r="C15" s="719" t="s">
        <v>100</v>
      </c>
      <c r="D15" s="720"/>
      <c r="E15" s="720"/>
      <c r="F15" s="720"/>
      <c r="G15" s="720"/>
      <c r="H15" s="720"/>
      <c r="I15" s="720"/>
      <c r="J15" s="720"/>
      <c r="K15" s="720"/>
      <c r="L15" s="720"/>
      <c r="M15" s="720"/>
      <c r="N15" s="720"/>
      <c r="O15" s="720"/>
      <c r="P15" s="720"/>
      <c r="Q15" s="720"/>
      <c r="R15" s="720"/>
      <c r="S15" s="720"/>
      <c r="T15" s="722"/>
      <c r="U15" s="709"/>
    </row>
    <row r="16" spans="2:21" ht="16.5" thickTop="1" thickBot="1" x14ac:dyDescent="0.3">
      <c r="B16" s="708"/>
      <c r="C16" s="719" t="s">
        <v>101</v>
      </c>
      <c r="D16" s="720"/>
      <c r="E16" s="720"/>
      <c r="F16" s="1144" t="s">
        <v>91</v>
      </c>
      <c r="G16" s="1142"/>
      <c r="H16" s="1142"/>
      <c r="I16" s="1143"/>
      <c r="J16" s="720"/>
      <c r="K16" s="725" t="s">
        <v>102</v>
      </c>
      <c r="L16" s="720"/>
      <c r="M16" s="720"/>
      <c r="N16" s="720"/>
      <c r="O16" s="1148" t="s">
        <v>233</v>
      </c>
      <c r="P16" s="1149"/>
      <c r="Q16" s="1149"/>
      <c r="R16" s="1149"/>
      <c r="S16" s="1150"/>
      <c r="T16" s="718"/>
      <c r="U16" s="709"/>
    </row>
    <row r="17" spans="2:21" ht="15.75" hidden="1" customHeight="1" thickTop="1" x14ac:dyDescent="0.25">
      <c r="B17" s="708"/>
      <c r="C17" s="726" t="s">
        <v>87</v>
      </c>
      <c r="D17" s="720"/>
      <c r="E17" s="720"/>
      <c r="F17" s="720"/>
      <c r="G17" s="720"/>
      <c r="H17" s="720"/>
      <c r="I17" s="720"/>
      <c r="J17" s="720"/>
      <c r="K17" s="727" t="str">
        <f>IF(OR(F7=C8,F7=C9,F7=C11),"Cielo raso repellado (Mortero)","")</f>
        <v/>
      </c>
      <c r="L17" s="720"/>
      <c r="M17" s="720"/>
      <c r="N17" s="720"/>
      <c r="O17" s="720"/>
      <c r="P17" s="720"/>
      <c r="Q17" s="720"/>
      <c r="R17" s="720"/>
      <c r="S17" s="720"/>
      <c r="T17" s="722"/>
      <c r="U17" s="709"/>
    </row>
    <row r="18" spans="2:21" ht="15.75" hidden="1" customHeight="1" x14ac:dyDescent="0.25">
      <c r="B18" s="708"/>
      <c r="C18" s="726" t="s">
        <v>88</v>
      </c>
      <c r="D18" s="720"/>
      <c r="E18" s="720"/>
      <c r="F18" s="720"/>
      <c r="G18" s="720"/>
      <c r="H18" s="720"/>
      <c r="I18" s="720"/>
      <c r="J18" s="720"/>
      <c r="K18" s="727" t="str">
        <f>IF(OR(F7=C10,F7=C12,F7=C13),"Sin cielo falso - A la vista",IF(F7=C11,"A la vista (sin repello)",""))</f>
        <v>Sin cielo falso - A la vista</v>
      </c>
      <c r="L18" s="720"/>
      <c r="M18" s="720"/>
      <c r="N18" s="720"/>
      <c r="O18" s="720"/>
      <c r="P18" s="720"/>
      <c r="Q18" s="720"/>
      <c r="R18" s="720"/>
      <c r="S18" s="720"/>
      <c r="T18" s="722"/>
      <c r="U18" s="709"/>
    </row>
    <row r="19" spans="2:21" ht="15.75" hidden="1" customHeight="1" x14ac:dyDescent="0.25">
      <c r="B19" s="708"/>
      <c r="C19" s="726" t="s">
        <v>89</v>
      </c>
      <c r="D19" s="720"/>
      <c r="E19" s="720"/>
      <c r="F19" s="720"/>
      <c r="G19" s="720"/>
      <c r="H19" s="720"/>
      <c r="I19" s="720"/>
      <c r="J19" s="720"/>
      <c r="K19" s="727" t="str">
        <f>IF(OR(F7=C8,F7=C9,F7=C11,P7=L13),"","Cielo Falso Icopor")</f>
        <v>Cielo Falso Icopor</v>
      </c>
      <c r="L19" s="720"/>
      <c r="M19" s="720"/>
      <c r="N19" s="720"/>
      <c r="O19" s="720"/>
      <c r="P19" s="720"/>
      <c r="Q19" s="720"/>
      <c r="R19" s="720"/>
      <c r="S19" s="720"/>
      <c r="T19" s="722"/>
      <c r="U19" s="709"/>
    </row>
    <row r="20" spans="2:21" ht="15.75" hidden="1" customHeight="1" x14ac:dyDescent="0.25">
      <c r="B20" s="708"/>
      <c r="C20" s="726" t="s">
        <v>90</v>
      </c>
      <c r="D20" s="720"/>
      <c r="E20" s="720"/>
      <c r="F20" s="720"/>
      <c r="G20" s="720"/>
      <c r="H20" s="720"/>
      <c r="I20" s="720"/>
      <c r="J20" s="720"/>
      <c r="K20" s="727" t="str">
        <f>IF(OR(F7=C8,F7=C9,F7=C11,P7=L13),"","Cielo Falso Madera")</f>
        <v>Cielo Falso Madera</v>
      </c>
      <c r="L20" s="720"/>
      <c r="M20" s="720"/>
      <c r="N20" s="720"/>
      <c r="O20" s="720"/>
      <c r="P20" s="720"/>
      <c r="Q20" s="720"/>
      <c r="R20" s="720"/>
      <c r="S20" s="720"/>
      <c r="T20" s="722"/>
      <c r="U20" s="709"/>
    </row>
    <row r="21" spans="2:21" ht="15.75" hidden="1" customHeight="1" x14ac:dyDescent="0.25">
      <c r="B21" s="708"/>
      <c r="C21" s="726" t="s">
        <v>91</v>
      </c>
      <c r="D21" s="720"/>
      <c r="E21" s="720"/>
      <c r="F21" s="720"/>
      <c r="G21" s="720"/>
      <c r="H21" s="720"/>
      <c r="I21" s="720"/>
      <c r="J21" s="720"/>
      <c r="K21" s="727" t="str">
        <f>IF(OR(F7=C8,F7=C9,F7=C11,P7=L13),"","Cielo Falso Panel Yeso")</f>
        <v>Cielo Falso Panel Yeso</v>
      </c>
      <c r="L21" s="720"/>
      <c r="M21" s="720"/>
      <c r="N21" s="720"/>
      <c r="O21" s="720"/>
      <c r="P21" s="720"/>
      <c r="Q21" s="720"/>
      <c r="R21" s="720"/>
      <c r="S21" s="720"/>
      <c r="T21" s="722"/>
      <c r="U21" s="709"/>
    </row>
    <row r="22" spans="2:21" ht="15.75" hidden="1" customHeight="1" x14ac:dyDescent="0.25">
      <c r="B22" s="708"/>
      <c r="C22" s="726" t="s">
        <v>92</v>
      </c>
      <c r="D22" s="720"/>
      <c r="E22" s="720"/>
      <c r="F22" s="720"/>
      <c r="G22" s="720"/>
      <c r="H22" s="720"/>
      <c r="I22" s="720"/>
      <c r="J22" s="720"/>
      <c r="K22" s="716"/>
      <c r="L22" s="720"/>
      <c r="M22" s="720"/>
      <c r="N22" s="720"/>
      <c r="O22" s="720"/>
      <c r="P22" s="720"/>
      <c r="Q22" s="720"/>
      <c r="R22" s="720"/>
      <c r="S22" s="720"/>
      <c r="T22" s="722"/>
      <c r="U22" s="709"/>
    </row>
    <row r="23" spans="2:21" ht="9" customHeight="1" thickTop="1" thickBot="1" x14ac:dyDescent="0.3">
      <c r="B23" s="708"/>
      <c r="C23" s="715"/>
      <c r="D23" s="716"/>
      <c r="E23" s="716"/>
      <c r="F23" s="716"/>
      <c r="G23" s="716"/>
      <c r="H23" s="716"/>
      <c r="I23" s="716"/>
      <c r="J23" s="716"/>
      <c r="K23" s="716"/>
      <c r="L23" s="716"/>
      <c r="M23" s="716"/>
      <c r="N23" s="716"/>
      <c r="O23" s="716"/>
      <c r="P23" s="716"/>
      <c r="Q23" s="716"/>
      <c r="R23" s="716"/>
      <c r="S23" s="716"/>
      <c r="T23" s="718"/>
      <c r="U23" s="709"/>
    </row>
    <row r="24" spans="2:21" ht="16.5" thickTop="1" thickBot="1" x14ac:dyDescent="0.3">
      <c r="B24" s="708"/>
      <c r="C24" s="719" t="s">
        <v>103</v>
      </c>
      <c r="D24" s="720"/>
      <c r="E24" s="720"/>
      <c r="F24" s="716"/>
      <c r="G24" s="1144" t="s">
        <v>110</v>
      </c>
      <c r="H24" s="1142"/>
      <c r="I24" s="1142"/>
      <c r="J24" s="1142"/>
      <c r="K24" s="1142"/>
      <c r="L24" s="1142"/>
      <c r="M24" s="1142"/>
      <c r="N24" s="1142"/>
      <c r="O24" s="1142"/>
      <c r="P24" s="1142"/>
      <c r="Q24" s="1142"/>
      <c r="R24" s="1142"/>
      <c r="S24" s="1143"/>
      <c r="T24" s="718"/>
      <c r="U24" s="709"/>
    </row>
    <row r="25" spans="2:21" ht="15.75" hidden="1" thickTop="1" x14ac:dyDescent="0.25">
      <c r="B25" s="708"/>
      <c r="C25" s="724" t="s">
        <v>105</v>
      </c>
      <c r="D25" s="720"/>
      <c r="E25" s="720"/>
      <c r="F25" s="720"/>
      <c r="G25" s="720"/>
      <c r="H25" s="720"/>
      <c r="I25" s="720"/>
      <c r="J25" s="720"/>
      <c r="K25" s="720"/>
      <c r="L25" s="728">
        <v>1</v>
      </c>
      <c r="M25" s="728"/>
      <c r="N25" s="728"/>
      <c r="O25" s="720">
        <v>1</v>
      </c>
      <c r="P25" s="720"/>
      <c r="Q25" s="720"/>
      <c r="R25" s="720"/>
      <c r="S25" s="720"/>
      <c r="T25" s="718"/>
      <c r="U25" s="709"/>
    </row>
    <row r="26" spans="2:21" ht="15.75" hidden="1" thickTop="1" x14ac:dyDescent="0.25">
      <c r="B26" s="708"/>
      <c r="C26" s="724" t="s">
        <v>106</v>
      </c>
      <c r="D26" s="720"/>
      <c r="E26" s="720"/>
      <c r="F26" s="720"/>
      <c r="G26" s="720"/>
      <c r="H26" s="720"/>
      <c r="I26" s="720"/>
      <c r="J26" s="720"/>
      <c r="K26" s="720"/>
      <c r="L26" s="728">
        <v>1</v>
      </c>
      <c r="M26" s="728"/>
      <c r="N26" s="728"/>
      <c r="O26" s="720">
        <v>1</v>
      </c>
      <c r="P26" s="720"/>
      <c r="Q26" s="720"/>
      <c r="R26" s="720"/>
      <c r="S26" s="720"/>
      <c r="T26" s="718"/>
      <c r="U26" s="709"/>
    </row>
    <row r="27" spans="2:21" ht="15.75" hidden="1" thickTop="1" x14ac:dyDescent="0.25">
      <c r="B27" s="708"/>
      <c r="C27" s="724" t="s">
        <v>107</v>
      </c>
      <c r="D27" s="720"/>
      <c r="E27" s="720"/>
      <c r="F27" s="720"/>
      <c r="G27" s="720"/>
      <c r="H27" s="720"/>
      <c r="I27" s="720"/>
      <c r="J27" s="720"/>
      <c r="K27" s="720"/>
      <c r="L27" s="728">
        <v>2</v>
      </c>
      <c r="M27" s="728"/>
      <c r="N27" s="728"/>
      <c r="O27" s="720">
        <v>2</v>
      </c>
      <c r="P27" s="720"/>
      <c r="Q27" s="720"/>
      <c r="R27" s="720">
        <f>IF(G24=C25,O25,IF(G24=C26,O26,IF(G24=C27,O27,IF(G24=C28,KM28,IF(G24=C29,O29,IF(G24=C30,O30,IF(G24=C31,O31,IF(G24=C32,O32,IF(G24=C33,O33,IF(G24=C34,O34,IF(G24=C35,O35,IF(G24=C36,O36,IF(G24=C37,O37)))))))))))))</f>
        <v>2</v>
      </c>
      <c r="S27" s="720"/>
      <c r="T27" s="718"/>
      <c r="U27" s="709"/>
    </row>
    <row r="28" spans="2:21" ht="15.75" hidden="1" thickTop="1" x14ac:dyDescent="0.25">
      <c r="B28" s="708"/>
      <c r="C28" s="724" t="s">
        <v>108</v>
      </c>
      <c r="D28" s="720"/>
      <c r="E28" s="720"/>
      <c r="F28" s="720"/>
      <c r="G28" s="720"/>
      <c r="H28" s="720"/>
      <c r="I28" s="720"/>
      <c r="J28" s="720"/>
      <c r="K28" s="720"/>
      <c r="L28" s="728">
        <v>2</v>
      </c>
      <c r="M28" s="728"/>
      <c r="N28" s="728"/>
      <c r="O28" s="720">
        <v>2</v>
      </c>
      <c r="P28" s="720"/>
      <c r="Q28" s="720"/>
      <c r="R28" s="720"/>
      <c r="S28" s="720"/>
      <c r="T28" s="718"/>
      <c r="U28" s="709"/>
    </row>
    <row r="29" spans="2:21" ht="15.75" hidden="1" thickTop="1" x14ac:dyDescent="0.25">
      <c r="B29" s="708"/>
      <c r="C29" s="724" t="s">
        <v>104</v>
      </c>
      <c r="D29" s="720"/>
      <c r="E29" s="720"/>
      <c r="F29" s="720"/>
      <c r="G29" s="720"/>
      <c r="H29" s="720"/>
      <c r="I29" s="720"/>
      <c r="J29" s="720"/>
      <c r="K29" s="720"/>
      <c r="L29" s="728">
        <v>0.8</v>
      </c>
      <c r="M29" s="728"/>
      <c r="N29" s="728"/>
      <c r="O29" s="720">
        <v>2</v>
      </c>
      <c r="P29" s="720"/>
      <c r="Q29" s="720"/>
      <c r="R29" s="720"/>
      <c r="S29" s="720"/>
      <c r="T29" s="718"/>
      <c r="U29" s="709"/>
    </row>
    <row r="30" spans="2:21" ht="15.75" hidden="1" thickTop="1" x14ac:dyDescent="0.25">
      <c r="B30" s="708"/>
      <c r="C30" s="724" t="s">
        <v>109</v>
      </c>
      <c r="D30" s="720"/>
      <c r="E30" s="720"/>
      <c r="F30" s="720"/>
      <c r="G30" s="720"/>
      <c r="H30" s="720"/>
      <c r="I30" s="720"/>
      <c r="J30" s="720"/>
      <c r="K30" s="720"/>
      <c r="L30" s="728">
        <v>2</v>
      </c>
      <c r="M30" s="728"/>
      <c r="N30" s="728"/>
      <c r="O30" s="720">
        <v>2</v>
      </c>
      <c r="P30" s="720"/>
      <c r="Q30" s="720"/>
      <c r="R30" s="720"/>
      <c r="S30" s="720"/>
      <c r="T30" s="718"/>
      <c r="U30" s="709"/>
    </row>
    <row r="31" spans="2:21" ht="15.75" hidden="1" thickTop="1" x14ac:dyDescent="0.25">
      <c r="B31" s="708"/>
      <c r="C31" s="724" t="s">
        <v>110</v>
      </c>
      <c r="D31" s="720"/>
      <c r="E31" s="720"/>
      <c r="F31" s="720"/>
      <c r="G31" s="720"/>
      <c r="H31" s="720"/>
      <c r="I31" s="720"/>
      <c r="J31" s="720"/>
      <c r="K31" s="720"/>
      <c r="L31" s="728">
        <v>2.5</v>
      </c>
      <c r="M31" s="728"/>
      <c r="N31" s="728"/>
      <c r="O31" s="720">
        <v>2</v>
      </c>
      <c r="P31" s="720"/>
      <c r="Q31" s="720"/>
      <c r="R31" s="720"/>
      <c r="S31" s="720"/>
      <c r="T31" s="718"/>
      <c r="U31" s="709"/>
    </row>
    <row r="32" spans="2:21" ht="15.75" hidden="1" thickTop="1" x14ac:dyDescent="0.25">
      <c r="B32" s="708"/>
      <c r="C32" s="724" t="s">
        <v>111</v>
      </c>
      <c r="D32" s="720"/>
      <c r="E32" s="720"/>
      <c r="F32" s="720"/>
      <c r="G32" s="720"/>
      <c r="H32" s="720"/>
      <c r="I32" s="720"/>
      <c r="J32" s="720"/>
      <c r="K32" s="720"/>
      <c r="L32" s="728">
        <v>2</v>
      </c>
      <c r="M32" s="728"/>
      <c r="N32" s="728"/>
      <c r="O32" s="720">
        <v>2</v>
      </c>
      <c r="P32" s="720"/>
      <c r="Q32" s="720"/>
      <c r="R32" s="720"/>
      <c r="S32" s="720"/>
      <c r="T32" s="718"/>
      <c r="U32" s="709"/>
    </row>
    <row r="33" spans="2:21" ht="15.75" hidden="1" thickTop="1" x14ac:dyDescent="0.25">
      <c r="B33" s="708"/>
      <c r="C33" s="724" t="s">
        <v>112</v>
      </c>
      <c r="D33" s="720"/>
      <c r="E33" s="720"/>
      <c r="F33" s="720"/>
      <c r="G33" s="720"/>
      <c r="H33" s="720"/>
      <c r="I33" s="720"/>
      <c r="J33" s="720"/>
      <c r="K33" s="720"/>
      <c r="L33" s="728">
        <v>1.5</v>
      </c>
      <c r="M33" s="728"/>
      <c r="N33" s="728"/>
      <c r="O33" s="720">
        <v>2</v>
      </c>
      <c r="P33" s="720"/>
      <c r="Q33" s="720"/>
      <c r="R33" s="720"/>
      <c r="S33" s="720"/>
      <c r="T33" s="718"/>
      <c r="U33" s="709"/>
    </row>
    <row r="34" spans="2:21" ht="15.75" hidden="1" thickTop="1" x14ac:dyDescent="0.25">
      <c r="B34" s="708"/>
      <c r="C34" s="724" t="s">
        <v>113</v>
      </c>
      <c r="D34" s="720"/>
      <c r="E34" s="720"/>
      <c r="F34" s="720"/>
      <c r="G34" s="720"/>
      <c r="H34" s="720"/>
      <c r="I34" s="720"/>
      <c r="J34" s="720"/>
      <c r="K34" s="720"/>
      <c r="L34" s="728">
        <v>3</v>
      </c>
      <c r="M34" s="728"/>
      <c r="N34" s="728"/>
      <c r="O34" s="720">
        <v>2</v>
      </c>
      <c r="P34" s="720"/>
      <c r="Q34" s="720"/>
      <c r="R34" s="720"/>
      <c r="S34" s="720"/>
      <c r="T34" s="718"/>
      <c r="U34" s="709"/>
    </row>
    <row r="35" spans="2:21" ht="15.75" hidden="1" thickTop="1" x14ac:dyDescent="0.25">
      <c r="B35" s="708"/>
      <c r="C35" s="724" t="s">
        <v>114</v>
      </c>
      <c r="D35" s="720"/>
      <c r="E35" s="720"/>
      <c r="F35" s="720"/>
      <c r="G35" s="720"/>
      <c r="H35" s="720"/>
      <c r="I35" s="720"/>
      <c r="J35" s="720"/>
      <c r="K35" s="720"/>
      <c r="L35" s="728">
        <v>2</v>
      </c>
      <c r="M35" s="728"/>
      <c r="N35" s="728"/>
      <c r="O35" s="720">
        <v>1</v>
      </c>
      <c r="P35" s="720"/>
      <c r="Q35" s="720"/>
      <c r="R35" s="720"/>
      <c r="S35" s="720"/>
      <c r="T35" s="718"/>
      <c r="U35" s="709"/>
    </row>
    <row r="36" spans="2:21" ht="15.75" hidden="1" thickTop="1" x14ac:dyDescent="0.25">
      <c r="B36" s="708"/>
      <c r="C36" s="724" t="s">
        <v>115</v>
      </c>
      <c r="D36" s="720"/>
      <c r="E36" s="720"/>
      <c r="F36" s="720"/>
      <c r="G36" s="720"/>
      <c r="H36" s="720"/>
      <c r="I36" s="720"/>
      <c r="J36" s="720"/>
      <c r="K36" s="720"/>
      <c r="L36" s="728">
        <v>1.5</v>
      </c>
      <c r="M36" s="728"/>
      <c r="N36" s="728"/>
      <c r="O36" s="720">
        <v>2</v>
      </c>
      <c r="P36" s="720"/>
      <c r="Q36" s="720"/>
      <c r="R36" s="720"/>
      <c r="S36" s="720"/>
      <c r="T36" s="718"/>
      <c r="U36" s="709"/>
    </row>
    <row r="37" spans="2:21" ht="15.75" hidden="1" thickTop="1" x14ac:dyDescent="0.25">
      <c r="B37" s="708"/>
      <c r="C37" s="724" t="s">
        <v>116</v>
      </c>
      <c r="D37" s="720"/>
      <c r="E37" s="720"/>
      <c r="F37" s="720"/>
      <c r="G37" s="720"/>
      <c r="H37" s="720"/>
      <c r="I37" s="720"/>
      <c r="J37" s="720"/>
      <c r="K37" s="720"/>
      <c r="L37" s="728">
        <v>0.2</v>
      </c>
      <c r="M37" s="728"/>
      <c r="N37" s="728"/>
      <c r="O37" s="720">
        <v>2</v>
      </c>
      <c r="P37" s="720"/>
      <c r="Q37" s="720"/>
      <c r="R37" s="720"/>
      <c r="S37" s="720"/>
      <c r="T37" s="718"/>
      <c r="U37" s="709"/>
    </row>
    <row r="38" spans="2:21" ht="8.25" customHeight="1" thickTop="1" thickBot="1" x14ac:dyDescent="0.3">
      <c r="B38" s="708"/>
      <c r="C38" s="726"/>
      <c r="D38" s="720"/>
      <c r="E38" s="720"/>
      <c r="F38" s="720"/>
      <c r="G38" s="720"/>
      <c r="H38" s="720"/>
      <c r="I38" s="720"/>
      <c r="J38" s="720"/>
      <c r="K38" s="720"/>
      <c r="L38" s="720"/>
      <c r="M38" s="720"/>
      <c r="N38" s="720"/>
      <c r="O38" s="720"/>
      <c r="P38" s="720"/>
      <c r="Q38" s="720"/>
      <c r="R38" s="720"/>
      <c r="S38" s="720"/>
      <c r="T38" s="718"/>
      <c r="U38" s="709"/>
    </row>
    <row r="39" spans="2:21" ht="16.5" thickTop="1" thickBot="1" x14ac:dyDescent="0.3">
      <c r="B39" s="708"/>
      <c r="C39" s="719" t="s">
        <v>117</v>
      </c>
      <c r="D39" s="720"/>
      <c r="E39" s="720"/>
      <c r="F39" s="716"/>
      <c r="G39" s="1144" t="s">
        <v>135</v>
      </c>
      <c r="H39" s="1142"/>
      <c r="I39" s="1142"/>
      <c r="J39" s="1142"/>
      <c r="K39" s="1142"/>
      <c r="L39" s="1142"/>
      <c r="M39" s="1142"/>
      <c r="N39" s="1142"/>
      <c r="O39" s="1142"/>
      <c r="P39" s="1142"/>
      <c r="Q39" s="1142"/>
      <c r="R39" s="1142"/>
      <c r="S39" s="1143"/>
      <c r="T39" s="718"/>
      <c r="U39" s="709"/>
    </row>
    <row r="40" spans="2:21" ht="15.75" hidden="1" thickTop="1" x14ac:dyDescent="0.25">
      <c r="B40" s="708"/>
      <c r="C40" s="724" t="s">
        <v>119</v>
      </c>
      <c r="D40" s="723"/>
      <c r="E40" s="720"/>
      <c r="F40" s="720"/>
      <c r="G40" s="720"/>
      <c r="H40" s="720"/>
      <c r="I40" s="720"/>
      <c r="J40" s="720"/>
      <c r="K40" s="729">
        <v>3</v>
      </c>
      <c r="L40" s="720"/>
      <c r="M40" s="720"/>
      <c r="N40" s="720"/>
      <c r="O40" s="720"/>
      <c r="P40" s="720"/>
      <c r="Q40" s="720"/>
      <c r="R40" s="720"/>
      <c r="S40" s="720"/>
      <c r="T40" s="718"/>
      <c r="U40" s="709"/>
    </row>
    <row r="41" spans="2:21" ht="15.75" hidden="1" thickTop="1" x14ac:dyDescent="0.25">
      <c r="B41" s="708"/>
      <c r="C41" s="726" t="s">
        <v>120</v>
      </c>
      <c r="D41" s="720"/>
      <c r="E41" s="720"/>
      <c r="F41" s="720"/>
      <c r="G41" s="720"/>
      <c r="H41" s="720"/>
      <c r="I41" s="720"/>
      <c r="J41" s="720"/>
      <c r="K41" s="729">
        <v>5</v>
      </c>
      <c r="L41" s="720"/>
      <c r="M41" s="720"/>
      <c r="N41" s="720"/>
      <c r="O41" s="720"/>
      <c r="P41" s="720"/>
      <c r="Q41" s="720"/>
      <c r="R41" s="720"/>
      <c r="S41" s="720"/>
      <c r="T41" s="718"/>
      <c r="U41" s="709"/>
    </row>
    <row r="42" spans="2:21" ht="15.75" hidden="1" thickTop="1" x14ac:dyDescent="0.25">
      <c r="B42" s="708"/>
      <c r="C42" s="726" t="s">
        <v>121</v>
      </c>
      <c r="D42" s="720"/>
      <c r="E42" s="720"/>
      <c r="F42" s="720"/>
      <c r="G42" s="720"/>
      <c r="H42" s="720"/>
      <c r="I42" s="720"/>
      <c r="J42" s="720"/>
      <c r="K42" s="729">
        <v>7.5</v>
      </c>
      <c r="L42" s="720"/>
      <c r="M42" s="720"/>
      <c r="N42" s="720"/>
      <c r="O42" s="720"/>
      <c r="P42" s="720"/>
      <c r="Q42" s="720"/>
      <c r="R42" s="720"/>
      <c r="S42" s="720"/>
      <c r="T42" s="718"/>
      <c r="U42" s="709"/>
    </row>
    <row r="43" spans="2:21" ht="15.75" hidden="1" thickTop="1" x14ac:dyDescent="0.25">
      <c r="B43" s="708"/>
      <c r="C43" s="726" t="s">
        <v>122</v>
      </c>
      <c r="D43" s="720"/>
      <c r="E43" s="720"/>
      <c r="F43" s="720"/>
      <c r="G43" s="720"/>
      <c r="H43" s="720"/>
      <c r="I43" s="720"/>
      <c r="J43" s="720"/>
      <c r="K43" s="729">
        <v>2</v>
      </c>
      <c r="L43" s="720"/>
      <c r="M43" s="720"/>
      <c r="N43" s="720"/>
      <c r="O43" s="720"/>
      <c r="P43" s="720"/>
      <c r="Q43" s="720"/>
      <c r="R43" s="720"/>
      <c r="S43" s="720"/>
      <c r="T43" s="718"/>
      <c r="U43" s="709"/>
    </row>
    <row r="44" spans="2:21" ht="15.75" hidden="1" thickTop="1" x14ac:dyDescent="0.25">
      <c r="B44" s="708"/>
      <c r="C44" s="726" t="s">
        <v>123</v>
      </c>
      <c r="D44" s="720"/>
      <c r="E44" s="720"/>
      <c r="F44" s="720"/>
      <c r="G44" s="720"/>
      <c r="H44" s="720"/>
      <c r="I44" s="720"/>
      <c r="J44" s="720"/>
      <c r="K44" s="729">
        <v>5</v>
      </c>
      <c r="L44" s="720"/>
      <c r="M44" s="720"/>
      <c r="N44" s="720"/>
      <c r="O44" s="720"/>
      <c r="P44" s="720"/>
      <c r="Q44" s="720"/>
      <c r="R44" s="720"/>
      <c r="S44" s="720"/>
      <c r="T44" s="718"/>
      <c r="U44" s="709"/>
    </row>
    <row r="45" spans="2:21" ht="15.75" hidden="1" thickTop="1" x14ac:dyDescent="0.25">
      <c r="B45" s="708"/>
      <c r="C45" s="726" t="s">
        <v>108</v>
      </c>
      <c r="D45" s="720"/>
      <c r="E45" s="720"/>
      <c r="F45" s="720"/>
      <c r="G45" s="720"/>
      <c r="H45" s="720"/>
      <c r="I45" s="720"/>
      <c r="J45" s="720"/>
      <c r="K45" s="729">
        <v>2</v>
      </c>
      <c r="L45" s="720"/>
      <c r="M45" s="720"/>
      <c r="N45" s="720"/>
      <c r="O45" s="720"/>
      <c r="P45" s="720"/>
      <c r="Q45" s="720"/>
      <c r="R45" s="720"/>
      <c r="S45" s="720"/>
      <c r="T45" s="718"/>
      <c r="U45" s="709"/>
    </row>
    <row r="46" spans="2:21" ht="15.75" hidden="1" thickTop="1" x14ac:dyDescent="0.25">
      <c r="B46" s="708"/>
      <c r="C46" s="726" t="s">
        <v>124</v>
      </c>
      <c r="D46" s="720"/>
      <c r="E46" s="720"/>
      <c r="F46" s="720"/>
      <c r="G46" s="720"/>
      <c r="H46" s="720"/>
      <c r="I46" s="720"/>
      <c r="J46" s="720"/>
      <c r="K46" s="729">
        <v>2</v>
      </c>
      <c r="L46" s="720"/>
      <c r="M46" s="720"/>
      <c r="N46" s="720"/>
      <c r="O46" s="720"/>
      <c r="P46" s="720"/>
      <c r="Q46" s="720"/>
      <c r="R46" s="720"/>
      <c r="S46" s="720"/>
      <c r="T46" s="718"/>
      <c r="U46" s="709"/>
    </row>
    <row r="47" spans="2:21" ht="15.75" hidden="1" thickTop="1" x14ac:dyDescent="0.25">
      <c r="B47" s="708"/>
      <c r="C47" s="726" t="s">
        <v>125</v>
      </c>
      <c r="D47" s="720"/>
      <c r="E47" s="720"/>
      <c r="F47" s="720"/>
      <c r="G47" s="720"/>
      <c r="H47" s="720"/>
      <c r="I47" s="720"/>
      <c r="J47" s="720"/>
      <c r="K47" s="729">
        <v>7</v>
      </c>
      <c r="L47" s="720"/>
      <c r="M47" s="720"/>
      <c r="N47" s="720"/>
      <c r="O47" s="720"/>
      <c r="P47" s="720"/>
      <c r="Q47" s="720"/>
      <c r="R47" s="720"/>
      <c r="S47" s="720"/>
      <c r="T47" s="718"/>
      <c r="U47" s="709"/>
    </row>
    <row r="48" spans="2:21" ht="15.75" hidden="1" thickTop="1" x14ac:dyDescent="0.25">
      <c r="B48" s="708"/>
      <c r="C48" s="726" t="s">
        <v>118</v>
      </c>
      <c r="D48" s="720"/>
      <c r="E48" s="720"/>
      <c r="F48" s="720"/>
      <c r="G48" s="720"/>
      <c r="H48" s="720"/>
      <c r="I48" s="720"/>
      <c r="J48" s="720"/>
      <c r="K48" s="729">
        <v>5</v>
      </c>
      <c r="L48" s="720"/>
      <c r="M48" s="720"/>
      <c r="N48" s="720"/>
      <c r="O48" s="720"/>
      <c r="P48" s="720"/>
      <c r="Q48" s="720"/>
      <c r="R48" s="720"/>
      <c r="S48" s="720"/>
      <c r="T48" s="718"/>
      <c r="U48" s="709"/>
    </row>
    <row r="49" spans="2:21" ht="15.75" hidden="1" thickTop="1" x14ac:dyDescent="0.25">
      <c r="B49" s="708"/>
      <c r="C49" s="726" t="s">
        <v>126</v>
      </c>
      <c r="D49" s="720"/>
      <c r="E49" s="720"/>
      <c r="F49" s="720"/>
      <c r="G49" s="720"/>
      <c r="H49" s="720"/>
      <c r="I49" s="720"/>
      <c r="J49" s="720"/>
      <c r="K49" s="729">
        <v>10</v>
      </c>
      <c r="L49" s="720"/>
      <c r="M49" s="720"/>
      <c r="N49" s="720"/>
      <c r="O49" s="720"/>
      <c r="P49" s="720"/>
      <c r="Q49" s="720"/>
      <c r="R49" s="720"/>
      <c r="S49" s="720"/>
      <c r="T49" s="718"/>
      <c r="U49" s="709"/>
    </row>
    <row r="50" spans="2:21" ht="15.75" hidden="1" thickTop="1" x14ac:dyDescent="0.25">
      <c r="B50" s="708"/>
      <c r="C50" s="726" t="s">
        <v>127</v>
      </c>
      <c r="D50" s="720"/>
      <c r="E50" s="720"/>
      <c r="F50" s="720"/>
      <c r="G50" s="720"/>
      <c r="H50" s="720"/>
      <c r="I50" s="720"/>
      <c r="J50" s="720"/>
      <c r="K50" s="729">
        <v>4</v>
      </c>
      <c r="L50" s="720"/>
      <c r="M50" s="720"/>
      <c r="N50" s="720"/>
      <c r="O50" s="720"/>
      <c r="P50" s="720"/>
      <c r="Q50" s="720"/>
      <c r="R50" s="720"/>
      <c r="S50" s="720"/>
      <c r="T50" s="718"/>
      <c r="U50" s="709"/>
    </row>
    <row r="51" spans="2:21" ht="15.75" hidden="1" thickTop="1" x14ac:dyDescent="0.25">
      <c r="B51" s="708"/>
      <c r="C51" s="726" t="s">
        <v>128</v>
      </c>
      <c r="D51" s="720"/>
      <c r="E51" s="720"/>
      <c r="F51" s="720"/>
      <c r="G51" s="720"/>
      <c r="H51" s="720"/>
      <c r="I51" s="720"/>
      <c r="J51" s="720"/>
      <c r="K51" s="729">
        <v>2</v>
      </c>
      <c r="L51" s="720"/>
      <c r="M51" s="720"/>
      <c r="N51" s="720"/>
      <c r="O51" s="720"/>
      <c r="P51" s="720"/>
      <c r="Q51" s="720"/>
      <c r="R51" s="720"/>
      <c r="S51" s="720"/>
      <c r="T51" s="718"/>
      <c r="U51" s="709"/>
    </row>
    <row r="52" spans="2:21" ht="15.75" hidden="1" thickTop="1" x14ac:dyDescent="0.25">
      <c r="B52" s="708"/>
      <c r="C52" s="726" t="s">
        <v>129</v>
      </c>
      <c r="D52" s="720"/>
      <c r="E52" s="720"/>
      <c r="F52" s="720"/>
      <c r="G52" s="720"/>
      <c r="H52" s="720"/>
      <c r="I52" s="720"/>
      <c r="J52" s="720"/>
      <c r="K52" s="729">
        <v>5</v>
      </c>
      <c r="L52" s="720"/>
      <c r="M52" s="720"/>
      <c r="N52" s="720"/>
      <c r="O52" s="720"/>
      <c r="P52" s="720"/>
      <c r="Q52" s="720"/>
      <c r="R52" s="720"/>
      <c r="S52" s="720"/>
      <c r="T52" s="718"/>
      <c r="U52" s="709"/>
    </row>
    <row r="53" spans="2:21" ht="15.75" hidden="1" thickTop="1" x14ac:dyDescent="0.25">
      <c r="B53" s="708"/>
      <c r="C53" s="726" t="s">
        <v>130</v>
      </c>
      <c r="D53" s="720"/>
      <c r="E53" s="720"/>
      <c r="F53" s="720"/>
      <c r="G53" s="720"/>
      <c r="H53" s="720"/>
      <c r="I53" s="720"/>
      <c r="J53" s="720"/>
      <c r="K53" s="729">
        <v>6</v>
      </c>
      <c r="L53" s="720"/>
      <c r="M53" s="720"/>
      <c r="N53" s="720"/>
      <c r="O53" s="720"/>
      <c r="P53" s="720"/>
      <c r="Q53" s="720"/>
      <c r="R53" s="720"/>
      <c r="S53" s="720"/>
      <c r="T53" s="718"/>
      <c r="U53" s="709"/>
    </row>
    <row r="54" spans="2:21" ht="15.75" hidden="1" thickTop="1" x14ac:dyDescent="0.25">
      <c r="B54" s="708"/>
      <c r="C54" s="726" t="s">
        <v>131</v>
      </c>
      <c r="D54" s="720"/>
      <c r="E54" s="720"/>
      <c r="F54" s="720"/>
      <c r="G54" s="720"/>
      <c r="H54" s="720"/>
      <c r="I54" s="720"/>
      <c r="J54" s="720"/>
      <c r="K54" s="729">
        <v>1.8</v>
      </c>
      <c r="L54" s="720"/>
      <c r="M54" s="720"/>
      <c r="N54" s="720"/>
      <c r="O54" s="720"/>
      <c r="P54" s="720"/>
      <c r="Q54" s="720"/>
      <c r="R54" s="720"/>
      <c r="S54" s="720"/>
      <c r="T54" s="718"/>
      <c r="U54" s="709"/>
    </row>
    <row r="55" spans="2:21" ht="15.75" hidden="1" thickTop="1" x14ac:dyDescent="0.25">
      <c r="B55" s="708"/>
      <c r="C55" s="726" t="s">
        <v>132</v>
      </c>
      <c r="D55" s="720"/>
      <c r="E55" s="720"/>
      <c r="F55" s="720"/>
      <c r="G55" s="720"/>
      <c r="H55" s="720"/>
      <c r="I55" s="720"/>
      <c r="J55" s="720"/>
      <c r="K55" s="729">
        <v>6</v>
      </c>
      <c r="L55" s="720"/>
      <c r="M55" s="720"/>
      <c r="N55" s="720"/>
      <c r="O55" s="720"/>
      <c r="P55" s="720"/>
      <c r="Q55" s="720"/>
      <c r="R55" s="720"/>
      <c r="S55" s="720"/>
      <c r="T55" s="718"/>
      <c r="U55" s="709"/>
    </row>
    <row r="56" spans="2:21" ht="15.75" hidden="1" thickTop="1" x14ac:dyDescent="0.25">
      <c r="B56" s="708"/>
      <c r="C56" s="726" t="s">
        <v>133</v>
      </c>
      <c r="D56" s="720"/>
      <c r="E56" s="720"/>
      <c r="F56" s="720"/>
      <c r="G56" s="720"/>
      <c r="H56" s="720"/>
      <c r="I56" s="720"/>
      <c r="J56" s="720"/>
      <c r="K56" s="729">
        <v>12</v>
      </c>
      <c r="L56" s="720"/>
      <c r="M56" s="720"/>
      <c r="N56" s="720"/>
      <c r="O56" s="720"/>
      <c r="P56" s="720"/>
      <c r="Q56" s="720"/>
      <c r="R56" s="720"/>
      <c r="S56" s="720"/>
      <c r="T56" s="718"/>
      <c r="U56" s="709"/>
    </row>
    <row r="57" spans="2:21" ht="15.75" hidden="1" thickTop="1" x14ac:dyDescent="0.25">
      <c r="B57" s="708"/>
      <c r="C57" s="726" t="s">
        <v>134</v>
      </c>
      <c r="D57" s="720"/>
      <c r="E57" s="720"/>
      <c r="F57" s="720"/>
      <c r="G57" s="720"/>
      <c r="H57" s="720"/>
      <c r="I57" s="720"/>
      <c r="J57" s="720"/>
      <c r="K57" s="729">
        <v>2.5</v>
      </c>
      <c r="L57" s="720"/>
      <c r="M57" s="720"/>
      <c r="N57" s="720"/>
      <c r="O57" s="720"/>
      <c r="P57" s="720"/>
      <c r="Q57" s="720"/>
      <c r="R57" s="720"/>
      <c r="S57" s="720"/>
      <c r="T57" s="718"/>
      <c r="U57" s="709"/>
    </row>
    <row r="58" spans="2:21" ht="15.75" hidden="1" thickTop="1" x14ac:dyDescent="0.25">
      <c r="B58" s="708"/>
      <c r="C58" s="726" t="s">
        <v>135</v>
      </c>
      <c r="D58" s="720"/>
      <c r="E58" s="720"/>
      <c r="F58" s="720"/>
      <c r="G58" s="720"/>
      <c r="H58" s="720"/>
      <c r="I58" s="720"/>
      <c r="J58" s="720"/>
      <c r="K58" s="729">
        <v>5</v>
      </c>
      <c r="L58" s="720"/>
      <c r="M58" s="720"/>
      <c r="N58" s="720"/>
      <c r="O58" s="720"/>
      <c r="P58" s="720"/>
      <c r="Q58" s="720"/>
      <c r="R58" s="720"/>
      <c r="S58" s="720"/>
      <c r="T58" s="718"/>
      <c r="U58" s="709"/>
    </row>
    <row r="59" spans="2:21" ht="15.75" hidden="1" thickTop="1" x14ac:dyDescent="0.25">
      <c r="B59" s="708"/>
      <c r="C59" s="726" t="s">
        <v>136</v>
      </c>
      <c r="D59" s="720"/>
      <c r="E59" s="720"/>
      <c r="F59" s="720"/>
      <c r="G59" s="720"/>
      <c r="H59" s="720"/>
      <c r="I59" s="720"/>
      <c r="J59" s="720"/>
      <c r="K59" s="729">
        <v>5</v>
      </c>
      <c r="L59" s="720"/>
      <c r="M59" s="720"/>
      <c r="N59" s="720"/>
      <c r="O59" s="720"/>
      <c r="P59" s="720"/>
      <c r="Q59" s="720"/>
      <c r="R59" s="720"/>
      <c r="S59" s="720"/>
      <c r="T59" s="718"/>
      <c r="U59" s="709"/>
    </row>
    <row r="60" spans="2:21" ht="16.5" thickTop="1" thickBot="1" x14ac:dyDescent="0.3">
      <c r="B60" s="708"/>
      <c r="C60" s="730"/>
      <c r="D60" s="731"/>
      <c r="E60" s="731"/>
      <c r="F60" s="731"/>
      <c r="G60" s="731"/>
      <c r="H60" s="731"/>
      <c r="I60" s="731"/>
      <c r="J60" s="731"/>
      <c r="K60" s="731"/>
      <c r="L60" s="731"/>
      <c r="M60" s="731"/>
      <c r="N60" s="731"/>
      <c r="O60" s="731"/>
      <c r="P60" s="731"/>
      <c r="Q60" s="731"/>
      <c r="R60" s="731"/>
      <c r="S60" s="731"/>
      <c r="T60" s="732"/>
      <c r="U60" s="709"/>
    </row>
    <row r="61" spans="2:21" hidden="1" x14ac:dyDescent="0.25">
      <c r="B61" s="708"/>
      <c r="C61" s="733"/>
      <c r="D61" s="733"/>
      <c r="E61" s="733"/>
      <c r="F61" s="733"/>
      <c r="G61" s="733"/>
      <c r="H61" s="733"/>
      <c r="I61" s="733"/>
      <c r="J61" s="733"/>
      <c r="K61" s="733"/>
      <c r="L61" s="733"/>
      <c r="M61" s="733"/>
      <c r="N61" s="733"/>
      <c r="O61" s="733"/>
      <c r="P61" s="733"/>
      <c r="Q61" s="733"/>
      <c r="R61" s="733"/>
      <c r="S61" s="733"/>
      <c r="T61" s="733"/>
      <c r="U61" s="709"/>
    </row>
    <row r="62" spans="2:21" hidden="1" x14ac:dyDescent="0.25">
      <c r="B62" s="708"/>
      <c r="C62" s="733"/>
      <c r="D62" s="733"/>
      <c r="E62" s="733"/>
      <c r="F62" s="733"/>
      <c r="G62" s="733"/>
      <c r="H62" s="733"/>
      <c r="I62" s="733"/>
      <c r="J62" s="733"/>
      <c r="K62" s="733"/>
      <c r="L62" s="733"/>
      <c r="M62" s="733"/>
      <c r="N62" s="733"/>
      <c r="O62" s="733"/>
      <c r="P62" s="733"/>
      <c r="Q62" s="733"/>
      <c r="R62" s="733"/>
      <c r="S62" s="733"/>
      <c r="T62" s="733"/>
      <c r="U62" s="709"/>
    </row>
    <row r="63" spans="2:21" hidden="1" x14ac:dyDescent="0.25">
      <c r="B63" s="708"/>
      <c r="C63" s="733"/>
      <c r="D63" s="733"/>
      <c r="E63" s="733"/>
      <c r="F63" s="733"/>
      <c r="G63" s="733"/>
      <c r="H63" s="733"/>
      <c r="I63" s="733"/>
      <c r="J63" s="733"/>
      <c r="K63" s="733"/>
      <c r="L63" s="733"/>
      <c r="M63" s="733"/>
      <c r="N63" s="733"/>
      <c r="O63" s="733"/>
      <c r="P63" s="733"/>
      <c r="Q63" s="733"/>
      <c r="R63" s="733"/>
      <c r="S63" s="733"/>
      <c r="T63" s="733"/>
      <c r="U63" s="709"/>
    </row>
    <row r="64" spans="2:21" hidden="1" x14ac:dyDescent="0.25">
      <c r="B64" s="708"/>
      <c r="C64" s="733"/>
      <c r="D64" s="733"/>
      <c r="E64" s="733"/>
      <c r="F64" s="733"/>
      <c r="G64" s="733"/>
      <c r="H64" s="733"/>
      <c r="I64" s="733"/>
      <c r="J64" s="733"/>
      <c r="K64" s="733"/>
      <c r="L64" s="733"/>
      <c r="M64" s="733"/>
      <c r="N64" s="733"/>
      <c r="O64" s="733"/>
      <c r="P64" s="733"/>
      <c r="Q64" s="733"/>
      <c r="R64" s="733"/>
      <c r="S64" s="733"/>
      <c r="T64" s="733"/>
      <c r="U64" s="709"/>
    </row>
    <row r="65" spans="2:22" hidden="1" x14ac:dyDescent="0.25">
      <c r="B65" s="708"/>
      <c r="C65" s="733"/>
      <c r="D65" s="733"/>
      <c r="E65" s="733"/>
      <c r="F65" s="733"/>
      <c r="G65" s="733"/>
      <c r="H65" s="733"/>
      <c r="I65" s="733"/>
      <c r="J65" s="733"/>
      <c r="K65" s="733"/>
      <c r="L65" s="733"/>
      <c r="M65" s="733"/>
      <c r="N65" s="733"/>
      <c r="O65" s="733"/>
      <c r="P65" s="733"/>
      <c r="Q65" s="733"/>
      <c r="R65" s="733"/>
      <c r="S65" s="733"/>
      <c r="T65" s="733"/>
      <c r="U65" s="709"/>
    </row>
    <row r="66" spans="2:22" hidden="1" x14ac:dyDescent="0.25">
      <c r="B66" s="708"/>
      <c r="C66" s="733"/>
      <c r="D66" s="733"/>
      <c r="E66" s="733"/>
      <c r="F66" s="733"/>
      <c r="G66" s="733"/>
      <c r="H66" s="733"/>
      <c r="I66" s="733"/>
      <c r="J66" s="733"/>
      <c r="K66" s="733"/>
      <c r="L66" s="733"/>
      <c r="M66" s="733"/>
      <c r="N66" s="733"/>
      <c r="O66" s="733"/>
      <c r="P66" s="733"/>
      <c r="Q66" s="733"/>
      <c r="R66" s="733"/>
      <c r="S66" s="733"/>
      <c r="T66" s="733"/>
      <c r="U66" s="709"/>
    </row>
    <row r="67" spans="2:22" hidden="1" x14ac:dyDescent="0.25">
      <c r="B67" s="708"/>
      <c r="C67" s="733"/>
      <c r="D67" s="733"/>
      <c r="E67" s="733"/>
      <c r="F67" s="733"/>
      <c r="G67" s="733"/>
      <c r="H67" s="733"/>
      <c r="I67" s="733"/>
      <c r="J67" s="733"/>
      <c r="K67" s="733"/>
      <c r="L67" s="733"/>
      <c r="M67" s="733"/>
      <c r="N67" s="733"/>
      <c r="O67" s="733"/>
      <c r="P67" s="733"/>
      <c r="Q67" s="733"/>
      <c r="R67" s="733"/>
      <c r="S67" s="733"/>
      <c r="T67" s="733"/>
      <c r="U67" s="709"/>
    </row>
    <row r="68" spans="2:22" hidden="1" x14ac:dyDescent="0.25">
      <c r="B68" s="708"/>
      <c r="C68" s="733"/>
      <c r="D68" s="733"/>
      <c r="E68" s="733"/>
      <c r="F68" s="733"/>
      <c r="G68" s="733"/>
      <c r="H68" s="733"/>
      <c r="I68" s="733"/>
      <c r="J68" s="733"/>
      <c r="K68" s="733"/>
      <c r="L68" s="733"/>
      <c r="M68" s="733"/>
      <c r="N68" s="733"/>
      <c r="O68" s="733"/>
      <c r="P68" s="733"/>
      <c r="Q68" s="733"/>
      <c r="R68" s="733"/>
      <c r="S68" s="733"/>
      <c r="T68" s="733"/>
      <c r="U68" s="709"/>
    </row>
    <row r="69" spans="2:22" hidden="1" x14ac:dyDescent="0.25">
      <c r="B69" s="708"/>
      <c r="C69" s="733"/>
      <c r="D69" s="733"/>
      <c r="E69" s="733"/>
      <c r="F69" s="733"/>
      <c r="G69" s="733"/>
      <c r="H69" s="733"/>
      <c r="I69" s="733"/>
      <c r="J69" s="733"/>
      <c r="K69" s="733"/>
      <c r="L69" s="733"/>
      <c r="M69" s="733"/>
      <c r="N69" s="733"/>
      <c r="O69" s="733"/>
      <c r="P69" s="733"/>
      <c r="Q69" s="733"/>
      <c r="R69" s="733"/>
      <c r="S69" s="733"/>
      <c r="T69" s="733"/>
      <c r="U69" s="709"/>
    </row>
    <row r="70" spans="2:22" hidden="1" x14ac:dyDescent="0.25">
      <c r="B70" s="708"/>
      <c r="C70" s="733"/>
      <c r="D70" s="733"/>
      <c r="E70" s="733"/>
      <c r="F70" s="733"/>
      <c r="G70" s="733"/>
      <c r="H70" s="733"/>
      <c r="I70" s="733"/>
      <c r="J70" s="733"/>
      <c r="K70" s="733"/>
      <c r="L70" s="733"/>
      <c r="M70" s="733"/>
      <c r="N70" s="733"/>
      <c r="O70" s="733"/>
      <c r="P70" s="733"/>
      <c r="Q70" s="733"/>
      <c r="R70" s="733"/>
      <c r="S70" s="733"/>
      <c r="T70" s="733"/>
      <c r="U70" s="709"/>
    </row>
    <row r="71" spans="2:22" hidden="1" x14ac:dyDescent="0.25">
      <c r="B71" s="708"/>
      <c r="C71" s="733"/>
      <c r="D71" s="733"/>
      <c r="E71" s="733"/>
      <c r="F71" s="733"/>
      <c r="G71" s="733"/>
      <c r="H71" s="733"/>
      <c r="I71" s="733"/>
      <c r="J71" s="733"/>
      <c r="K71" s="733"/>
      <c r="L71" s="733"/>
      <c r="M71" s="733"/>
      <c r="N71" s="733"/>
      <c r="O71" s="733"/>
      <c r="P71" s="733"/>
      <c r="Q71" s="733"/>
      <c r="R71" s="733"/>
      <c r="S71" s="733"/>
      <c r="T71" s="733"/>
      <c r="U71" s="709"/>
    </row>
    <row r="72" spans="2:22" hidden="1" x14ac:dyDescent="0.25">
      <c r="B72" s="708"/>
      <c r="C72" s="733"/>
      <c r="D72" s="733"/>
      <c r="E72" s="733"/>
      <c r="F72" s="733"/>
      <c r="G72" s="733"/>
      <c r="H72" s="733"/>
      <c r="I72" s="733"/>
      <c r="J72" s="733"/>
      <c r="K72" s="733"/>
      <c r="L72" s="733"/>
      <c r="M72" s="733"/>
      <c r="N72" s="733"/>
      <c r="O72" s="733"/>
      <c r="P72" s="733"/>
      <c r="Q72" s="733"/>
      <c r="R72" s="733"/>
      <c r="S72" s="733"/>
      <c r="T72" s="733"/>
      <c r="U72" s="709"/>
    </row>
    <row r="73" spans="2:22" hidden="1" x14ac:dyDescent="0.25">
      <c r="B73" s="708"/>
      <c r="C73" s="733"/>
      <c r="D73" s="733"/>
      <c r="E73" s="733"/>
      <c r="F73" s="733"/>
      <c r="G73" s="733"/>
      <c r="H73" s="733"/>
      <c r="I73" s="733"/>
      <c r="J73" s="733"/>
      <c r="K73" s="733"/>
      <c r="L73" s="733"/>
      <c r="M73" s="733"/>
      <c r="N73" s="733"/>
      <c r="O73" s="733"/>
      <c r="P73" s="733"/>
      <c r="Q73" s="733"/>
      <c r="R73" s="733"/>
      <c r="S73" s="733"/>
      <c r="T73" s="733"/>
      <c r="U73" s="709"/>
    </row>
    <row r="74" spans="2:22" hidden="1" x14ac:dyDescent="0.25">
      <c r="B74" s="708"/>
      <c r="C74" s="733"/>
      <c r="D74" s="733"/>
      <c r="E74" s="733"/>
      <c r="F74" s="733"/>
      <c r="G74" s="733"/>
      <c r="H74" s="733"/>
      <c r="I74" s="733"/>
      <c r="J74" s="733"/>
      <c r="K74" s="733"/>
      <c r="L74" s="733"/>
      <c r="M74" s="733"/>
      <c r="N74" s="733"/>
      <c r="O74" s="733"/>
      <c r="P74" s="733"/>
      <c r="Q74" s="733"/>
      <c r="R74" s="733"/>
      <c r="S74" s="733"/>
      <c r="T74" s="733"/>
      <c r="U74" s="709"/>
    </row>
    <row r="75" spans="2:22" hidden="1" x14ac:dyDescent="0.25">
      <c r="B75" s="708"/>
      <c r="C75" s="733"/>
      <c r="D75" s="733"/>
      <c r="E75" s="733"/>
      <c r="F75" s="733"/>
      <c r="G75" s="733"/>
      <c r="H75" s="733"/>
      <c r="I75" s="733"/>
      <c r="J75" s="733"/>
      <c r="K75" s="733"/>
      <c r="L75" s="733"/>
      <c r="M75" s="733"/>
      <c r="N75" s="733"/>
      <c r="O75" s="733"/>
      <c r="P75" s="733"/>
      <c r="Q75" s="733"/>
      <c r="R75" s="733"/>
      <c r="S75" s="733"/>
      <c r="T75" s="733"/>
      <c r="U75" s="709"/>
    </row>
    <row r="76" spans="2:22" hidden="1" x14ac:dyDescent="0.25">
      <c r="B76" s="708"/>
      <c r="C76" s="733"/>
      <c r="D76" s="733"/>
      <c r="E76" s="733"/>
      <c r="F76" s="733"/>
      <c r="G76" s="733"/>
      <c r="H76" s="733"/>
      <c r="I76" s="733"/>
      <c r="J76" s="733"/>
      <c r="K76" s="733"/>
      <c r="L76" s="733"/>
      <c r="M76" s="733"/>
      <c r="N76" s="733"/>
      <c r="O76" s="733"/>
      <c r="P76" s="733"/>
      <c r="Q76" s="733"/>
      <c r="R76" s="733"/>
      <c r="S76" s="733"/>
      <c r="T76" s="733"/>
      <c r="U76" s="709"/>
    </row>
    <row r="77" spans="2:22" s="740" customFormat="1" ht="10.5" customHeight="1" thickBot="1" x14ac:dyDescent="0.25">
      <c r="B77" s="734"/>
      <c r="C77" s="735"/>
      <c r="D77" s="736"/>
      <c r="E77" s="736"/>
      <c r="F77" s="736"/>
      <c r="G77" s="736"/>
      <c r="H77" s="736"/>
      <c r="I77" s="736"/>
      <c r="J77" s="735"/>
      <c r="K77" s="737"/>
      <c r="L77" s="736"/>
      <c r="M77" s="736"/>
      <c r="N77" s="736"/>
      <c r="O77" s="736"/>
      <c r="P77" s="736"/>
      <c r="Q77" s="736"/>
      <c r="R77" s="736"/>
      <c r="S77" s="736"/>
      <c r="T77" s="738"/>
      <c r="U77" s="739"/>
    </row>
    <row r="78" spans="2:22" s="740" customFormat="1" ht="15.75" x14ac:dyDescent="0.25">
      <c r="B78" s="734"/>
      <c r="C78" s="741" t="s">
        <v>137</v>
      </c>
      <c r="D78" s="742"/>
      <c r="E78" s="742"/>
      <c r="F78" s="742"/>
      <c r="G78" s="742"/>
      <c r="H78" s="742"/>
      <c r="I78" s="742"/>
      <c r="J78" s="742"/>
      <c r="K78" s="742"/>
      <c r="L78" s="742"/>
      <c r="M78" s="742"/>
      <c r="N78" s="742"/>
      <c r="O78" s="742"/>
      <c r="P78" s="712"/>
      <c r="Q78" s="712"/>
      <c r="R78" s="712"/>
      <c r="S78" s="712"/>
      <c r="T78" s="714"/>
      <c r="U78" s="739"/>
    </row>
    <row r="79" spans="2:22" s="740" customFormat="1" ht="19.5" thickBot="1" x14ac:dyDescent="0.35">
      <c r="B79" s="734"/>
      <c r="C79" s="743"/>
      <c r="D79" s="744"/>
      <c r="E79" s="744"/>
      <c r="F79" s="744"/>
      <c r="G79" s="744"/>
      <c r="H79" s="744"/>
      <c r="I79" s="744"/>
      <c r="J79" s="744"/>
      <c r="K79" s="744"/>
      <c r="L79" s="744"/>
      <c r="M79" s="744"/>
      <c r="N79" s="744"/>
      <c r="O79" s="744"/>
      <c r="P79" s="716"/>
      <c r="Q79" s="745" t="s">
        <v>172</v>
      </c>
      <c r="R79" s="811"/>
      <c r="S79" s="745"/>
      <c r="T79" s="718"/>
      <c r="U79" s="739"/>
    </row>
    <row r="80" spans="2:22" s="740" customFormat="1" ht="16.5" thickTop="1" thickBot="1" x14ac:dyDescent="0.3">
      <c r="B80" s="734"/>
      <c r="C80" s="746" t="s">
        <v>394</v>
      </c>
      <c r="D80" s="716"/>
      <c r="E80" s="716"/>
      <c r="F80" s="747">
        <f>IF(OR(F7=C12,F7=C13),'1 LOSAS DE CONCRETO'!F44,IF(F7=C8,'1 LOSAS DE CONCRETO'!F54,IF(F7=C11,15,IF(OR(F7=C9,F7=C10),'1 LOSAS DE CONCRETO'!F17))))</f>
        <v>0</v>
      </c>
      <c r="G80" s="748" t="s">
        <v>0</v>
      </c>
      <c r="H80" s="744"/>
      <c r="I80" s="744"/>
      <c r="J80" s="716"/>
      <c r="K80" s="749" t="str">
        <f>F7</f>
        <v>Losa Aligerada sin cielo raso</v>
      </c>
      <c r="L80" s="750"/>
      <c r="M80" s="750"/>
      <c r="N80" s="750"/>
      <c r="O80" s="751"/>
      <c r="P80" s="751"/>
      <c r="Q80" s="751"/>
      <c r="R80" s="751"/>
      <c r="S80" s="751"/>
      <c r="T80" s="752"/>
      <c r="U80" s="753"/>
      <c r="V80" s="754"/>
    </row>
    <row r="81" spans="2:26" s="740" customFormat="1" ht="16.5" thickTop="1" thickBot="1" x14ac:dyDescent="0.3">
      <c r="B81" s="734"/>
      <c r="C81" s="755" t="s">
        <v>392</v>
      </c>
      <c r="D81" s="716"/>
      <c r="E81" s="716"/>
      <c r="F81" s="747">
        <f>IF(OR(F7=C12,F7=C13),'1 LOSAS DE CONCRETO'!F41,IF(F7=C8,0,IF(F7=C9,R97-P94-P100,R97-P94)))</f>
        <v>-5</v>
      </c>
      <c r="G81" s="756" t="s">
        <v>0</v>
      </c>
      <c r="H81" s="744"/>
      <c r="I81" s="744"/>
      <c r="J81" s="716"/>
      <c r="K81" s="749"/>
      <c r="L81" s="750"/>
      <c r="M81" s="750"/>
      <c r="N81" s="750"/>
      <c r="O81" s="751"/>
      <c r="P81" s="751"/>
      <c r="Q81" s="751"/>
      <c r="R81" s="751"/>
      <c r="S81" s="751"/>
      <c r="T81" s="752"/>
      <c r="U81" s="753"/>
      <c r="V81" s="754"/>
    </row>
    <row r="82" spans="2:26" s="740" customFormat="1" ht="16.5" thickTop="1" thickBot="1" x14ac:dyDescent="0.3">
      <c r="B82" s="734"/>
      <c r="C82" s="715" t="s">
        <v>138</v>
      </c>
      <c r="D82" s="716"/>
      <c r="E82" s="716"/>
      <c r="F82" s="747">
        <f>IF(F7=C8,0,IF(OR(F7=C9,F7=C10,F7=C11),5,'1 LOSAS DE CONCRETO'!F42))</f>
        <v>5</v>
      </c>
      <c r="G82" s="748" t="s">
        <v>0</v>
      </c>
      <c r="H82" s="744"/>
      <c r="I82" s="744"/>
      <c r="J82" s="716"/>
      <c r="K82" s="749" t="str">
        <f>IF(OR(F7=C8,F7=C12,F7=C13),"","con")</f>
        <v>con</v>
      </c>
      <c r="L82" s="749" t="str">
        <f>IF(F7=C8,"",P7)</f>
        <v>Casetón Icopor</v>
      </c>
      <c r="M82" s="749"/>
      <c r="N82" s="749"/>
      <c r="O82" s="750"/>
      <c r="P82" s="750"/>
      <c r="Q82" s="750"/>
      <c r="R82" s="750"/>
      <c r="S82" s="750"/>
      <c r="T82" s="757"/>
      <c r="U82" s="753"/>
    </row>
    <row r="83" spans="2:26" s="740" customFormat="1" ht="16.5" thickTop="1" thickBot="1" x14ac:dyDescent="0.3">
      <c r="B83" s="734"/>
      <c r="C83" s="715" t="s">
        <v>139</v>
      </c>
      <c r="D83" s="716"/>
      <c r="E83" s="716"/>
      <c r="F83" s="747">
        <f>IF(F7=C9,3,)</f>
        <v>0</v>
      </c>
      <c r="G83" s="748" t="s">
        <v>0</v>
      </c>
      <c r="H83" s="744"/>
      <c r="I83" s="744"/>
      <c r="J83" s="716"/>
      <c r="K83" s="749" t="str">
        <f>IF(O16="Sin cielo falso","","Con")</f>
        <v>Con</v>
      </c>
      <c r="L83" s="749" t="str">
        <f>O16</f>
        <v>Cielo Falso Icopor</v>
      </c>
      <c r="M83" s="749"/>
      <c r="N83" s="749"/>
      <c r="O83" s="750"/>
      <c r="P83" s="750"/>
      <c r="Q83" s="750"/>
      <c r="R83" s="750"/>
      <c r="S83" s="750"/>
      <c r="T83" s="757"/>
      <c r="U83" s="753"/>
    </row>
    <row r="84" spans="2:26" s="740" customFormat="1" ht="16.5" thickTop="1" thickBot="1" x14ac:dyDescent="0.3">
      <c r="B84" s="734"/>
      <c r="C84" s="715" t="str">
        <f>IF(F7=C11,"Ancho Vigueta 8 cm",IF(OR(F7=C9,F7=C10),"Ancho Vigueta &gt;= 10 cm",IF(F7=C8,"","Ancho Vigueta: h/2")))</f>
        <v>Ancho Vigueta &gt;= 10 cm</v>
      </c>
      <c r="D84" s="716"/>
      <c r="E84" s="716"/>
      <c r="F84" s="698"/>
      <c r="G84" s="748" t="s">
        <v>0</v>
      </c>
      <c r="H84" s="744"/>
      <c r="I84" s="744"/>
      <c r="J84" s="716"/>
      <c r="K84" s="749" t="s">
        <v>142</v>
      </c>
      <c r="L84" s="750"/>
      <c r="M84" s="750"/>
      <c r="N84" s="750"/>
      <c r="O84" s="750"/>
      <c r="P84" s="750"/>
      <c r="Q84" s="750"/>
      <c r="R84" s="750"/>
      <c r="S84" s="750"/>
      <c r="T84" s="757"/>
      <c r="U84" s="753"/>
    </row>
    <row r="85" spans="2:26" s="740" customFormat="1" ht="16.5" thickTop="1" thickBot="1" x14ac:dyDescent="0.3">
      <c r="B85" s="734"/>
      <c r="C85" s="746" t="str">
        <f>IF(F7=C11,"Ancho Bloquelon 80 cm",IF(OR(F7=C9,F7=C10),"Ancho Casetón 50-80 cm",IF(F7=C8,"No hay casetón","Separación Vig 2m")))</f>
        <v>Ancho Casetón 50-80 cm</v>
      </c>
      <c r="D85" s="716"/>
      <c r="E85" s="716"/>
      <c r="F85" s="698"/>
      <c r="G85" s="748" t="s">
        <v>0</v>
      </c>
      <c r="H85" s="744"/>
      <c r="I85" s="744"/>
      <c r="J85" s="716"/>
      <c r="K85" s="749" t="str">
        <f>G24</f>
        <v>Institucional: Prisiones, cárceles, reformatorios y centros de atención</v>
      </c>
      <c r="L85" s="750"/>
      <c r="M85" s="750"/>
      <c r="N85" s="750"/>
      <c r="O85" s="750"/>
      <c r="P85" s="751"/>
      <c r="Q85" s="751"/>
      <c r="R85" s="750"/>
      <c r="S85" s="750"/>
      <c r="T85" s="757"/>
      <c r="U85" s="753"/>
    </row>
    <row r="86" spans="2:26" s="740" customFormat="1" ht="16.5" thickTop="1" thickBot="1" x14ac:dyDescent="0.3">
      <c r="B86" s="734"/>
      <c r="C86" s="715" t="s">
        <v>143</v>
      </c>
      <c r="D86" s="716"/>
      <c r="E86" s="716"/>
      <c r="F86" s="747">
        <v>5</v>
      </c>
      <c r="G86" s="748" t="s">
        <v>0</v>
      </c>
      <c r="H86" s="744"/>
      <c r="I86" s="744"/>
      <c r="J86" s="716"/>
      <c r="K86" s="749" t="s">
        <v>145</v>
      </c>
      <c r="L86" s="750"/>
      <c r="M86" s="750"/>
      <c r="N86" s="750"/>
      <c r="O86" s="750"/>
      <c r="P86" s="750"/>
      <c r="Q86" s="750"/>
      <c r="R86" s="750"/>
      <c r="S86" s="750"/>
      <c r="T86" s="757"/>
      <c r="U86" s="753"/>
    </row>
    <row r="87" spans="2:26" s="740" customFormat="1" ht="16.5" thickTop="1" thickBot="1" x14ac:dyDescent="0.3">
      <c r="B87" s="734"/>
      <c r="C87" s="715" t="s">
        <v>144</v>
      </c>
      <c r="D87" s="716"/>
      <c r="E87" s="716"/>
      <c r="F87" s="747">
        <f>IF(O16=K17,3,)</f>
        <v>0</v>
      </c>
      <c r="G87" s="748" t="s">
        <v>0</v>
      </c>
      <c r="H87" s="744"/>
      <c r="I87" s="744"/>
      <c r="J87" s="716"/>
      <c r="K87" s="749" t="str">
        <f>G39</f>
        <v>Garajes: Vehículos de carga hasta 2000 kg</v>
      </c>
      <c r="L87" s="750"/>
      <c r="M87" s="750"/>
      <c r="N87" s="750"/>
      <c r="O87" s="750"/>
      <c r="P87" s="751"/>
      <c r="Q87" s="751"/>
      <c r="R87" s="750"/>
      <c r="S87" s="750"/>
      <c r="T87" s="757"/>
      <c r="U87" s="753"/>
    </row>
    <row r="88" spans="2:26" ht="10.5" customHeight="1" thickTop="1" thickBot="1" x14ac:dyDescent="0.3">
      <c r="B88" s="708"/>
      <c r="C88" s="758"/>
      <c r="D88" s="759"/>
      <c r="E88" s="759"/>
      <c r="F88" s="759"/>
      <c r="G88" s="759"/>
      <c r="H88" s="759"/>
      <c r="I88" s="759"/>
      <c r="J88" s="759"/>
      <c r="K88" s="759"/>
      <c r="L88" s="759"/>
      <c r="M88" s="759"/>
      <c r="N88" s="759"/>
      <c r="O88" s="759"/>
      <c r="P88" s="759"/>
      <c r="Q88" s="759"/>
      <c r="R88" s="759"/>
      <c r="S88" s="759"/>
      <c r="T88" s="732"/>
      <c r="U88" s="709"/>
    </row>
    <row r="89" spans="2:26" ht="10.5" customHeight="1" thickBot="1" x14ac:dyDescent="0.3">
      <c r="B89" s="708"/>
      <c r="C89" s="710"/>
      <c r="D89" s="710"/>
      <c r="E89" s="710"/>
      <c r="F89" s="710"/>
      <c r="G89" s="710"/>
      <c r="H89" s="710"/>
      <c r="I89" s="710"/>
      <c r="J89" s="710"/>
      <c r="K89" s="710"/>
      <c r="L89" s="710"/>
      <c r="M89" s="710"/>
      <c r="N89" s="710"/>
      <c r="O89" s="710"/>
      <c r="P89" s="710"/>
      <c r="Q89" s="710"/>
      <c r="R89" s="710"/>
      <c r="S89" s="710"/>
      <c r="T89" s="710"/>
      <c r="U89" s="709"/>
    </row>
    <row r="90" spans="2:26" x14ac:dyDescent="0.25">
      <c r="B90" s="708"/>
      <c r="C90" s="760"/>
      <c r="D90" s="1129" t="str">
        <f>F16</f>
        <v>Baldosa Mármol</v>
      </c>
      <c r="E90" s="1129"/>
      <c r="F90" s="1129"/>
      <c r="G90" s="1129"/>
      <c r="H90" s="838"/>
      <c r="I90" s="838"/>
      <c r="J90" s="1129" t="str">
        <f>IF(F7=C8,C8,C82)</f>
        <v>Losa superior</v>
      </c>
      <c r="K90" s="1129"/>
      <c r="L90" s="1129" t="str">
        <f>C86</f>
        <v>Mortero piso</v>
      </c>
      <c r="M90" s="1129"/>
      <c r="N90" s="1129"/>
      <c r="O90" s="1129"/>
      <c r="P90" s="1129"/>
      <c r="Q90" s="838"/>
      <c r="R90" s="761"/>
      <c r="S90" s="761"/>
      <c r="T90" s="762"/>
      <c r="U90" s="709"/>
      <c r="Y90" s="763"/>
      <c r="Z90" s="763"/>
    </row>
    <row r="91" spans="2:26" x14ac:dyDescent="0.25">
      <c r="B91" s="708"/>
      <c r="C91" s="764"/>
      <c r="D91" s="733"/>
      <c r="E91" s="733"/>
      <c r="F91" s="733"/>
      <c r="G91" s="733"/>
      <c r="H91" s="733"/>
      <c r="I91" s="733"/>
      <c r="J91" s="733"/>
      <c r="K91" s="733"/>
      <c r="L91" s="733"/>
      <c r="M91" s="733"/>
      <c r="N91" s="733"/>
      <c r="O91" s="733"/>
      <c r="P91" s="733"/>
      <c r="Q91" s="733"/>
      <c r="R91" s="733"/>
      <c r="S91" s="733"/>
      <c r="T91" s="765"/>
      <c r="U91" s="709"/>
    </row>
    <row r="92" spans="2:26" x14ac:dyDescent="0.25">
      <c r="B92" s="708"/>
      <c r="C92" s="764"/>
      <c r="D92" s="733"/>
      <c r="E92" s="733"/>
      <c r="F92" s="733"/>
      <c r="G92" s="733"/>
      <c r="H92" s="733"/>
      <c r="I92" s="733"/>
      <c r="J92" s="733"/>
      <c r="K92" s="733"/>
      <c r="L92" s="733"/>
      <c r="M92" s="733"/>
      <c r="N92" s="733"/>
      <c r="O92" s="733"/>
      <c r="P92" s="837">
        <f>IF(F16=C17,0.5,2)</f>
        <v>2</v>
      </c>
      <c r="Q92" s="837"/>
      <c r="R92" s="733"/>
      <c r="S92" s="733"/>
      <c r="T92" s="765"/>
      <c r="U92" s="709"/>
    </row>
    <row r="93" spans="2:26" ht="10.5" customHeight="1" x14ac:dyDescent="0.25">
      <c r="B93" s="708"/>
      <c r="C93" s="764"/>
      <c r="D93" s="733"/>
      <c r="E93" s="733"/>
      <c r="F93" s="766"/>
      <c r="G93" s="766"/>
      <c r="H93" s="766"/>
      <c r="I93" s="766"/>
      <c r="J93" s="766"/>
      <c r="K93" s="766"/>
      <c r="L93" s="766"/>
      <c r="M93" s="766"/>
      <c r="N93" s="766"/>
      <c r="O93" s="766"/>
      <c r="P93" s="836">
        <f>F86</f>
        <v>5</v>
      </c>
      <c r="Q93" s="836"/>
      <c r="R93" s="733"/>
      <c r="S93" s="733"/>
      <c r="T93" s="765"/>
      <c r="U93" s="709"/>
    </row>
    <row r="94" spans="2:26" x14ac:dyDescent="0.25">
      <c r="B94" s="708"/>
      <c r="C94" s="764"/>
      <c r="D94" s="733"/>
      <c r="E94" s="733"/>
      <c r="F94" s="767"/>
      <c r="G94" s="767"/>
      <c r="H94" s="767"/>
      <c r="I94" s="767"/>
      <c r="J94" s="767"/>
      <c r="K94" s="767"/>
      <c r="L94" s="767"/>
      <c r="M94" s="767"/>
      <c r="N94" s="767"/>
      <c r="O94" s="767"/>
      <c r="P94" s="836">
        <f>F82</f>
        <v>5</v>
      </c>
      <c r="Q94" s="836"/>
      <c r="R94" s="768"/>
      <c r="S94" s="768"/>
      <c r="T94" s="765"/>
      <c r="U94" s="709"/>
    </row>
    <row r="95" spans="2:26" ht="12.75" customHeight="1" x14ac:dyDescent="0.25">
      <c r="B95" s="708"/>
      <c r="C95" s="764"/>
      <c r="D95" s="769" t="str">
        <f>IF(F7=C8,"",IF(OR(F7=C12,F7=C13),"Vigueta metálica",IF(F7=C11,"Vig Conc+metal","Vigueta concreto")))</f>
        <v>Vigueta concreto</v>
      </c>
      <c r="E95" s="733"/>
      <c r="F95" s="1130">
        <f>IF(F7=C8,1,IF(OR(F7=C11,P7=L10),3,IF(P7=L9,4,IF(P7=L12,5,2))))</f>
        <v>5</v>
      </c>
      <c r="G95" s="1139">
        <f>IF(OR(F7=C12,F7=C13),1,IF(F7=C11,3,2))</f>
        <v>2</v>
      </c>
      <c r="H95" s="1139"/>
      <c r="I95" s="1139"/>
      <c r="J95" s="1130">
        <f>IF(F7=C8,1,IF(OR(F7=C11,P7=L10),3,IF(P7=L9,4,IF(P7=L12,5,2))))</f>
        <v>5</v>
      </c>
      <c r="K95" s="1130"/>
      <c r="L95" s="1139">
        <f>IF(OR(F7=C12,F7=C13),1,IF(F7=C11,3,2))</f>
        <v>2</v>
      </c>
      <c r="M95" s="1139"/>
      <c r="N95" s="1139"/>
      <c r="O95" s="1130">
        <f>IF(F7=C8,1,IF(OR(F7=C11,P7=L10),3,IF(P7=L9,4,IF(P7=L12,5,2))))</f>
        <v>5</v>
      </c>
      <c r="P95" s="768"/>
      <c r="Q95" s="768"/>
      <c r="R95" s="768"/>
      <c r="S95" s="768"/>
      <c r="T95" s="765"/>
      <c r="U95" s="709"/>
    </row>
    <row r="96" spans="2:26" x14ac:dyDescent="0.25">
      <c r="B96" s="708"/>
      <c r="C96" s="764"/>
      <c r="D96" s="733"/>
      <c r="E96" s="733"/>
      <c r="F96" s="1130"/>
      <c r="G96" s="1139">
        <f>IF(OR(F7=C12,F7=C13),1,IF(F7=C11,3,2))</f>
        <v>2</v>
      </c>
      <c r="H96" s="1139">
        <f>IF(OR(F7=C12,F7=C13),1,IF(F7=C11,3,2))</f>
        <v>2</v>
      </c>
      <c r="I96" s="1139">
        <f>IF(OR(F7=C12,F7=C13),1,IF(F7=C11,3,2))</f>
        <v>2</v>
      </c>
      <c r="J96" s="1130"/>
      <c r="K96" s="1130"/>
      <c r="L96" s="1139">
        <f>IF(OR(F7=C12,F7=C13),1,IF(F7=C11,3,2))</f>
        <v>2</v>
      </c>
      <c r="M96" s="1139">
        <f>IF(OR(F7=C12,F7=C13),1,IF(F7=C11,3,2))</f>
        <v>2</v>
      </c>
      <c r="N96" s="1139">
        <f>IF(OR(F7=C12,F7=C13),1,IF(F7=C11,3,2))</f>
        <v>2</v>
      </c>
      <c r="O96" s="1130"/>
      <c r="P96" s="768"/>
      <c r="Q96" s="768"/>
      <c r="R96" s="768"/>
      <c r="S96" s="768"/>
      <c r="T96" s="765"/>
      <c r="U96" s="709"/>
    </row>
    <row r="97" spans="2:23" x14ac:dyDescent="0.25">
      <c r="B97" s="708"/>
      <c r="C97" s="764"/>
      <c r="D97" s="733"/>
      <c r="E97" s="733"/>
      <c r="F97" s="1130"/>
      <c r="G97" s="1139"/>
      <c r="H97" s="1139"/>
      <c r="I97" s="1139"/>
      <c r="J97" s="1130"/>
      <c r="K97" s="1130"/>
      <c r="L97" s="1139"/>
      <c r="M97" s="1139"/>
      <c r="N97" s="1139"/>
      <c r="O97" s="1130"/>
      <c r="P97" s="836">
        <f>F81</f>
        <v>-5</v>
      </c>
      <c r="Q97" s="836"/>
      <c r="R97" s="770">
        <f>F80</f>
        <v>0</v>
      </c>
      <c r="S97" s="770">
        <f>P92+P93+R97+P101</f>
        <v>7</v>
      </c>
      <c r="T97" s="771"/>
      <c r="U97" s="709"/>
    </row>
    <row r="98" spans="2:23" x14ac:dyDescent="0.25">
      <c r="B98" s="708"/>
      <c r="C98" s="764"/>
      <c r="D98" s="1131" t="str">
        <f>IF(F7=C8,"",P7)</f>
        <v>Casetón Icopor</v>
      </c>
      <c r="E98" s="1131"/>
      <c r="F98" s="1130"/>
      <c r="G98" s="1139"/>
      <c r="H98" s="1139"/>
      <c r="I98" s="1139"/>
      <c r="J98" s="1130"/>
      <c r="K98" s="1130"/>
      <c r="L98" s="1139"/>
      <c r="M98" s="1139"/>
      <c r="N98" s="1139"/>
      <c r="O98" s="1130"/>
      <c r="P98" s="768"/>
      <c r="Q98" s="768"/>
      <c r="R98" s="768"/>
      <c r="S98" s="768"/>
      <c r="T98" s="765"/>
      <c r="U98" s="709"/>
    </row>
    <row r="99" spans="2:23" ht="14.25" customHeight="1" x14ac:dyDescent="0.25">
      <c r="B99" s="708"/>
      <c r="C99" s="764"/>
      <c r="D99" s="733"/>
      <c r="E99" s="733"/>
      <c r="F99" s="1130"/>
      <c r="G99" s="1139"/>
      <c r="H99" s="1139"/>
      <c r="I99" s="1139"/>
      <c r="J99" s="1130"/>
      <c r="K99" s="1130"/>
      <c r="L99" s="1139"/>
      <c r="M99" s="1139"/>
      <c r="N99" s="1139"/>
      <c r="O99" s="1130"/>
      <c r="P99" s="772">
        <f>IF(OR(F7=C9,F7=C10,F7=C11),1,0)</f>
        <v>1</v>
      </c>
      <c r="Q99" s="772">
        <f>IF(OR(F7=C10,F7=C11),1,"")</f>
        <v>1</v>
      </c>
      <c r="R99" s="772">
        <f>IF(OR(F7=C10,F7=C11),1,"")</f>
        <v>1</v>
      </c>
      <c r="S99" s="772"/>
      <c r="T99" s="765"/>
      <c r="U99" s="709"/>
    </row>
    <row r="100" spans="2:23" ht="11.25" customHeight="1" x14ac:dyDescent="0.25">
      <c r="B100" s="708"/>
      <c r="C100" s="764"/>
      <c r="D100" s="733"/>
      <c r="E100" s="733"/>
      <c r="F100" s="773">
        <f>IF(OR(F7=C10,F7=C11,F7=C12,F7=C13),1,IF(P7=L13,1,2))</f>
        <v>1</v>
      </c>
      <c r="G100" s="1139">
        <f>IF(OR(F7=C12,F7=C13),1,IF(OR(F7=C10,F7=C11),3,2))</f>
        <v>3</v>
      </c>
      <c r="H100" s="1139"/>
      <c r="I100" s="1139"/>
      <c r="J100" s="1132">
        <f>IF(OR(F7=C10,F7=C11,F7=C12,F7=C13),1,IF(P7=L13,1,2))</f>
        <v>1</v>
      </c>
      <c r="K100" s="1132"/>
      <c r="L100" s="1139">
        <f>IF(OR(F7=C12,F7=C13),1,IF(OR(F7=C10,F7=C11),3,2))</f>
        <v>3</v>
      </c>
      <c r="M100" s="1139"/>
      <c r="N100" s="1139"/>
      <c r="O100" s="773">
        <f>IF(OR(F7=C10,F7=C11,F7=C12,F7=C13),1,IF(P7=L13,1,2))</f>
        <v>1</v>
      </c>
      <c r="P100" s="836">
        <f>F83</f>
        <v>0</v>
      </c>
      <c r="Q100" s="836"/>
      <c r="R100" s="768"/>
      <c r="S100" s="768"/>
      <c r="T100" s="765"/>
      <c r="U100" s="709"/>
    </row>
    <row r="101" spans="2:23" ht="9" customHeight="1" x14ac:dyDescent="0.25">
      <c r="B101" s="708"/>
      <c r="C101" s="764"/>
      <c r="D101" s="733"/>
      <c r="E101" s="733"/>
      <c r="F101" s="1133">
        <f>IF(OR(F7=C8,F7=C9,O16=K17),2,IF(OR(O16=K19,O16=K21),3,IF(O16=K20,4,1)))</f>
        <v>3</v>
      </c>
      <c r="G101" s="1133"/>
      <c r="H101" s="1133"/>
      <c r="I101" s="1133"/>
      <c r="J101" s="1133"/>
      <c r="K101" s="1133"/>
      <c r="L101" s="1133"/>
      <c r="M101" s="1133"/>
      <c r="N101" s="1133"/>
      <c r="O101" s="1133"/>
      <c r="P101" s="836">
        <f>F87</f>
        <v>0</v>
      </c>
      <c r="Q101" s="836"/>
      <c r="R101" s="768"/>
      <c r="S101" s="768"/>
      <c r="T101" s="765"/>
      <c r="U101" s="709"/>
    </row>
    <row r="102" spans="2:23" x14ac:dyDescent="0.25">
      <c r="B102" s="708"/>
      <c r="C102" s="764"/>
      <c r="D102" s="733"/>
      <c r="E102" s="733"/>
      <c r="F102" s="733"/>
      <c r="G102" s="836"/>
      <c r="H102" s="836"/>
      <c r="I102" s="836"/>
      <c r="J102" s="768"/>
      <c r="K102" s="733"/>
      <c r="L102" s="733"/>
      <c r="M102" s="733"/>
      <c r="N102" s="733"/>
      <c r="O102" s="733"/>
      <c r="P102" s="733"/>
      <c r="Q102" s="733"/>
      <c r="R102" s="733"/>
      <c r="S102" s="733"/>
      <c r="T102" s="765"/>
      <c r="U102" s="709"/>
    </row>
    <row r="103" spans="2:23" x14ac:dyDescent="0.25">
      <c r="B103" s="708"/>
      <c r="C103" s="764"/>
      <c r="D103" s="733"/>
      <c r="E103" s="733"/>
      <c r="F103" s="733"/>
      <c r="G103" s="1154">
        <f>F84</f>
        <v>0</v>
      </c>
      <c r="H103" s="1154"/>
      <c r="I103" s="1154"/>
      <c r="J103" s="774">
        <f>F85</f>
        <v>0</v>
      </c>
      <c r="K103" s="733"/>
      <c r="L103" s="1155">
        <f>G103</f>
        <v>0</v>
      </c>
      <c r="M103" s="1155"/>
      <c r="N103" s="1155"/>
      <c r="O103" s="733"/>
      <c r="P103" s="733"/>
      <c r="Q103" s="733"/>
      <c r="R103" s="733"/>
      <c r="S103" s="733"/>
      <c r="T103" s="765"/>
      <c r="U103" s="709"/>
    </row>
    <row r="104" spans="2:23" x14ac:dyDescent="0.25">
      <c r="B104" s="708"/>
      <c r="C104" s="764"/>
      <c r="D104" s="733"/>
      <c r="E104" s="733"/>
      <c r="F104" s="733"/>
      <c r="G104" s="837"/>
      <c r="H104" s="837"/>
      <c r="I104" s="837"/>
      <c r="J104" s="775"/>
      <c r="K104" s="733"/>
      <c r="L104" s="837"/>
      <c r="M104" s="837"/>
      <c r="N104" s="837"/>
      <c r="O104" s="733"/>
      <c r="P104" s="733"/>
      <c r="Q104" s="733"/>
      <c r="R104" s="733"/>
      <c r="S104" s="733"/>
      <c r="T104" s="765"/>
      <c r="U104" s="709"/>
    </row>
    <row r="105" spans="2:23" ht="15.75" thickBot="1" x14ac:dyDescent="0.3">
      <c r="B105" s="708"/>
      <c r="C105" s="776"/>
      <c r="D105" s="1134" t="str">
        <f>IF(F7=C9,C83,"")</f>
        <v/>
      </c>
      <c r="E105" s="1134"/>
      <c r="F105" s="1134"/>
      <c r="G105" s="1134"/>
      <c r="H105" s="1134"/>
      <c r="I105" s="1134"/>
      <c r="J105" s="1134"/>
      <c r="K105" s="839">
        <f>J103+(G103+L103)/2</f>
        <v>0</v>
      </c>
      <c r="L105" s="777"/>
      <c r="M105" s="777"/>
      <c r="N105" s="777"/>
      <c r="O105" s="1134" t="str">
        <f>IF(O16=K17,K17,O16)</f>
        <v>Cielo Falso Icopor</v>
      </c>
      <c r="P105" s="1134"/>
      <c r="Q105" s="1134"/>
      <c r="R105" s="1134"/>
      <c r="S105" s="1134"/>
      <c r="T105" s="1135"/>
      <c r="U105" s="709"/>
    </row>
    <row r="106" spans="2:23" ht="11.25" customHeight="1" thickBot="1" x14ac:dyDescent="0.3">
      <c r="B106" s="708"/>
      <c r="C106" s="710"/>
      <c r="D106" s="710"/>
      <c r="E106" s="710"/>
      <c r="F106" s="778"/>
      <c r="G106" s="778"/>
      <c r="H106" s="778"/>
      <c r="I106" s="778"/>
      <c r="J106" s="710"/>
      <c r="K106" s="710"/>
      <c r="L106" s="710"/>
      <c r="M106" s="710"/>
      <c r="N106" s="710"/>
      <c r="O106" s="710"/>
      <c r="P106" s="710"/>
      <c r="Q106" s="710"/>
      <c r="R106" s="710"/>
      <c r="S106" s="710"/>
      <c r="T106" s="710"/>
      <c r="U106" s="709"/>
    </row>
    <row r="107" spans="2:23" x14ac:dyDescent="0.25">
      <c r="B107" s="708"/>
      <c r="C107" s="710"/>
      <c r="D107" s="710"/>
      <c r="E107" s="1136" t="s">
        <v>146</v>
      </c>
      <c r="F107" s="1137"/>
      <c r="G107" s="1137"/>
      <c r="H107" s="1137"/>
      <c r="I107" s="1137"/>
      <c r="J107" s="1137"/>
      <c r="K107" s="1137"/>
      <c r="L107" s="1137"/>
      <c r="M107" s="1137"/>
      <c r="N107" s="1137"/>
      <c r="O107" s="1137"/>
      <c r="P107" s="1138"/>
      <c r="Q107" s="710"/>
      <c r="R107" s="710"/>
      <c r="S107" s="710"/>
      <c r="T107" s="710"/>
      <c r="U107" s="709"/>
    </row>
    <row r="108" spans="2:23" s="782" customFormat="1" x14ac:dyDescent="0.25">
      <c r="B108" s="779"/>
      <c r="C108" s="780"/>
      <c r="D108" s="780"/>
      <c r="E108" s="1126" t="s">
        <v>147</v>
      </c>
      <c r="F108" s="1127"/>
      <c r="G108" s="1127"/>
      <c r="H108" s="1127"/>
      <c r="I108" s="1127"/>
      <c r="J108" s="1127"/>
      <c r="K108" s="1127"/>
      <c r="L108" s="1127"/>
      <c r="M108" s="1127"/>
      <c r="N108" s="1127"/>
      <c r="O108" s="1127"/>
      <c r="P108" s="1128"/>
      <c r="Q108" s="710"/>
      <c r="R108" s="710"/>
      <c r="S108" s="710"/>
      <c r="T108" s="710"/>
      <c r="U108" s="781"/>
    </row>
    <row r="109" spans="2:23" s="782" customFormat="1" x14ac:dyDescent="0.25">
      <c r="B109" s="779"/>
      <c r="C109" s="780"/>
      <c r="D109" s="780"/>
      <c r="E109" s="1119" t="s">
        <v>148</v>
      </c>
      <c r="F109" s="1120"/>
      <c r="G109" s="1120"/>
      <c r="H109" s="1120"/>
      <c r="I109" s="1120"/>
      <c r="J109" s="1120"/>
      <c r="K109" s="1120"/>
      <c r="L109" s="1120"/>
      <c r="M109" s="1120"/>
      <c r="N109" s="1120"/>
      <c r="O109" s="1120"/>
      <c r="P109" s="1121"/>
      <c r="Q109" s="710"/>
      <c r="R109" s="780"/>
      <c r="S109" s="780"/>
      <c r="T109" s="780"/>
      <c r="U109" s="781"/>
    </row>
    <row r="110" spans="2:23" s="782" customFormat="1" ht="18.75" x14ac:dyDescent="0.3">
      <c r="B110" s="779"/>
      <c r="C110" s="780"/>
      <c r="D110" s="780"/>
      <c r="E110" s="1115" t="str">
        <f>J90</f>
        <v>Losa superior</v>
      </c>
      <c r="F110" s="1116"/>
      <c r="G110" s="1116"/>
      <c r="H110" s="1116"/>
      <c r="I110" s="1116"/>
      <c r="J110" s="1116"/>
      <c r="K110" s="1116"/>
      <c r="L110" s="1116"/>
      <c r="M110" s="842"/>
      <c r="N110" s="842"/>
      <c r="O110" s="783">
        <f>IF(OR(F7=C8,F7=C11),24*F80/100,IF(OR(F7=C12,F7=C13),24*'1 LOSAS DE CONCRETO'!D43,24*F82/100))</f>
        <v>1.2</v>
      </c>
      <c r="P110" s="784" t="s">
        <v>149</v>
      </c>
      <c r="Q110" s="708"/>
      <c r="R110" s="1124" t="s">
        <v>172</v>
      </c>
      <c r="S110" s="1124"/>
      <c r="T110" s="1124"/>
      <c r="U110" s="1125"/>
      <c r="W110" s="785"/>
    </row>
    <row r="111" spans="2:23" s="782" customFormat="1" x14ac:dyDescent="0.25">
      <c r="B111" s="779"/>
      <c r="C111" s="780"/>
      <c r="D111" s="780"/>
      <c r="E111" s="1115" t="str">
        <f>D95</f>
        <v>Vigueta concreto</v>
      </c>
      <c r="F111" s="1116"/>
      <c r="G111" s="1116"/>
      <c r="H111" s="1116"/>
      <c r="I111" s="1116"/>
      <c r="J111" s="1116"/>
      <c r="K111" s="1116"/>
      <c r="L111" s="1116"/>
      <c r="M111" s="842"/>
      <c r="N111" s="842"/>
      <c r="O111" s="783" t="e">
        <f>IF(OR(F7=C12,F7=C13),0.2,IF(F7=C8,0,(24*G103/100*P97/100)/(K105/100)))</f>
        <v>#DIV/0!</v>
      </c>
      <c r="P111" s="784" t="e">
        <f>IF(O111=0,"","KN/m²")</f>
        <v>#DIV/0!</v>
      </c>
      <c r="Q111" s="710"/>
      <c r="R111" s="780"/>
      <c r="S111" s="780"/>
      <c r="T111" s="786"/>
      <c r="U111" s="787"/>
      <c r="W111" s="785"/>
    </row>
    <row r="112" spans="2:23" s="782" customFormat="1" x14ac:dyDescent="0.25">
      <c r="B112" s="779"/>
      <c r="C112" s="780"/>
      <c r="D112" s="780"/>
      <c r="E112" s="1115" t="str">
        <f>IF(OR(F7=C8,F7=C12,F7=C13),"",L7)</f>
        <v>Aligeramiento:</v>
      </c>
      <c r="F112" s="1116"/>
      <c r="G112" s="1116"/>
      <c r="H112" s="842" t="str">
        <f>IF(OR(F7=C8,F7=C12,F7=C13),"",D98)</f>
        <v>Casetón Icopor</v>
      </c>
      <c r="I112" s="842"/>
      <c r="J112" s="788"/>
      <c r="K112" s="788"/>
      <c r="L112" s="788"/>
      <c r="M112" s="842"/>
      <c r="N112" s="842"/>
      <c r="O112" s="783">
        <f>IF(OR(F7=C8,F7=C12,F7=C13,P7=L13),0,IF(P7=L9,P97/100,IF(OR(P7=L10,P7=L11),P97/100*1.3,IF(P7=L12,P97/100*15/100,))))</f>
        <v>-7.4999999999999997E-3</v>
      </c>
      <c r="P112" s="784" t="str">
        <f t="shared" ref="P112:P118" si="0">IF(O112=0,"","KN/m²")</f>
        <v>KN/m²</v>
      </c>
      <c r="Q112" s="710"/>
      <c r="R112" s="780"/>
      <c r="S112" s="780"/>
      <c r="T112" s="789"/>
      <c r="U112" s="787"/>
      <c r="W112" s="785"/>
    </row>
    <row r="113" spans="2:23" s="782" customFormat="1" ht="15" hidden="1" customHeight="1" x14ac:dyDescent="0.25">
      <c r="B113" s="779"/>
      <c r="C113" s="780"/>
      <c r="D113" s="780"/>
      <c r="E113" s="841"/>
      <c r="F113" s="790"/>
      <c r="G113" s="790"/>
      <c r="H113" s="790"/>
      <c r="I113" s="790"/>
      <c r="J113" s="842" t="s">
        <v>150</v>
      </c>
      <c r="K113" s="791"/>
      <c r="L113" s="791"/>
      <c r="M113" s="791"/>
      <c r="N113" s="791"/>
      <c r="O113" s="790"/>
      <c r="P113" s="784" t="str">
        <f t="shared" si="0"/>
        <v/>
      </c>
      <c r="Q113" s="710"/>
      <c r="R113" s="780"/>
      <c r="S113" s="780"/>
      <c r="T113" s="780"/>
      <c r="U113" s="787"/>
      <c r="W113" s="785"/>
    </row>
    <row r="114" spans="2:23" s="782" customFormat="1" ht="15" hidden="1" customHeight="1" x14ac:dyDescent="0.25">
      <c r="B114" s="779"/>
      <c r="C114" s="780"/>
      <c r="D114" s="780"/>
      <c r="E114" s="792"/>
      <c r="F114" s="790"/>
      <c r="G114" s="790"/>
      <c r="H114" s="790"/>
      <c r="I114" s="790"/>
      <c r="J114" s="840" t="s">
        <v>151</v>
      </c>
      <c r="K114" s="791"/>
      <c r="L114" s="791"/>
      <c r="M114" s="791"/>
      <c r="N114" s="791"/>
      <c r="O114" s="793"/>
      <c r="P114" s="784" t="str">
        <f t="shared" si="0"/>
        <v/>
      </c>
      <c r="Q114" s="710"/>
      <c r="R114" s="780"/>
      <c r="S114" s="780"/>
      <c r="T114" s="794"/>
      <c r="U114" s="787"/>
      <c r="W114" s="785"/>
    </row>
    <row r="115" spans="2:23" s="782" customFormat="1" ht="15" hidden="1" customHeight="1" x14ac:dyDescent="0.25">
      <c r="B115" s="779"/>
      <c r="C115" s="780"/>
      <c r="D115" s="780"/>
      <c r="E115" s="792"/>
      <c r="F115" s="790"/>
      <c r="G115" s="790"/>
      <c r="H115" s="790"/>
      <c r="I115" s="790"/>
      <c r="J115" s="840" t="s">
        <v>152</v>
      </c>
      <c r="K115" s="791"/>
      <c r="L115" s="791"/>
      <c r="M115" s="791"/>
      <c r="N115" s="791"/>
      <c r="O115" s="793"/>
      <c r="P115" s="784" t="str">
        <f t="shared" si="0"/>
        <v/>
      </c>
      <c r="Q115" s="710"/>
      <c r="R115" s="780"/>
      <c r="S115" s="780"/>
      <c r="T115" s="794"/>
      <c r="U115" s="787"/>
      <c r="W115" s="785"/>
    </row>
    <row r="116" spans="2:23" s="782" customFormat="1" ht="15" hidden="1" customHeight="1" x14ac:dyDescent="0.25">
      <c r="B116" s="779"/>
      <c r="C116" s="780"/>
      <c r="D116" s="780"/>
      <c r="E116" s="792"/>
      <c r="F116" s="790"/>
      <c r="G116" s="790"/>
      <c r="H116" s="790"/>
      <c r="I116" s="790"/>
      <c r="J116" s="840" t="s">
        <v>153</v>
      </c>
      <c r="K116" s="791"/>
      <c r="L116" s="791"/>
      <c r="M116" s="791"/>
      <c r="N116" s="791"/>
      <c r="O116" s="793"/>
      <c r="P116" s="784" t="str">
        <f t="shared" si="0"/>
        <v/>
      </c>
      <c r="Q116" s="710"/>
      <c r="R116" s="780"/>
      <c r="S116" s="780"/>
      <c r="T116" s="794"/>
      <c r="U116" s="787"/>
      <c r="W116" s="785"/>
    </row>
    <row r="117" spans="2:23" s="782" customFormat="1" ht="15" hidden="1" customHeight="1" x14ac:dyDescent="0.25">
      <c r="B117" s="779"/>
      <c r="C117" s="780"/>
      <c r="D117" s="780"/>
      <c r="E117" s="792"/>
      <c r="F117" s="790"/>
      <c r="G117" s="790"/>
      <c r="H117" s="790"/>
      <c r="I117" s="790"/>
      <c r="J117" s="840" t="s">
        <v>154</v>
      </c>
      <c r="K117" s="791"/>
      <c r="L117" s="791"/>
      <c r="M117" s="791"/>
      <c r="N117" s="791"/>
      <c r="O117" s="793"/>
      <c r="P117" s="784" t="str">
        <f t="shared" si="0"/>
        <v/>
      </c>
      <c r="Q117" s="710"/>
      <c r="R117" s="780"/>
      <c r="S117" s="780"/>
      <c r="T117" s="794"/>
      <c r="U117" s="787"/>
      <c r="W117" s="785"/>
    </row>
    <row r="118" spans="2:23" s="782" customFormat="1" x14ac:dyDescent="0.25">
      <c r="B118" s="779"/>
      <c r="C118" s="780"/>
      <c r="D118" s="780"/>
      <c r="E118" s="1115" t="str">
        <f>D105</f>
        <v/>
      </c>
      <c r="F118" s="1116"/>
      <c r="G118" s="1116"/>
      <c r="H118" s="1116"/>
      <c r="I118" s="1116"/>
      <c r="J118" s="1116"/>
      <c r="K118" s="1116"/>
      <c r="L118" s="1116"/>
      <c r="M118" s="842"/>
      <c r="N118" s="842"/>
      <c r="O118" s="783">
        <f>IF(OR(F7=C12,F7=C13),0,IF(F7=C8,0,24*F83/100))</f>
        <v>0</v>
      </c>
      <c r="P118" s="784" t="str">
        <f t="shared" si="0"/>
        <v/>
      </c>
      <c r="Q118" s="710"/>
      <c r="R118" s="780"/>
      <c r="S118" s="780"/>
      <c r="T118" s="786"/>
      <c r="U118" s="787"/>
      <c r="W118" s="785"/>
    </row>
    <row r="119" spans="2:23" s="782" customFormat="1" x14ac:dyDescent="0.25">
      <c r="B119" s="779"/>
      <c r="C119" s="780"/>
      <c r="D119" s="780"/>
      <c r="E119" s="1117" t="s">
        <v>155</v>
      </c>
      <c r="F119" s="1118"/>
      <c r="G119" s="1118"/>
      <c r="H119" s="1118"/>
      <c r="I119" s="1118"/>
      <c r="J119" s="1118"/>
      <c r="K119" s="1118"/>
      <c r="L119" s="1118"/>
      <c r="M119" s="843"/>
      <c r="N119" s="843"/>
      <c r="O119" s="795" t="e">
        <f>O110+O111+O112+O118</f>
        <v>#DIV/0!</v>
      </c>
      <c r="P119" s="796" t="s">
        <v>149</v>
      </c>
      <c r="Q119" s="710"/>
      <c r="R119" s="780"/>
      <c r="S119" s="780"/>
      <c r="T119" s="786"/>
      <c r="U119" s="787"/>
      <c r="W119" s="785"/>
    </row>
    <row r="120" spans="2:23" s="782" customFormat="1" x14ac:dyDescent="0.25">
      <c r="B120" s="779"/>
      <c r="C120" s="780"/>
      <c r="D120" s="780"/>
      <c r="E120" s="1119" t="s">
        <v>156</v>
      </c>
      <c r="F120" s="1120"/>
      <c r="G120" s="1120"/>
      <c r="H120" s="1120"/>
      <c r="I120" s="1120"/>
      <c r="J120" s="1120"/>
      <c r="K120" s="1120"/>
      <c r="L120" s="1120"/>
      <c r="M120" s="1120"/>
      <c r="N120" s="1120"/>
      <c r="O120" s="1120"/>
      <c r="P120" s="1121"/>
      <c r="Q120" s="710"/>
      <c r="R120" s="780"/>
      <c r="S120" s="780"/>
      <c r="T120" s="786"/>
      <c r="U120" s="787"/>
      <c r="W120" s="785"/>
    </row>
    <row r="121" spans="2:23" s="782" customFormat="1" x14ac:dyDescent="0.25">
      <c r="B121" s="779"/>
      <c r="C121" s="780"/>
      <c r="D121" s="780"/>
      <c r="E121" s="1115" t="str">
        <f>L90</f>
        <v>Mortero piso</v>
      </c>
      <c r="F121" s="1116"/>
      <c r="G121" s="1116"/>
      <c r="H121" s="1116"/>
      <c r="I121" s="1116"/>
      <c r="J121" s="1116"/>
      <c r="K121" s="1116"/>
      <c r="L121" s="1116"/>
      <c r="M121" s="842"/>
      <c r="N121" s="842"/>
      <c r="O121" s="783">
        <f>21*P93/100</f>
        <v>1.05</v>
      </c>
      <c r="P121" s="784" t="str">
        <f>IF(O121=0,"","KN/m²")</f>
        <v>KN/m²</v>
      </c>
      <c r="Q121" s="710"/>
      <c r="R121" s="780"/>
      <c r="S121" s="780"/>
      <c r="T121" s="786"/>
      <c r="U121" s="787"/>
      <c r="W121" s="785"/>
    </row>
    <row r="122" spans="2:23" s="782" customFormat="1" x14ac:dyDescent="0.25">
      <c r="B122" s="779"/>
      <c r="C122" s="780"/>
      <c r="D122" s="780"/>
      <c r="E122" s="1115" t="str">
        <f>F16</f>
        <v>Baldosa Mármol</v>
      </c>
      <c r="F122" s="1116"/>
      <c r="G122" s="1116"/>
      <c r="H122" s="1116"/>
      <c r="I122" s="1116"/>
      <c r="J122" s="1116"/>
      <c r="K122" s="1116"/>
      <c r="L122" s="1116"/>
      <c r="M122" s="842"/>
      <c r="N122" s="842"/>
      <c r="O122" s="783">
        <f>IF(F16=C17,24*P92/100,IF(F16=C18,23*P92/100,IF(F16=C19,0.05,IF(F16=C20,0.5,IF(F16=C21,0.75,IF(F16=C22,0.75))))))</f>
        <v>0.75</v>
      </c>
      <c r="P122" s="784" t="str">
        <f t="shared" ref="P122:P123" si="1">IF(O122=0,"","KN/m²")</f>
        <v>KN/m²</v>
      </c>
      <c r="Q122" s="710"/>
      <c r="R122" s="780"/>
      <c r="S122" s="780"/>
      <c r="T122" s="786"/>
      <c r="U122" s="787"/>
      <c r="W122" s="785"/>
    </row>
    <row r="123" spans="2:23" s="782" customFormat="1" x14ac:dyDescent="0.25">
      <c r="B123" s="779"/>
      <c r="C123" s="780"/>
      <c r="D123" s="780"/>
      <c r="E123" s="1115" t="str">
        <f>O16</f>
        <v>Cielo Falso Icopor</v>
      </c>
      <c r="F123" s="1116"/>
      <c r="G123" s="1116"/>
      <c r="H123" s="1116"/>
      <c r="I123" s="1116"/>
      <c r="J123" s="1116"/>
      <c r="K123" s="1116"/>
      <c r="L123" s="1116"/>
      <c r="M123" s="842"/>
      <c r="N123" s="842"/>
      <c r="O123" s="783">
        <f>IF(O16=K18,0,IF(O16=K17,21*F87/100,IF(O16=K19,30/100,IF(O16=K20,80/100,IF(O16=K21,50/100)))))</f>
        <v>0.3</v>
      </c>
      <c r="P123" s="784" t="str">
        <f t="shared" si="1"/>
        <v>KN/m²</v>
      </c>
      <c r="Q123" s="710"/>
      <c r="R123" s="780"/>
      <c r="S123" s="780"/>
      <c r="T123" s="794"/>
      <c r="U123" s="781"/>
      <c r="W123" s="785"/>
    </row>
    <row r="124" spans="2:23" s="782" customFormat="1" x14ac:dyDescent="0.25">
      <c r="B124" s="779"/>
      <c r="C124" s="780"/>
      <c r="D124" s="780"/>
      <c r="E124" s="1117" t="s">
        <v>157</v>
      </c>
      <c r="F124" s="1118"/>
      <c r="G124" s="1118"/>
      <c r="H124" s="1118"/>
      <c r="I124" s="1118"/>
      <c r="J124" s="1118"/>
      <c r="K124" s="1118"/>
      <c r="L124" s="1118"/>
      <c r="M124" s="843"/>
      <c r="N124" s="843"/>
      <c r="O124" s="795">
        <f>O121+O122+O123</f>
        <v>2.1</v>
      </c>
      <c r="P124" s="796" t="s">
        <v>149</v>
      </c>
      <c r="Q124" s="710"/>
      <c r="R124" s="780"/>
      <c r="S124" s="780"/>
      <c r="T124" s="786"/>
      <c r="U124" s="787"/>
      <c r="W124" s="785"/>
    </row>
    <row r="125" spans="2:23" s="782" customFormat="1" x14ac:dyDescent="0.25">
      <c r="B125" s="779"/>
      <c r="C125" s="780"/>
      <c r="D125" s="780"/>
      <c r="E125" s="1119" t="s">
        <v>158</v>
      </c>
      <c r="F125" s="1120"/>
      <c r="G125" s="1120"/>
      <c r="H125" s="1120"/>
      <c r="I125" s="1120"/>
      <c r="J125" s="1120"/>
      <c r="K125" s="1120"/>
      <c r="L125" s="1120"/>
      <c r="M125" s="1120"/>
      <c r="N125" s="1120"/>
      <c r="O125" s="1120"/>
      <c r="P125" s="1121"/>
      <c r="Q125" s="710"/>
      <c r="R125" s="780"/>
      <c r="S125" s="780"/>
      <c r="T125" s="794"/>
      <c r="U125" s="787"/>
      <c r="W125" s="785"/>
    </row>
    <row r="126" spans="2:23" s="782" customFormat="1" ht="29.25" customHeight="1" x14ac:dyDescent="0.25">
      <c r="B126" s="779"/>
      <c r="C126" s="780"/>
      <c r="D126" s="780"/>
      <c r="E126" s="1100" t="str">
        <f>IF(G24=C25,C25,IF(G24=C26,C26,IF(G24=C27,C27,IF(G24=C28,C28,IF(G24=C29,C29,IF(G24=C30,C30,IF(G24=C31,C31,IF(G24=C32,C32,IF(G24=C33,C33,IF(G24=C34,C34,IF(G24=C35,C35,IF(G24=C36,C36,IF(G24=C37,C37)))))))))))))</f>
        <v>Institucional: Prisiones, cárceles, reformatorios y centros de atención</v>
      </c>
      <c r="F126" s="1101"/>
      <c r="G126" s="1101"/>
      <c r="H126" s="1101"/>
      <c r="I126" s="1101"/>
      <c r="J126" s="1101"/>
      <c r="K126" s="1101"/>
      <c r="L126" s="1101"/>
      <c r="M126" s="844"/>
      <c r="N126" s="844"/>
      <c r="O126" s="783">
        <f>IF(G24=C25,L25,IF(G24=C26,L26,IF(G24=C27,L27,IF(G24=C28,L28,IF(G24=C29,L29,IF(G24=C30,L30,IF(G24=C31,L31,IF(G24=C32,L32,IF(G24=C33,L33,IF(G24=C34,L34,IF(G24=C35,L35,IF(G24=C36,L36,IF(G24=C37,L37)))))))))))))</f>
        <v>2.5</v>
      </c>
      <c r="P126" s="784" t="s">
        <v>149</v>
      </c>
      <c r="Q126" s="710"/>
      <c r="R126" s="780"/>
      <c r="S126" s="780"/>
      <c r="T126" s="789"/>
      <c r="U126" s="787"/>
      <c r="W126" s="785"/>
    </row>
    <row r="127" spans="2:23" s="782" customFormat="1" x14ac:dyDescent="0.25">
      <c r="B127" s="779"/>
      <c r="C127" s="780"/>
      <c r="D127" s="780"/>
      <c r="E127" s="1117" t="s">
        <v>159</v>
      </c>
      <c r="F127" s="1118"/>
      <c r="G127" s="1118"/>
      <c r="H127" s="1118"/>
      <c r="I127" s="1118"/>
      <c r="J127" s="1118"/>
      <c r="K127" s="1118"/>
      <c r="L127" s="1118"/>
      <c r="M127" s="843"/>
      <c r="N127" s="843"/>
      <c r="O127" s="795">
        <f>O126</f>
        <v>2.5</v>
      </c>
      <c r="P127" s="796" t="s">
        <v>149</v>
      </c>
      <c r="Q127" s="710"/>
      <c r="R127" s="780"/>
      <c r="S127" s="780"/>
      <c r="T127" s="786"/>
      <c r="U127" s="787"/>
      <c r="W127" s="785"/>
    </row>
    <row r="128" spans="2:23" x14ac:dyDescent="0.25">
      <c r="B128" s="708"/>
      <c r="C128" s="710"/>
      <c r="D128" s="710"/>
      <c r="E128" s="1122" t="s">
        <v>160</v>
      </c>
      <c r="F128" s="1123"/>
      <c r="G128" s="1123"/>
      <c r="H128" s="1123"/>
      <c r="I128" s="1123"/>
      <c r="J128" s="1123"/>
      <c r="K128" s="1123"/>
      <c r="L128" s="1123"/>
      <c r="M128" s="845"/>
      <c r="N128" s="845"/>
      <c r="O128" s="795" t="e">
        <f>O119+O124+O127</f>
        <v>#DIV/0!</v>
      </c>
      <c r="P128" s="796" t="s">
        <v>149</v>
      </c>
      <c r="Q128" s="710"/>
      <c r="R128" s="710"/>
      <c r="S128" s="710"/>
      <c r="T128" s="794"/>
      <c r="U128" s="787"/>
      <c r="W128" s="785"/>
    </row>
    <row r="129" spans="2:23" x14ac:dyDescent="0.25">
      <c r="B129" s="708"/>
      <c r="C129" s="710"/>
      <c r="D129" s="710"/>
      <c r="E129" s="1112" t="s">
        <v>161</v>
      </c>
      <c r="F129" s="1113"/>
      <c r="G129" s="1113"/>
      <c r="H129" s="1113"/>
      <c r="I129" s="1113"/>
      <c r="J129" s="1113"/>
      <c r="K129" s="1113"/>
      <c r="L129" s="1113"/>
      <c r="M129" s="1113"/>
      <c r="N129" s="1113"/>
      <c r="O129" s="1113"/>
      <c r="P129" s="1114"/>
      <c r="Q129" s="710"/>
      <c r="R129" s="710"/>
      <c r="S129" s="710"/>
      <c r="T129" s="794"/>
      <c r="U129" s="787"/>
      <c r="W129" s="785"/>
    </row>
    <row r="130" spans="2:23" ht="30" customHeight="1" x14ac:dyDescent="0.25">
      <c r="B130" s="708"/>
      <c r="C130" s="710"/>
      <c r="D130" s="710"/>
      <c r="E130" s="1100" t="str">
        <f>IF(G39=C40,C40,IF(G39=C41,C41,IF(G39=C42,C42,IF(G39=C43,C43,IF(G39=C44,C44,IF(G39=C45,C45,IF(G39=C46,C46,IF(G39=C47,C47,IF(G39=C48,C48,IF(G39=C49,C49,IF(G39=C50,C50,IF(G39=C51,C51,IF(G39=C52,C52,IF(G39=C53,C53,IF(G39=C54,C54,IF(G39=C55,C55,IF(G39=C56,C56,IF(G39=C57,C57,IF(G39=C58,C58,IF(G39=C59,C59))))))))))))))))))))</f>
        <v>Garajes: Vehículos de carga hasta 2000 kg</v>
      </c>
      <c r="F130" s="1101"/>
      <c r="G130" s="1101"/>
      <c r="H130" s="1101"/>
      <c r="I130" s="1101"/>
      <c r="J130" s="1101"/>
      <c r="K130" s="1101"/>
      <c r="L130" s="1101"/>
      <c r="M130" s="844"/>
      <c r="N130" s="844"/>
      <c r="O130" s="783">
        <f>IF(G39=C40,K40,IF(G39=C41,K41,IF(G39=C42,K42,IF(G39=C43,K43,IF(G39=C44,K44,IF(G39=C45,K45,IF(G39=C46,K46,IF(G39=C47,K47,IF(G39=C48,K48,IF(G39=C49,K49,IF(G39=C50,K50,IF(G39=C51,K51,IF(G39=C52,K52,IF(G39=C53,K53,IF(G39=C54,K54,IF(G39=C55,K55,IF(G39=C56,K56,IF(G39=C57,K57,IF(G39=C58,K58,IF(G39=C59,K59))))))))))))))))))))</f>
        <v>5</v>
      </c>
      <c r="P130" s="784" t="s">
        <v>149</v>
      </c>
      <c r="Q130" s="710"/>
      <c r="R130" s="710"/>
      <c r="S130" s="710"/>
      <c r="T130" s="794"/>
      <c r="U130" s="787"/>
      <c r="W130" s="785"/>
    </row>
    <row r="131" spans="2:23" ht="15.75" thickBot="1" x14ac:dyDescent="0.3">
      <c r="B131" s="708"/>
      <c r="C131" s="710"/>
      <c r="D131" s="710"/>
      <c r="E131" s="1102" t="s">
        <v>162</v>
      </c>
      <c r="F131" s="1103"/>
      <c r="G131" s="1103"/>
      <c r="H131" s="1103"/>
      <c r="I131" s="1103"/>
      <c r="J131" s="1103"/>
      <c r="K131" s="1103"/>
      <c r="L131" s="1103"/>
      <c r="M131" s="849"/>
      <c r="N131" s="849"/>
      <c r="O131" s="797">
        <f>O130</f>
        <v>5</v>
      </c>
      <c r="P131" s="798" t="s">
        <v>149</v>
      </c>
      <c r="Q131" s="710"/>
      <c r="R131" s="710"/>
      <c r="S131" s="710"/>
      <c r="T131" s="794"/>
      <c r="U131" s="787"/>
      <c r="W131" s="785"/>
    </row>
    <row r="132" spans="2:23" ht="23.25" customHeight="1" thickTop="1" thickBot="1" x14ac:dyDescent="0.3">
      <c r="B132" s="708"/>
      <c r="C132" s="710"/>
      <c r="D132" s="710"/>
      <c r="E132" s="1104" t="s">
        <v>163</v>
      </c>
      <c r="F132" s="1105"/>
      <c r="G132" s="1105"/>
      <c r="H132" s="1105"/>
      <c r="I132" s="1105"/>
      <c r="J132" s="1105"/>
      <c r="K132" s="1105"/>
      <c r="L132" s="1105"/>
      <c r="M132" s="850"/>
      <c r="N132" s="850"/>
      <c r="O132" s="799" t="e">
        <f>O128+O131</f>
        <v>#DIV/0!</v>
      </c>
      <c r="P132" s="800" t="s">
        <v>149</v>
      </c>
      <c r="Q132" s="710"/>
      <c r="R132" s="710"/>
      <c r="S132" s="710"/>
      <c r="T132" s="794"/>
      <c r="U132" s="787"/>
      <c r="W132" s="785"/>
    </row>
    <row r="133" spans="2:23" ht="9.75" customHeight="1" thickTop="1" x14ac:dyDescent="0.25">
      <c r="B133" s="708"/>
      <c r="C133" s="710"/>
      <c r="D133" s="710"/>
      <c r="E133" s="1106"/>
      <c r="F133" s="1107"/>
      <c r="G133" s="1107"/>
      <c r="H133" s="1107"/>
      <c r="I133" s="1107"/>
      <c r="J133" s="1107"/>
      <c r="K133" s="1107"/>
      <c r="L133" s="1107"/>
      <c r="M133" s="1107"/>
      <c r="N133" s="1107"/>
      <c r="O133" s="1107"/>
      <c r="P133" s="1108"/>
      <c r="Q133" s="710"/>
      <c r="R133" s="710"/>
      <c r="S133" s="710"/>
      <c r="T133" s="794"/>
      <c r="U133" s="787"/>
      <c r="W133" s="785"/>
    </row>
    <row r="134" spans="2:23" x14ac:dyDescent="0.25">
      <c r="B134" s="708"/>
      <c r="C134" s="710"/>
      <c r="D134" s="710"/>
      <c r="E134" s="1109" t="s">
        <v>164</v>
      </c>
      <c r="F134" s="1110"/>
      <c r="G134" s="1110"/>
      <c r="H134" s="1110"/>
      <c r="I134" s="1110"/>
      <c r="J134" s="1110"/>
      <c r="K134" s="1110"/>
      <c r="L134" s="1110"/>
      <c r="M134" s="1110"/>
      <c r="N134" s="1110"/>
      <c r="O134" s="1110"/>
      <c r="P134" s="1111"/>
      <c r="Q134" s="710"/>
      <c r="R134" s="710"/>
      <c r="S134" s="710"/>
      <c r="T134" s="794"/>
      <c r="U134" s="787"/>
      <c r="W134" s="785"/>
    </row>
    <row r="135" spans="2:23" x14ac:dyDescent="0.25">
      <c r="B135" s="708"/>
      <c r="C135" s="710"/>
      <c r="D135" s="710"/>
      <c r="E135" s="1094" t="s">
        <v>165</v>
      </c>
      <c r="F135" s="1095"/>
      <c r="G135" s="1095"/>
      <c r="H135" s="1095"/>
      <c r="I135" s="1095"/>
      <c r="J135" s="1095"/>
      <c r="K135" s="1095"/>
      <c r="L135" s="1095"/>
      <c r="M135" s="846"/>
      <c r="N135" s="846"/>
      <c r="O135" s="783" t="e">
        <f>1.2*O128</f>
        <v>#DIV/0!</v>
      </c>
      <c r="P135" s="784" t="s">
        <v>149</v>
      </c>
      <c r="Q135" s="710"/>
      <c r="R135" s="710"/>
      <c r="S135" s="710"/>
      <c r="T135" s="786"/>
      <c r="U135" s="787"/>
      <c r="W135" s="785"/>
    </row>
    <row r="136" spans="2:23" x14ac:dyDescent="0.25">
      <c r="B136" s="708"/>
      <c r="C136" s="710"/>
      <c r="D136" s="710"/>
      <c r="E136" s="1094" t="s">
        <v>166</v>
      </c>
      <c r="F136" s="1095"/>
      <c r="G136" s="1095"/>
      <c r="H136" s="1095"/>
      <c r="I136" s="1095"/>
      <c r="J136" s="1095"/>
      <c r="K136" s="1095"/>
      <c r="L136" s="1095"/>
      <c r="M136" s="846"/>
      <c r="N136" s="846"/>
      <c r="O136" s="783">
        <f>1.6*O131</f>
        <v>8</v>
      </c>
      <c r="P136" s="784" t="s">
        <v>149</v>
      </c>
      <c r="Q136" s="710"/>
      <c r="R136" s="710"/>
      <c r="S136" s="710"/>
      <c r="T136" s="786"/>
      <c r="U136" s="787"/>
      <c r="W136" s="785"/>
    </row>
    <row r="137" spans="2:23" x14ac:dyDescent="0.25">
      <c r="B137" s="708"/>
      <c r="C137" s="710"/>
      <c r="D137" s="710"/>
      <c r="E137" s="1096" t="s">
        <v>167</v>
      </c>
      <c r="F137" s="1097"/>
      <c r="G137" s="1097"/>
      <c r="H137" s="1097"/>
      <c r="I137" s="1097"/>
      <c r="J137" s="1097"/>
      <c r="K137" s="1097"/>
      <c r="L137" s="1097"/>
      <c r="M137" s="847"/>
      <c r="N137" s="847"/>
      <c r="O137" s="801" t="e">
        <f>O135+O136</f>
        <v>#DIV/0!</v>
      </c>
      <c r="P137" s="802" t="s">
        <v>149</v>
      </c>
      <c r="Q137" s="710"/>
      <c r="R137" s="710"/>
      <c r="S137" s="710"/>
      <c r="T137" s="794"/>
      <c r="U137" s="787"/>
      <c r="W137" s="785"/>
    </row>
    <row r="138" spans="2:23" ht="15.75" thickBot="1" x14ac:dyDescent="0.3">
      <c r="B138" s="708"/>
      <c r="C138" s="710"/>
      <c r="D138" s="710"/>
      <c r="E138" s="1098" t="s">
        <v>168</v>
      </c>
      <c r="F138" s="1099"/>
      <c r="G138" s="1099"/>
      <c r="H138" s="1099"/>
      <c r="I138" s="1099"/>
      <c r="J138" s="1099"/>
      <c r="K138" s="1099"/>
      <c r="L138" s="1099"/>
      <c r="M138" s="848"/>
      <c r="N138" s="848"/>
      <c r="O138" s="803" t="e">
        <f>O137/O132</f>
        <v>#DIV/0!</v>
      </c>
      <c r="P138" s="804"/>
      <c r="Q138" s="710"/>
      <c r="R138" s="710"/>
      <c r="S138" s="710"/>
      <c r="T138" s="710"/>
      <c r="U138" s="787"/>
      <c r="W138" s="785"/>
    </row>
    <row r="139" spans="2:23" ht="19.5" customHeight="1" thickBot="1" x14ac:dyDescent="0.3">
      <c r="B139" s="805"/>
      <c r="C139" s="806"/>
      <c r="D139" s="806"/>
      <c r="E139" s="806"/>
      <c r="F139" s="806"/>
      <c r="G139" s="806"/>
      <c r="H139" s="806"/>
      <c r="I139" s="806"/>
      <c r="J139" s="807"/>
      <c r="K139" s="807"/>
      <c r="L139" s="807"/>
      <c r="M139" s="807"/>
      <c r="N139" s="807"/>
      <c r="O139" s="807"/>
      <c r="P139" s="807"/>
      <c r="Q139" s="807"/>
      <c r="R139" s="807"/>
      <c r="S139" s="807"/>
      <c r="T139" s="807"/>
      <c r="U139" s="808"/>
    </row>
    <row r="140" spans="2:23" x14ac:dyDescent="0.25">
      <c r="J140" s="785"/>
      <c r="K140" s="785"/>
      <c r="L140" s="785"/>
      <c r="M140" s="785"/>
      <c r="N140" s="785"/>
      <c r="O140" s="785"/>
      <c r="P140" s="785"/>
      <c r="Q140" s="785"/>
      <c r="R140" s="785"/>
      <c r="S140" s="785"/>
      <c r="T140" s="785"/>
    </row>
    <row r="141" spans="2:23" x14ac:dyDescent="0.25">
      <c r="J141" s="785"/>
      <c r="K141" s="785"/>
      <c r="L141" s="785"/>
      <c r="M141" s="785"/>
      <c r="N141" s="785"/>
      <c r="O141" s="785"/>
      <c r="P141" s="785"/>
      <c r="Q141" s="785"/>
      <c r="R141" s="785"/>
      <c r="S141" s="785"/>
      <c r="T141" s="785"/>
    </row>
    <row r="142" spans="2:23" x14ac:dyDescent="0.25">
      <c r="J142" s="785"/>
      <c r="K142" s="785"/>
      <c r="L142" s="785"/>
      <c r="M142" s="785"/>
      <c r="N142" s="785"/>
      <c r="O142" s="785"/>
      <c r="P142" s="785"/>
      <c r="Q142" s="785"/>
      <c r="R142" s="785"/>
      <c r="S142" s="785"/>
      <c r="T142" s="785"/>
    </row>
    <row r="143" spans="2:23" x14ac:dyDescent="0.25">
      <c r="J143" s="785"/>
      <c r="K143" s="785"/>
      <c r="L143" s="785"/>
      <c r="M143" s="785"/>
      <c r="N143" s="785"/>
      <c r="O143" s="785"/>
      <c r="P143" s="785"/>
      <c r="Q143" s="785"/>
      <c r="R143" s="785"/>
      <c r="S143" s="785"/>
      <c r="T143" s="785"/>
    </row>
    <row r="144" spans="2:23" x14ac:dyDescent="0.25">
      <c r="J144" s="785"/>
      <c r="K144" s="785"/>
      <c r="L144" s="785"/>
      <c r="M144" s="785"/>
      <c r="N144" s="785"/>
      <c r="O144" s="785"/>
      <c r="P144" s="785"/>
      <c r="Q144" s="785"/>
      <c r="R144" s="785"/>
      <c r="S144" s="785"/>
      <c r="T144" s="785"/>
    </row>
    <row r="145" spans="10:20" x14ac:dyDescent="0.25">
      <c r="J145" s="785"/>
      <c r="K145" s="785"/>
      <c r="L145" s="785"/>
      <c r="M145" s="785"/>
      <c r="N145" s="785"/>
      <c r="O145" s="785"/>
      <c r="P145" s="785"/>
      <c r="Q145" s="785"/>
      <c r="R145" s="785"/>
      <c r="S145" s="785"/>
      <c r="T145" s="785"/>
    </row>
    <row r="146" spans="10:20" x14ac:dyDescent="0.25">
      <c r="J146" s="785"/>
      <c r="K146" s="785"/>
      <c r="L146" s="785"/>
      <c r="M146" s="785"/>
      <c r="N146" s="785"/>
      <c r="O146" s="785"/>
      <c r="P146" s="785"/>
      <c r="Q146" s="785"/>
      <c r="R146" s="785"/>
      <c r="S146" s="785"/>
      <c r="T146" s="785"/>
    </row>
    <row r="147" spans="10:20" x14ac:dyDescent="0.25">
      <c r="J147" s="785"/>
      <c r="K147" s="785"/>
      <c r="L147" s="785"/>
      <c r="M147" s="785"/>
      <c r="N147" s="785"/>
      <c r="O147" s="785"/>
      <c r="P147" s="785"/>
      <c r="Q147" s="785"/>
      <c r="R147" s="785"/>
      <c r="S147" s="785"/>
      <c r="T147" s="785"/>
    </row>
    <row r="148" spans="10:20" x14ac:dyDescent="0.25">
      <c r="J148" s="785"/>
      <c r="K148" s="785"/>
      <c r="L148" s="785"/>
      <c r="M148" s="785"/>
      <c r="N148" s="785"/>
      <c r="O148" s="785"/>
      <c r="P148" s="785"/>
      <c r="Q148" s="785"/>
      <c r="R148" s="785"/>
      <c r="S148" s="785"/>
      <c r="T148" s="785"/>
    </row>
    <row r="149" spans="10:20" x14ac:dyDescent="0.25">
      <c r="J149" s="785"/>
      <c r="K149" s="785"/>
      <c r="L149" s="785"/>
      <c r="M149" s="785"/>
      <c r="N149" s="785"/>
      <c r="O149" s="785"/>
      <c r="P149" s="785"/>
      <c r="Q149" s="785"/>
      <c r="R149" s="785"/>
      <c r="S149" s="785"/>
      <c r="T149" s="785"/>
    </row>
    <row r="150" spans="10:20" x14ac:dyDescent="0.25">
      <c r="J150" s="785"/>
      <c r="K150" s="785"/>
      <c r="L150" s="785"/>
      <c r="M150" s="785"/>
      <c r="N150" s="785"/>
      <c r="O150" s="785"/>
      <c r="P150" s="785"/>
      <c r="Q150" s="785"/>
      <c r="R150" s="785"/>
      <c r="S150" s="785"/>
      <c r="T150" s="785"/>
    </row>
    <row r="151" spans="10:20" x14ac:dyDescent="0.25">
      <c r="J151" s="785"/>
      <c r="K151" s="785"/>
      <c r="L151" s="785"/>
      <c r="M151" s="785"/>
      <c r="N151" s="785"/>
      <c r="O151" s="785"/>
      <c r="P151" s="785"/>
      <c r="Q151" s="785"/>
      <c r="R151" s="785"/>
      <c r="S151" s="785"/>
      <c r="T151" s="785"/>
    </row>
    <row r="152" spans="10:20" x14ac:dyDescent="0.25">
      <c r="J152" s="785"/>
      <c r="K152" s="785"/>
      <c r="L152" s="785"/>
      <c r="M152" s="785"/>
      <c r="N152" s="785"/>
      <c r="O152" s="785"/>
      <c r="P152" s="785"/>
      <c r="Q152" s="785"/>
      <c r="R152" s="785"/>
      <c r="S152" s="785"/>
      <c r="T152" s="785"/>
    </row>
    <row r="153" spans="10:20" x14ac:dyDescent="0.25">
      <c r="J153" s="785"/>
      <c r="K153" s="785"/>
      <c r="L153" s="785"/>
      <c r="M153" s="785"/>
      <c r="N153" s="785"/>
      <c r="O153" s="785"/>
      <c r="P153" s="785"/>
      <c r="Q153" s="785"/>
      <c r="R153" s="785"/>
      <c r="S153" s="785"/>
      <c r="T153" s="785"/>
    </row>
    <row r="154" spans="10:20" x14ac:dyDescent="0.25">
      <c r="J154" s="785"/>
      <c r="K154" s="785"/>
      <c r="L154" s="785"/>
      <c r="M154" s="785"/>
      <c r="N154" s="785"/>
      <c r="O154" s="785"/>
      <c r="P154" s="785"/>
      <c r="Q154" s="785"/>
      <c r="R154" s="785"/>
      <c r="S154" s="785"/>
      <c r="T154" s="785"/>
    </row>
    <row r="155" spans="10:20" x14ac:dyDescent="0.25">
      <c r="J155" s="785"/>
      <c r="K155" s="785"/>
      <c r="L155" s="785"/>
      <c r="M155" s="785"/>
      <c r="N155" s="785"/>
      <c r="O155" s="785"/>
      <c r="P155" s="785"/>
      <c r="Q155" s="785"/>
      <c r="R155" s="785"/>
      <c r="S155" s="785"/>
      <c r="T155" s="785"/>
    </row>
    <row r="156" spans="10:20" x14ac:dyDescent="0.25">
      <c r="J156" s="785"/>
      <c r="K156" s="785"/>
      <c r="L156" s="785"/>
      <c r="M156" s="785"/>
      <c r="N156" s="785"/>
      <c r="O156" s="785"/>
      <c r="P156" s="785"/>
      <c r="Q156" s="785"/>
      <c r="R156" s="785"/>
      <c r="S156" s="785"/>
      <c r="T156" s="785"/>
    </row>
    <row r="157" spans="10:20" x14ac:dyDescent="0.25">
      <c r="J157" s="785"/>
      <c r="K157" s="785"/>
      <c r="L157" s="785"/>
      <c r="M157" s="785"/>
      <c r="N157" s="785"/>
      <c r="O157" s="785"/>
      <c r="P157" s="785"/>
      <c r="Q157" s="785"/>
      <c r="R157" s="785"/>
      <c r="S157" s="785"/>
      <c r="T157" s="785"/>
    </row>
    <row r="158" spans="10:20" x14ac:dyDescent="0.25">
      <c r="J158" s="785"/>
      <c r="K158" s="785"/>
      <c r="L158" s="785"/>
      <c r="M158" s="785"/>
      <c r="N158" s="785"/>
      <c r="O158" s="785"/>
      <c r="P158" s="785"/>
      <c r="Q158" s="785"/>
      <c r="R158" s="785"/>
      <c r="S158" s="785"/>
      <c r="T158" s="785"/>
    </row>
    <row r="159" spans="10:20" x14ac:dyDescent="0.25">
      <c r="J159" s="785"/>
      <c r="K159" s="785"/>
      <c r="L159" s="785"/>
      <c r="M159" s="785"/>
      <c r="N159" s="785"/>
      <c r="O159" s="785"/>
      <c r="P159" s="785"/>
      <c r="Q159" s="785"/>
      <c r="R159" s="785"/>
      <c r="S159" s="785"/>
      <c r="T159" s="785"/>
    </row>
    <row r="160" spans="10:20" x14ac:dyDescent="0.25">
      <c r="J160" s="785"/>
      <c r="K160" s="785"/>
      <c r="L160" s="785"/>
      <c r="M160" s="785"/>
      <c r="N160" s="785"/>
      <c r="O160" s="785"/>
      <c r="P160" s="785"/>
      <c r="Q160" s="785"/>
      <c r="R160" s="785"/>
      <c r="S160" s="785"/>
      <c r="T160" s="785"/>
    </row>
    <row r="161" spans="10:20" x14ac:dyDescent="0.25">
      <c r="J161" s="785"/>
      <c r="K161" s="785"/>
      <c r="L161" s="785"/>
      <c r="M161" s="785"/>
      <c r="N161" s="785"/>
      <c r="O161" s="785"/>
      <c r="P161" s="785"/>
      <c r="Q161" s="785"/>
      <c r="R161" s="785"/>
      <c r="S161" s="785"/>
      <c r="T161" s="785"/>
    </row>
    <row r="162" spans="10:20" x14ac:dyDescent="0.25">
      <c r="J162" s="785"/>
      <c r="K162" s="785"/>
      <c r="L162" s="785"/>
      <c r="M162" s="785"/>
      <c r="N162" s="785"/>
      <c r="O162" s="785"/>
      <c r="P162" s="785"/>
      <c r="Q162" s="785"/>
      <c r="R162" s="785"/>
      <c r="S162" s="785"/>
      <c r="T162" s="785"/>
    </row>
    <row r="163" spans="10:20" x14ac:dyDescent="0.25">
      <c r="J163" s="785"/>
      <c r="K163" s="785"/>
      <c r="L163" s="785"/>
      <c r="M163" s="785"/>
      <c r="N163" s="785"/>
      <c r="O163" s="785"/>
      <c r="P163" s="785"/>
      <c r="Q163" s="785"/>
      <c r="R163" s="785"/>
      <c r="S163" s="785"/>
      <c r="T163" s="785"/>
    </row>
    <row r="164" spans="10:20" x14ac:dyDescent="0.25">
      <c r="J164" s="785"/>
      <c r="K164" s="785"/>
      <c r="L164" s="785"/>
      <c r="M164" s="785"/>
      <c r="N164" s="785"/>
      <c r="O164" s="785"/>
      <c r="P164" s="785"/>
      <c r="Q164" s="785"/>
      <c r="R164" s="785"/>
      <c r="S164" s="785"/>
      <c r="T164" s="785"/>
    </row>
    <row r="165" spans="10:20" x14ac:dyDescent="0.25">
      <c r="J165" s="785"/>
      <c r="K165" s="785"/>
      <c r="L165" s="785"/>
      <c r="M165" s="785"/>
      <c r="N165" s="785"/>
      <c r="O165" s="785"/>
      <c r="P165" s="785"/>
      <c r="Q165" s="785"/>
      <c r="R165" s="785"/>
      <c r="S165" s="785"/>
      <c r="T165" s="785"/>
    </row>
    <row r="166" spans="10:20" x14ac:dyDescent="0.25">
      <c r="J166" s="785"/>
      <c r="K166" s="785"/>
      <c r="L166" s="785"/>
      <c r="M166" s="785"/>
      <c r="N166" s="785"/>
      <c r="O166" s="785"/>
      <c r="P166" s="785"/>
      <c r="Q166" s="785"/>
      <c r="R166" s="785"/>
      <c r="S166" s="785"/>
      <c r="T166" s="785"/>
    </row>
    <row r="167" spans="10:20" x14ac:dyDescent="0.25">
      <c r="J167" s="785"/>
      <c r="K167" s="785"/>
      <c r="L167" s="785"/>
      <c r="M167" s="785"/>
      <c r="N167" s="785"/>
      <c r="O167" s="785"/>
      <c r="P167" s="785"/>
      <c r="Q167" s="785"/>
      <c r="R167" s="785"/>
      <c r="S167" s="785"/>
      <c r="T167" s="785"/>
    </row>
    <row r="168" spans="10:20" x14ac:dyDescent="0.25">
      <c r="J168" s="785"/>
      <c r="K168" s="785"/>
      <c r="L168" s="785"/>
      <c r="M168" s="785"/>
      <c r="N168" s="785"/>
      <c r="O168" s="785"/>
      <c r="P168" s="785"/>
      <c r="Q168" s="785"/>
      <c r="R168" s="785"/>
      <c r="S168" s="785"/>
      <c r="T168" s="785"/>
    </row>
    <row r="169" spans="10:20" x14ac:dyDescent="0.25">
      <c r="J169" s="785"/>
      <c r="K169" s="785"/>
      <c r="L169" s="785"/>
      <c r="M169" s="785"/>
      <c r="N169" s="785"/>
      <c r="O169" s="785"/>
      <c r="P169" s="785"/>
      <c r="Q169" s="785"/>
      <c r="R169" s="785"/>
      <c r="S169" s="785"/>
      <c r="T169" s="785"/>
    </row>
    <row r="170" spans="10:20" x14ac:dyDescent="0.25">
      <c r="J170" s="785"/>
      <c r="K170" s="785"/>
      <c r="L170" s="785"/>
      <c r="M170" s="785"/>
      <c r="N170" s="785"/>
      <c r="O170" s="785"/>
      <c r="P170" s="785"/>
      <c r="Q170" s="785"/>
      <c r="R170" s="785"/>
      <c r="S170" s="785"/>
      <c r="T170" s="785"/>
    </row>
    <row r="171" spans="10:20" x14ac:dyDescent="0.25">
      <c r="J171" s="785"/>
      <c r="K171" s="785"/>
      <c r="L171" s="785"/>
      <c r="M171" s="785"/>
      <c r="N171" s="785"/>
      <c r="O171" s="785"/>
      <c r="P171" s="785"/>
      <c r="Q171" s="785"/>
      <c r="R171" s="785"/>
      <c r="S171" s="785"/>
      <c r="T171" s="785"/>
    </row>
    <row r="172" spans="10:20" x14ac:dyDescent="0.25">
      <c r="J172" s="785"/>
      <c r="K172" s="785"/>
      <c r="L172" s="785"/>
      <c r="M172" s="785"/>
      <c r="N172" s="785"/>
      <c r="O172" s="785"/>
      <c r="P172" s="785"/>
      <c r="Q172" s="785"/>
      <c r="R172" s="785"/>
      <c r="S172" s="785"/>
      <c r="T172" s="785"/>
    </row>
    <row r="173" spans="10:20" x14ac:dyDescent="0.25">
      <c r="J173" s="785"/>
      <c r="K173" s="785"/>
      <c r="L173" s="785"/>
      <c r="M173" s="785"/>
      <c r="N173" s="785"/>
      <c r="O173" s="785"/>
      <c r="P173" s="785"/>
      <c r="Q173" s="785"/>
      <c r="R173" s="785"/>
      <c r="S173" s="785"/>
      <c r="T173" s="785"/>
    </row>
    <row r="174" spans="10:20" x14ac:dyDescent="0.25">
      <c r="J174" s="785"/>
      <c r="K174" s="785"/>
      <c r="L174" s="785"/>
      <c r="M174" s="785"/>
      <c r="N174" s="785"/>
      <c r="O174" s="785"/>
      <c r="P174" s="785"/>
      <c r="Q174" s="785"/>
      <c r="R174" s="785"/>
      <c r="S174" s="785"/>
      <c r="T174" s="785"/>
    </row>
    <row r="175" spans="10:20" x14ac:dyDescent="0.25">
      <c r="J175" s="785"/>
      <c r="K175" s="785"/>
      <c r="L175" s="785"/>
      <c r="M175" s="785"/>
      <c r="N175" s="785"/>
      <c r="O175" s="785"/>
      <c r="P175" s="785"/>
      <c r="Q175" s="785"/>
      <c r="R175" s="785"/>
      <c r="S175" s="785"/>
      <c r="T175" s="785"/>
    </row>
    <row r="176" spans="10:20" x14ac:dyDescent="0.25">
      <c r="J176" s="785"/>
      <c r="K176" s="785"/>
      <c r="L176" s="785"/>
      <c r="M176" s="785"/>
      <c r="N176" s="785"/>
      <c r="O176" s="785"/>
      <c r="P176" s="785"/>
      <c r="Q176" s="785"/>
      <c r="R176" s="785"/>
      <c r="S176" s="785"/>
      <c r="T176" s="785"/>
    </row>
    <row r="177" spans="10:20" x14ac:dyDescent="0.25">
      <c r="J177" s="785"/>
      <c r="K177" s="785"/>
      <c r="L177" s="785"/>
      <c r="M177" s="785"/>
      <c r="N177" s="785"/>
      <c r="O177" s="785"/>
      <c r="P177" s="785"/>
      <c r="Q177" s="785"/>
      <c r="R177" s="785"/>
      <c r="S177" s="785"/>
      <c r="T177" s="785"/>
    </row>
    <row r="178" spans="10:20" x14ac:dyDescent="0.25">
      <c r="J178" s="785"/>
      <c r="K178" s="785"/>
      <c r="L178" s="785"/>
      <c r="M178" s="785"/>
      <c r="N178" s="785"/>
      <c r="O178" s="785"/>
      <c r="P178" s="785"/>
      <c r="Q178" s="785"/>
      <c r="R178" s="785"/>
      <c r="S178" s="785"/>
      <c r="T178" s="785"/>
    </row>
    <row r="179" spans="10:20" x14ac:dyDescent="0.25">
      <c r="J179" s="785"/>
      <c r="K179" s="785"/>
      <c r="L179" s="785"/>
      <c r="M179" s="785"/>
      <c r="N179" s="785"/>
      <c r="O179" s="785"/>
      <c r="P179" s="785"/>
      <c r="Q179" s="785"/>
      <c r="R179" s="785"/>
      <c r="S179" s="785"/>
      <c r="T179" s="785"/>
    </row>
    <row r="180" spans="10:20" x14ac:dyDescent="0.25">
      <c r="J180" s="785"/>
      <c r="K180" s="785"/>
      <c r="L180" s="785"/>
      <c r="M180" s="785"/>
      <c r="N180" s="785"/>
      <c r="O180" s="785"/>
      <c r="P180" s="785"/>
      <c r="Q180" s="785"/>
      <c r="R180" s="785"/>
      <c r="S180" s="785"/>
      <c r="T180" s="785"/>
    </row>
    <row r="181" spans="10:20" x14ac:dyDescent="0.25">
      <c r="J181" s="785"/>
      <c r="K181" s="785"/>
      <c r="L181" s="785"/>
      <c r="M181" s="785"/>
      <c r="N181" s="785"/>
      <c r="O181" s="785"/>
      <c r="P181" s="785"/>
      <c r="Q181" s="785"/>
      <c r="R181" s="785"/>
      <c r="S181" s="785"/>
      <c r="T181" s="785"/>
    </row>
    <row r="182" spans="10:20" x14ac:dyDescent="0.25">
      <c r="J182" s="785"/>
      <c r="K182" s="785"/>
      <c r="L182" s="785"/>
      <c r="M182" s="785"/>
      <c r="N182" s="785"/>
      <c r="O182" s="785"/>
      <c r="P182" s="785"/>
      <c r="Q182" s="785"/>
      <c r="R182" s="785"/>
      <c r="S182" s="785"/>
      <c r="T182" s="785"/>
    </row>
    <row r="183" spans="10:20" x14ac:dyDescent="0.25">
      <c r="J183" s="785"/>
      <c r="K183" s="785"/>
      <c r="L183" s="785"/>
      <c r="M183" s="785"/>
      <c r="N183" s="785"/>
      <c r="O183" s="785"/>
      <c r="P183" s="785"/>
      <c r="Q183" s="785"/>
      <c r="R183" s="785"/>
      <c r="S183" s="785"/>
      <c r="T183" s="785"/>
    </row>
    <row r="184" spans="10:20" x14ac:dyDescent="0.25">
      <c r="J184" s="785"/>
      <c r="K184" s="785"/>
      <c r="L184" s="785"/>
      <c r="M184" s="785"/>
      <c r="N184" s="785"/>
      <c r="O184" s="785"/>
      <c r="P184" s="785"/>
      <c r="Q184" s="785"/>
      <c r="R184" s="785"/>
      <c r="S184" s="785"/>
      <c r="T184" s="785"/>
    </row>
    <row r="185" spans="10:20" x14ac:dyDescent="0.25">
      <c r="J185" s="785"/>
      <c r="K185" s="785"/>
      <c r="L185" s="785"/>
      <c r="M185" s="785"/>
      <c r="N185" s="785"/>
      <c r="O185" s="785"/>
      <c r="P185" s="785"/>
      <c r="Q185" s="785"/>
      <c r="R185" s="785"/>
      <c r="S185" s="785"/>
      <c r="T185" s="785"/>
    </row>
    <row r="186" spans="10:20" x14ac:dyDescent="0.25">
      <c r="J186" s="785"/>
      <c r="K186" s="785"/>
      <c r="L186" s="785"/>
      <c r="M186" s="785"/>
      <c r="N186" s="785"/>
      <c r="O186" s="785"/>
      <c r="P186" s="785"/>
      <c r="Q186" s="785"/>
      <c r="R186" s="785"/>
      <c r="S186" s="785"/>
      <c r="T186" s="785"/>
    </row>
    <row r="187" spans="10:20" x14ac:dyDescent="0.25">
      <c r="J187" s="785"/>
      <c r="K187" s="785"/>
      <c r="L187" s="785"/>
      <c r="M187" s="785"/>
      <c r="N187" s="785"/>
      <c r="O187" s="785"/>
      <c r="P187" s="785"/>
      <c r="Q187" s="785"/>
      <c r="R187" s="785"/>
      <c r="S187" s="785"/>
      <c r="T187" s="785"/>
    </row>
    <row r="188" spans="10:20" x14ac:dyDescent="0.25">
      <c r="J188" s="785"/>
      <c r="K188" s="785"/>
      <c r="L188" s="785"/>
      <c r="M188" s="785"/>
      <c r="N188" s="785"/>
      <c r="O188" s="785"/>
      <c r="P188" s="785"/>
      <c r="Q188" s="785"/>
      <c r="R188" s="785"/>
      <c r="S188" s="785"/>
      <c r="T188" s="785"/>
    </row>
    <row r="189" spans="10:20" x14ac:dyDescent="0.25">
      <c r="J189" s="785"/>
      <c r="K189" s="785"/>
      <c r="L189" s="785"/>
      <c r="M189" s="785"/>
      <c r="N189" s="785"/>
      <c r="O189" s="785"/>
      <c r="P189" s="785"/>
      <c r="Q189" s="785"/>
      <c r="R189" s="785"/>
      <c r="S189" s="785"/>
      <c r="T189" s="785"/>
    </row>
    <row r="190" spans="10:20" x14ac:dyDescent="0.25">
      <c r="J190" s="785"/>
      <c r="K190" s="785"/>
      <c r="L190" s="785"/>
      <c r="M190" s="785"/>
      <c r="N190" s="785"/>
      <c r="O190" s="785"/>
      <c r="P190" s="785"/>
      <c r="Q190" s="785"/>
      <c r="R190" s="785"/>
      <c r="S190" s="785"/>
      <c r="T190" s="785"/>
    </row>
    <row r="191" spans="10:20" x14ac:dyDescent="0.25">
      <c r="J191" s="785"/>
      <c r="K191" s="785"/>
      <c r="L191" s="785"/>
      <c r="M191" s="785"/>
      <c r="N191" s="785"/>
      <c r="O191" s="785"/>
      <c r="P191" s="785"/>
      <c r="Q191" s="785"/>
      <c r="R191" s="785"/>
      <c r="S191" s="785"/>
      <c r="T191" s="785"/>
    </row>
    <row r="192" spans="10:20" x14ac:dyDescent="0.25">
      <c r="J192" s="785"/>
      <c r="K192" s="785"/>
      <c r="L192" s="785"/>
      <c r="M192" s="785"/>
      <c r="N192" s="785"/>
      <c r="O192" s="785"/>
      <c r="P192" s="785"/>
      <c r="Q192" s="785"/>
      <c r="R192" s="785"/>
      <c r="S192" s="785"/>
      <c r="T192" s="785"/>
    </row>
    <row r="193" spans="10:20" x14ac:dyDescent="0.25">
      <c r="J193" s="785"/>
      <c r="K193" s="785"/>
      <c r="L193" s="785"/>
      <c r="M193" s="785"/>
      <c r="N193" s="785"/>
      <c r="O193" s="785"/>
      <c r="P193" s="785"/>
      <c r="Q193" s="785"/>
      <c r="R193" s="785"/>
      <c r="S193" s="785"/>
      <c r="T193" s="785"/>
    </row>
    <row r="194" spans="10:20" x14ac:dyDescent="0.25">
      <c r="J194" s="785"/>
      <c r="K194" s="785"/>
      <c r="L194" s="785"/>
      <c r="M194" s="785"/>
      <c r="N194" s="785"/>
      <c r="O194" s="785"/>
      <c r="P194" s="785"/>
      <c r="Q194" s="785"/>
      <c r="R194" s="785"/>
      <c r="S194" s="785"/>
      <c r="T194" s="785"/>
    </row>
    <row r="195" spans="10:20" x14ac:dyDescent="0.25">
      <c r="J195" s="785"/>
      <c r="K195" s="785"/>
      <c r="L195" s="785"/>
      <c r="M195" s="785"/>
      <c r="N195" s="785"/>
      <c r="O195" s="785"/>
      <c r="P195" s="785"/>
      <c r="Q195" s="785"/>
      <c r="R195" s="785"/>
      <c r="S195" s="785"/>
      <c r="T195" s="785"/>
    </row>
    <row r="196" spans="10:20" x14ac:dyDescent="0.25">
      <c r="J196" s="785"/>
      <c r="K196" s="785"/>
      <c r="L196" s="785"/>
      <c r="M196" s="785"/>
      <c r="N196" s="785"/>
      <c r="O196" s="785"/>
      <c r="P196" s="785"/>
      <c r="Q196" s="785"/>
      <c r="R196" s="785"/>
      <c r="S196" s="785"/>
      <c r="T196" s="785"/>
    </row>
    <row r="197" spans="10:20" x14ac:dyDescent="0.25">
      <c r="J197" s="785"/>
      <c r="K197" s="785"/>
      <c r="L197" s="785"/>
      <c r="M197" s="785"/>
      <c r="N197" s="785"/>
      <c r="O197" s="785"/>
      <c r="P197" s="785"/>
      <c r="Q197" s="785"/>
      <c r="R197" s="785"/>
      <c r="S197" s="785"/>
      <c r="T197" s="785"/>
    </row>
    <row r="198" spans="10:20" x14ac:dyDescent="0.25">
      <c r="J198" s="785"/>
      <c r="K198" s="785"/>
      <c r="L198" s="785"/>
      <c r="M198" s="785"/>
      <c r="N198" s="785"/>
      <c r="O198" s="785"/>
      <c r="P198" s="785"/>
      <c r="Q198" s="785"/>
      <c r="R198" s="785"/>
      <c r="S198" s="785"/>
      <c r="T198" s="785"/>
    </row>
    <row r="199" spans="10:20" x14ac:dyDescent="0.25">
      <c r="J199" s="785"/>
      <c r="K199" s="785"/>
      <c r="L199" s="785"/>
      <c r="M199" s="785"/>
      <c r="N199" s="785"/>
      <c r="O199" s="785"/>
      <c r="P199" s="785"/>
      <c r="Q199" s="785"/>
      <c r="R199" s="785"/>
      <c r="S199" s="785"/>
      <c r="T199" s="785"/>
    </row>
    <row r="200" spans="10:20" x14ac:dyDescent="0.25">
      <c r="J200" s="785"/>
      <c r="K200" s="785"/>
      <c r="L200" s="785"/>
      <c r="M200" s="785"/>
      <c r="N200" s="785"/>
      <c r="O200" s="785"/>
      <c r="P200" s="785"/>
      <c r="Q200" s="785"/>
      <c r="R200" s="785"/>
      <c r="S200" s="785"/>
      <c r="T200" s="785"/>
    </row>
    <row r="201" spans="10:20" x14ac:dyDescent="0.25">
      <c r="J201" s="785"/>
      <c r="K201" s="785"/>
      <c r="L201" s="785"/>
      <c r="M201" s="785"/>
      <c r="N201" s="785"/>
      <c r="O201" s="785"/>
      <c r="P201" s="785"/>
      <c r="Q201" s="785"/>
      <c r="R201" s="785"/>
      <c r="S201" s="785"/>
      <c r="T201" s="785"/>
    </row>
    <row r="202" spans="10:20" x14ac:dyDescent="0.25">
      <c r="J202" s="785"/>
      <c r="K202" s="785"/>
      <c r="L202" s="785"/>
      <c r="M202" s="785"/>
      <c r="N202" s="785"/>
      <c r="O202" s="785"/>
      <c r="P202" s="785"/>
      <c r="Q202" s="785"/>
      <c r="R202" s="785"/>
      <c r="S202" s="785"/>
      <c r="T202" s="785"/>
    </row>
    <row r="203" spans="10:20" x14ac:dyDescent="0.25">
      <c r="J203" s="785"/>
      <c r="K203" s="785"/>
      <c r="L203" s="785"/>
      <c r="M203" s="785"/>
      <c r="N203" s="785"/>
      <c r="O203" s="785"/>
      <c r="P203" s="785"/>
      <c r="Q203" s="785"/>
      <c r="R203" s="785"/>
      <c r="S203" s="785"/>
      <c r="T203" s="785"/>
    </row>
    <row r="204" spans="10:20" x14ac:dyDescent="0.25">
      <c r="J204" s="785"/>
      <c r="K204" s="785"/>
      <c r="L204" s="785"/>
      <c r="M204" s="785"/>
      <c r="N204" s="785"/>
      <c r="O204" s="785"/>
      <c r="P204" s="785"/>
      <c r="Q204" s="785"/>
      <c r="R204" s="785"/>
      <c r="S204" s="785"/>
      <c r="T204" s="785"/>
    </row>
    <row r="205" spans="10:20" x14ac:dyDescent="0.25">
      <c r="J205" s="785"/>
      <c r="K205" s="785"/>
      <c r="L205" s="785"/>
      <c r="M205" s="785"/>
      <c r="N205" s="785"/>
      <c r="O205" s="785"/>
      <c r="P205" s="785"/>
      <c r="Q205" s="785"/>
      <c r="R205" s="785"/>
      <c r="S205" s="785"/>
      <c r="T205" s="785"/>
    </row>
    <row r="206" spans="10:20" x14ac:dyDescent="0.25">
      <c r="J206" s="785"/>
      <c r="K206" s="785"/>
      <c r="L206" s="785"/>
      <c r="M206" s="785"/>
      <c r="N206" s="785"/>
      <c r="O206" s="785"/>
      <c r="P206" s="785"/>
      <c r="Q206" s="785"/>
      <c r="R206" s="785"/>
      <c r="S206" s="785"/>
      <c r="T206" s="785"/>
    </row>
    <row r="207" spans="10:20" x14ac:dyDescent="0.25">
      <c r="J207" s="785"/>
      <c r="K207" s="785"/>
      <c r="L207" s="785"/>
      <c r="M207" s="785"/>
      <c r="N207" s="785"/>
      <c r="O207" s="785"/>
      <c r="P207" s="785"/>
      <c r="Q207" s="785"/>
      <c r="R207" s="785"/>
      <c r="S207" s="785"/>
      <c r="T207" s="785"/>
    </row>
    <row r="208" spans="10:20" x14ac:dyDescent="0.25">
      <c r="J208" s="785"/>
      <c r="K208" s="785"/>
      <c r="L208" s="785"/>
      <c r="M208" s="785"/>
      <c r="N208" s="785"/>
      <c r="O208" s="785"/>
      <c r="P208" s="785"/>
      <c r="Q208" s="785"/>
      <c r="R208" s="785"/>
      <c r="S208" s="785"/>
      <c r="T208" s="785"/>
    </row>
    <row r="209" spans="10:20" x14ac:dyDescent="0.25">
      <c r="J209" s="785"/>
      <c r="K209" s="785"/>
      <c r="L209" s="785"/>
      <c r="M209" s="785"/>
      <c r="N209" s="785"/>
      <c r="O209" s="785"/>
      <c r="P209" s="785"/>
      <c r="Q209" s="785"/>
      <c r="R209" s="785"/>
      <c r="S209" s="785"/>
      <c r="T209" s="785"/>
    </row>
    <row r="210" spans="10:20" x14ac:dyDescent="0.25">
      <c r="J210" s="785"/>
      <c r="K210" s="785"/>
      <c r="L210" s="785"/>
      <c r="M210" s="785"/>
      <c r="N210" s="785"/>
      <c r="O210" s="785"/>
      <c r="P210" s="785"/>
      <c r="Q210" s="785"/>
      <c r="R210" s="785"/>
      <c r="S210" s="785"/>
      <c r="T210" s="785"/>
    </row>
    <row r="211" spans="10:20" x14ac:dyDescent="0.25">
      <c r="J211" s="785"/>
      <c r="K211" s="785"/>
      <c r="L211" s="785"/>
      <c r="M211" s="785"/>
      <c r="N211" s="785"/>
      <c r="O211" s="785"/>
      <c r="P211" s="785"/>
      <c r="Q211" s="785"/>
      <c r="R211" s="785"/>
      <c r="S211" s="785"/>
      <c r="T211" s="785"/>
    </row>
    <row r="212" spans="10:20" x14ac:dyDescent="0.25">
      <c r="J212" s="785"/>
      <c r="K212" s="785"/>
      <c r="L212" s="785"/>
      <c r="M212" s="785"/>
      <c r="N212" s="785"/>
      <c r="O212" s="785"/>
      <c r="P212" s="785"/>
      <c r="Q212" s="785"/>
      <c r="R212" s="785"/>
      <c r="S212" s="785"/>
      <c r="T212" s="785"/>
    </row>
    <row r="213" spans="10:20" x14ac:dyDescent="0.25">
      <c r="J213" s="785"/>
      <c r="K213" s="785"/>
      <c r="L213" s="785"/>
      <c r="M213" s="785"/>
      <c r="N213" s="785"/>
      <c r="O213" s="785"/>
      <c r="P213" s="785"/>
      <c r="Q213" s="785"/>
      <c r="R213" s="785"/>
      <c r="S213" s="785"/>
      <c r="T213" s="785"/>
    </row>
    <row r="214" spans="10:20" x14ac:dyDescent="0.25">
      <c r="J214" s="785"/>
      <c r="K214" s="785"/>
      <c r="L214" s="785"/>
      <c r="M214" s="785"/>
      <c r="N214" s="785"/>
      <c r="O214" s="785"/>
      <c r="P214" s="785"/>
      <c r="Q214" s="785"/>
      <c r="R214" s="785"/>
      <c r="S214" s="785"/>
      <c r="T214" s="785"/>
    </row>
    <row r="215" spans="10:20" x14ac:dyDescent="0.25">
      <c r="J215" s="785"/>
      <c r="K215" s="785"/>
      <c r="L215" s="785"/>
      <c r="M215" s="785"/>
      <c r="N215" s="785"/>
      <c r="O215" s="785"/>
      <c r="P215" s="785"/>
      <c r="Q215" s="785"/>
      <c r="R215" s="785"/>
      <c r="S215" s="785"/>
      <c r="T215" s="785"/>
    </row>
    <row r="216" spans="10:20" x14ac:dyDescent="0.25">
      <c r="J216" s="785"/>
      <c r="K216" s="785"/>
      <c r="L216" s="785"/>
      <c r="M216" s="785"/>
      <c r="N216" s="785"/>
      <c r="O216" s="785"/>
      <c r="P216" s="785"/>
      <c r="Q216" s="785"/>
      <c r="R216" s="785"/>
      <c r="S216" s="785"/>
      <c r="T216" s="785"/>
    </row>
    <row r="217" spans="10:20" x14ac:dyDescent="0.25">
      <c r="J217" s="785"/>
      <c r="K217" s="785"/>
      <c r="L217" s="785"/>
      <c r="M217" s="785"/>
      <c r="N217" s="785"/>
      <c r="O217" s="785"/>
      <c r="P217" s="785"/>
      <c r="Q217" s="785"/>
      <c r="R217" s="785"/>
      <c r="S217" s="785"/>
      <c r="T217" s="785"/>
    </row>
    <row r="218" spans="10:20" x14ac:dyDescent="0.25">
      <c r="J218" s="785"/>
      <c r="K218" s="785"/>
      <c r="L218" s="785"/>
      <c r="M218" s="785"/>
      <c r="N218" s="785"/>
      <c r="O218" s="785"/>
      <c r="P218" s="785"/>
      <c r="Q218" s="785"/>
      <c r="R218" s="785"/>
      <c r="S218" s="785"/>
      <c r="T218" s="785"/>
    </row>
    <row r="219" spans="10:20" x14ac:dyDescent="0.25">
      <c r="J219" s="785"/>
      <c r="K219" s="785"/>
      <c r="L219" s="785"/>
      <c r="M219" s="785"/>
      <c r="N219" s="785"/>
      <c r="O219" s="785"/>
      <c r="P219" s="785"/>
      <c r="Q219" s="785"/>
      <c r="R219" s="785"/>
      <c r="S219" s="785"/>
      <c r="T219" s="785"/>
    </row>
    <row r="220" spans="10:20" x14ac:dyDescent="0.25">
      <c r="J220" s="785"/>
      <c r="K220" s="785"/>
      <c r="L220" s="785"/>
      <c r="M220" s="785"/>
      <c r="N220" s="785"/>
      <c r="O220" s="785"/>
      <c r="P220" s="785"/>
      <c r="Q220" s="785"/>
      <c r="R220" s="785"/>
      <c r="S220" s="785"/>
      <c r="T220" s="785"/>
    </row>
    <row r="221" spans="10:20" x14ac:dyDescent="0.25">
      <c r="J221" s="785"/>
      <c r="K221" s="785"/>
      <c r="L221" s="785"/>
      <c r="M221" s="785"/>
      <c r="N221" s="785"/>
      <c r="O221" s="785"/>
      <c r="P221" s="785"/>
      <c r="Q221" s="785"/>
      <c r="R221" s="785"/>
      <c r="S221" s="785"/>
      <c r="T221" s="785"/>
    </row>
    <row r="222" spans="10:20" x14ac:dyDescent="0.25">
      <c r="J222" s="785"/>
      <c r="K222" s="785"/>
      <c r="L222" s="785"/>
      <c r="M222" s="785"/>
      <c r="N222" s="785"/>
      <c r="O222" s="785"/>
      <c r="P222" s="785"/>
      <c r="Q222" s="785"/>
      <c r="R222" s="785"/>
      <c r="S222" s="785"/>
      <c r="T222" s="785"/>
    </row>
    <row r="223" spans="10:20" x14ac:dyDescent="0.25">
      <c r="J223" s="785"/>
      <c r="K223" s="785"/>
      <c r="L223" s="785"/>
      <c r="M223" s="785"/>
      <c r="N223" s="785"/>
      <c r="O223" s="785"/>
      <c r="P223" s="785"/>
      <c r="Q223" s="785"/>
      <c r="R223" s="785"/>
      <c r="S223" s="785"/>
      <c r="T223" s="785"/>
    </row>
    <row r="224" spans="10:20" x14ac:dyDescent="0.25">
      <c r="J224" s="785"/>
      <c r="K224" s="785"/>
      <c r="L224" s="785"/>
      <c r="M224" s="785"/>
      <c r="N224" s="785"/>
      <c r="O224" s="785"/>
      <c r="P224" s="785"/>
      <c r="Q224" s="785"/>
      <c r="R224" s="785"/>
      <c r="S224" s="785"/>
      <c r="T224" s="785"/>
    </row>
    <row r="225" spans="10:20" x14ac:dyDescent="0.25">
      <c r="J225" s="785"/>
      <c r="K225" s="785"/>
      <c r="L225" s="785"/>
      <c r="M225" s="785"/>
      <c r="N225" s="785"/>
      <c r="O225" s="785"/>
      <c r="P225" s="785"/>
      <c r="Q225" s="785"/>
      <c r="R225" s="785"/>
      <c r="S225" s="785"/>
      <c r="T225" s="785"/>
    </row>
    <row r="226" spans="10:20" x14ac:dyDescent="0.25">
      <c r="J226" s="785"/>
      <c r="K226" s="785"/>
      <c r="L226" s="785"/>
      <c r="M226" s="785"/>
      <c r="N226" s="785"/>
      <c r="O226" s="785"/>
      <c r="P226" s="785"/>
      <c r="Q226" s="785"/>
      <c r="R226" s="785"/>
      <c r="S226" s="785"/>
      <c r="T226" s="785"/>
    </row>
    <row r="227" spans="10:20" x14ac:dyDescent="0.25">
      <c r="J227" s="785"/>
      <c r="K227" s="785"/>
      <c r="L227" s="785"/>
      <c r="M227" s="785"/>
      <c r="N227" s="785"/>
      <c r="O227" s="785"/>
      <c r="P227" s="785"/>
      <c r="Q227" s="785"/>
      <c r="R227" s="785"/>
      <c r="S227" s="785"/>
      <c r="T227" s="785"/>
    </row>
    <row r="228" spans="10:20" x14ac:dyDescent="0.25">
      <c r="J228" s="785"/>
      <c r="K228" s="785"/>
      <c r="L228" s="785"/>
      <c r="M228" s="785"/>
      <c r="N228" s="785"/>
      <c r="O228" s="785"/>
      <c r="P228" s="785"/>
      <c r="Q228" s="785"/>
      <c r="R228" s="785"/>
      <c r="S228" s="785"/>
      <c r="T228" s="785"/>
    </row>
    <row r="229" spans="10:20" x14ac:dyDescent="0.25">
      <c r="J229" s="785"/>
      <c r="K229" s="785"/>
      <c r="L229" s="785"/>
      <c r="M229" s="785"/>
      <c r="N229" s="785"/>
      <c r="O229" s="785"/>
      <c r="P229" s="785"/>
      <c r="Q229" s="785"/>
      <c r="R229" s="785"/>
      <c r="S229" s="785"/>
      <c r="T229" s="785"/>
    </row>
    <row r="230" spans="10:20" x14ac:dyDescent="0.25">
      <c r="J230" s="785"/>
      <c r="K230" s="785"/>
      <c r="L230" s="785"/>
      <c r="M230" s="785"/>
      <c r="N230" s="785"/>
      <c r="O230" s="785"/>
      <c r="P230" s="785"/>
      <c r="Q230" s="785"/>
      <c r="R230" s="785"/>
      <c r="S230" s="785"/>
      <c r="T230" s="785"/>
    </row>
    <row r="231" spans="10:20" x14ac:dyDescent="0.25">
      <c r="J231" s="785"/>
      <c r="K231" s="785"/>
      <c r="L231" s="785"/>
      <c r="M231" s="785"/>
      <c r="N231" s="785"/>
      <c r="O231" s="785"/>
      <c r="P231" s="785"/>
      <c r="Q231" s="785"/>
      <c r="R231" s="785"/>
      <c r="S231" s="785"/>
      <c r="T231" s="785"/>
    </row>
    <row r="232" spans="10:20" x14ac:dyDescent="0.25">
      <c r="J232" s="785"/>
      <c r="K232" s="785"/>
      <c r="L232" s="785"/>
      <c r="M232" s="785"/>
      <c r="N232" s="785"/>
      <c r="O232" s="785"/>
      <c r="P232" s="785"/>
      <c r="Q232" s="785"/>
      <c r="R232" s="785"/>
      <c r="S232" s="785"/>
      <c r="T232" s="785"/>
    </row>
    <row r="233" spans="10:20" x14ac:dyDescent="0.25">
      <c r="J233" s="785"/>
      <c r="K233" s="785"/>
      <c r="L233" s="785"/>
      <c r="M233" s="785"/>
      <c r="N233" s="785"/>
      <c r="O233" s="785"/>
      <c r="P233" s="785"/>
      <c r="Q233" s="785"/>
      <c r="R233" s="785"/>
      <c r="S233" s="785"/>
      <c r="T233" s="785"/>
    </row>
    <row r="234" spans="10:20" x14ac:dyDescent="0.25">
      <c r="J234" s="785"/>
      <c r="K234" s="785"/>
      <c r="L234" s="785"/>
      <c r="M234" s="785"/>
      <c r="N234" s="785"/>
      <c r="O234" s="785"/>
      <c r="P234" s="785"/>
      <c r="Q234" s="785"/>
      <c r="R234" s="785"/>
      <c r="S234" s="785"/>
      <c r="T234" s="785"/>
    </row>
    <row r="235" spans="10:20" x14ac:dyDescent="0.25">
      <c r="J235" s="785"/>
      <c r="K235" s="785"/>
      <c r="L235" s="785"/>
      <c r="M235" s="785"/>
      <c r="N235" s="785"/>
      <c r="O235" s="785"/>
      <c r="P235" s="785"/>
      <c r="Q235" s="785"/>
      <c r="R235" s="785"/>
      <c r="S235" s="785"/>
      <c r="T235" s="785"/>
    </row>
    <row r="236" spans="10:20" x14ac:dyDescent="0.25">
      <c r="J236" s="785"/>
      <c r="K236" s="785"/>
      <c r="L236" s="785"/>
      <c r="M236" s="785"/>
      <c r="N236" s="785"/>
      <c r="O236" s="785"/>
      <c r="P236" s="785"/>
      <c r="Q236" s="785"/>
      <c r="R236" s="785"/>
      <c r="S236" s="785"/>
      <c r="T236" s="785"/>
    </row>
    <row r="237" spans="10:20" x14ac:dyDescent="0.25">
      <c r="J237" s="785"/>
      <c r="K237" s="785"/>
      <c r="L237" s="785"/>
      <c r="M237" s="785"/>
      <c r="N237" s="785"/>
      <c r="O237" s="785"/>
      <c r="P237" s="785"/>
      <c r="Q237" s="785"/>
      <c r="R237" s="785"/>
      <c r="S237" s="785"/>
      <c r="T237" s="785"/>
    </row>
    <row r="238" spans="10:20" x14ac:dyDescent="0.25">
      <c r="J238" s="785"/>
      <c r="K238" s="785"/>
      <c r="L238" s="785"/>
      <c r="M238" s="785"/>
      <c r="N238" s="785"/>
      <c r="O238" s="785"/>
      <c r="P238" s="785"/>
      <c r="Q238" s="785"/>
      <c r="R238" s="785"/>
      <c r="S238" s="785"/>
      <c r="T238" s="785"/>
    </row>
    <row r="239" spans="10:20" x14ac:dyDescent="0.25">
      <c r="J239" s="785"/>
      <c r="K239" s="785"/>
      <c r="L239" s="785"/>
      <c r="M239" s="785"/>
      <c r="N239" s="785"/>
      <c r="O239" s="785"/>
      <c r="P239" s="785"/>
      <c r="Q239" s="785"/>
      <c r="R239" s="785"/>
      <c r="S239" s="785"/>
      <c r="T239" s="785"/>
    </row>
    <row r="240" spans="10:20" x14ac:dyDescent="0.25">
      <c r="J240" s="785"/>
      <c r="K240" s="785"/>
      <c r="L240" s="785"/>
      <c r="M240" s="785"/>
      <c r="N240" s="785"/>
      <c r="O240" s="785"/>
      <c r="P240" s="785"/>
      <c r="Q240" s="785"/>
      <c r="R240" s="785"/>
      <c r="S240" s="785"/>
      <c r="T240" s="785"/>
    </row>
    <row r="241" spans="10:20" x14ac:dyDescent="0.25">
      <c r="J241" s="785"/>
      <c r="K241" s="785"/>
      <c r="L241" s="785"/>
      <c r="M241" s="785"/>
      <c r="N241" s="785"/>
      <c r="O241" s="785"/>
      <c r="P241" s="785"/>
      <c r="Q241" s="785"/>
      <c r="R241" s="785"/>
      <c r="S241" s="785"/>
      <c r="T241" s="785"/>
    </row>
    <row r="242" spans="10:20" x14ac:dyDescent="0.25">
      <c r="J242" s="785"/>
      <c r="K242" s="785"/>
      <c r="L242" s="785"/>
      <c r="M242" s="785"/>
      <c r="N242" s="785"/>
      <c r="O242" s="785"/>
      <c r="P242" s="785"/>
      <c r="Q242" s="785"/>
      <c r="R242" s="785"/>
      <c r="S242" s="785"/>
      <c r="T242" s="785"/>
    </row>
    <row r="243" spans="10:20" x14ac:dyDescent="0.25">
      <c r="J243" s="785"/>
      <c r="K243" s="785"/>
      <c r="L243" s="785"/>
      <c r="M243" s="785"/>
      <c r="N243" s="785"/>
      <c r="O243" s="785"/>
      <c r="P243" s="785"/>
      <c r="Q243" s="785"/>
      <c r="R243" s="785"/>
      <c r="S243" s="785"/>
      <c r="T243" s="785"/>
    </row>
    <row r="244" spans="10:20" x14ac:dyDescent="0.25">
      <c r="J244" s="785"/>
      <c r="K244" s="785"/>
      <c r="L244" s="785"/>
      <c r="M244" s="785"/>
      <c r="N244" s="785"/>
      <c r="O244" s="785"/>
      <c r="P244" s="785"/>
      <c r="Q244" s="785"/>
      <c r="R244" s="785"/>
      <c r="S244" s="785"/>
      <c r="T244" s="785"/>
    </row>
    <row r="245" spans="10:20" x14ac:dyDescent="0.25">
      <c r="J245" s="785"/>
      <c r="K245" s="785"/>
      <c r="L245" s="785"/>
      <c r="M245" s="785"/>
      <c r="N245" s="785"/>
      <c r="O245" s="785"/>
      <c r="P245" s="785"/>
      <c r="Q245" s="785"/>
    </row>
  </sheetData>
  <sheetProtection sheet="1" objects="1" scenarios="1" selectLockedCells="1"/>
  <mergeCells count="59">
    <mergeCell ref="L100:N100"/>
    <mergeCell ref="M96:M99"/>
    <mergeCell ref="G103:I103"/>
    <mergeCell ref="L103:N103"/>
    <mergeCell ref="G96:G99"/>
    <mergeCell ref="L96:L99"/>
    <mergeCell ref="N96:N99"/>
    <mergeCell ref="P7:S7"/>
    <mergeCell ref="G95:I95"/>
    <mergeCell ref="G39:S39"/>
    <mergeCell ref="C3:T3"/>
    <mergeCell ref="O16:S16"/>
    <mergeCell ref="G24:S24"/>
    <mergeCell ref="F7:K7"/>
    <mergeCell ref="L7:O7"/>
    <mergeCell ref="F16:I16"/>
    <mergeCell ref="L95:N95"/>
    <mergeCell ref="E108:P108"/>
    <mergeCell ref="D90:G90"/>
    <mergeCell ref="J90:K90"/>
    <mergeCell ref="L90:P90"/>
    <mergeCell ref="F95:F99"/>
    <mergeCell ref="J95:K99"/>
    <mergeCell ref="O95:O99"/>
    <mergeCell ref="D98:E98"/>
    <mergeCell ref="J100:K100"/>
    <mergeCell ref="F101:O101"/>
    <mergeCell ref="D105:J105"/>
    <mergeCell ref="O105:T105"/>
    <mergeCell ref="E107:P107"/>
    <mergeCell ref="I96:I99"/>
    <mergeCell ref="H96:H99"/>
    <mergeCell ref="G100:I100"/>
    <mergeCell ref="E109:P109"/>
    <mergeCell ref="E110:L110"/>
    <mergeCell ref="R110:U110"/>
    <mergeCell ref="E111:L111"/>
    <mergeCell ref="E112:G112"/>
    <mergeCell ref="E129:P129"/>
    <mergeCell ref="E118:L118"/>
    <mergeCell ref="E119:L119"/>
    <mergeCell ref="E120:P120"/>
    <mergeCell ref="E121:L121"/>
    <mergeCell ref="E122:L122"/>
    <mergeCell ref="E123:L123"/>
    <mergeCell ref="E124:L124"/>
    <mergeCell ref="E125:P125"/>
    <mergeCell ref="E126:L126"/>
    <mergeCell ref="E127:L127"/>
    <mergeCell ref="E128:L128"/>
    <mergeCell ref="E136:L136"/>
    <mergeCell ref="E137:L137"/>
    <mergeCell ref="E138:L138"/>
    <mergeCell ref="E130:L130"/>
    <mergeCell ref="E131:L131"/>
    <mergeCell ref="E132:L132"/>
    <mergeCell ref="E133:P133"/>
    <mergeCell ref="E134:P134"/>
    <mergeCell ref="E135:L135"/>
  </mergeCells>
  <conditionalFormatting sqref="F100">
    <cfRule type="cellIs" dxfId="105" priority="67" operator="equal">
      <formula>1</formula>
    </cfRule>
  </conditionalFormatting>
  <conditionalFormatting sqref="J100">
    <cfRule type="cellIs" dxfId="104" priority="65" operator="equal">
      <formula>1</formula>
    </cfRule>
  </conditionalFormatting>
  <conditionalFormatting sqref="O100">
    <cfRule type="cellIs" dxfId="103" priority="64" operator="equal">
      <formula>1</formula>
    </cfRule>
  </conditionalFormatting>
  <conditionalFormatting sqref="F101:O101">
    <cfRule type="cellIs" dxfId="102" priority="3" operator="equal">
      <formula>4</formula>
    </cfRule>
    <cfRule type="cellIs" dxfId="101" priority="4" operator="equal">
      <formula>3</formula>
    </cfRule>
    <cfRule type="cellIs" dxfId="100" priority="54" operator="equal">
      <formula>1</formula>
    </cfRule>
    <cfRule type="cellIs" dxfId="99" priority="55" operator="equal">
      <formula>1</formula>
    </cfRule>
    <cfRule type="cellIs" dxfId="98" priority="56" operator="equal">
      <formula>1</formula>
    </cfRule>
    <cfRule type="cellIs" dxfId="97" priority="63" operator="equal">
      <formula>1</formula>
    </cfRule>
  </conditionalFormatting>
  <conditionalFormatting sqref="G96:G99">
    <cfRule type="cellIs" dxfId="96" priority="23" operator="equal">
      <formula>3</formula>
    </cfRule>
    <cfRule type="cellIs" dxfId="95" priority="52" operator="equal">
      <formula>1</formula>
    </cfRule>
  </conditionalFormatting>
  <conditionalFormatting sqref="I96:I99">
    <cfRule type="cellIs" dxfId="94" priority="26" operator="equal">
      <formula>3</formula>
    </cfRule>
    <cfRule type="cellIs" dxfId="93" priority="44" operator="equal">
      <formula>1</formula>
    </cfRule>
  </conditionalFormatting>
  <conditionalFormatting sqref="G95">
    <cfRule type="cellIs" dxfId="92" priority="40" operator="equal">
      <formula>1</formula>
    </cfRule>
  </conditionalFormatting>
  <conditionalFormatting sqref="G100">
    <cfRule type="cellIs" dxfId="91" priority="38" operator="equal">
      <formula>1</formula>
    </cfRule>
  </conditionalFormatting>
  <conditionalFormatting sqref="H96">
    <cfRule type="cellIs" dxfId="90" priority="36" operator="equal">
      <formula>1</formula>
    </cfRule>
  </conditionalFormatting>
  <conditionalFormatting sqref="L100">
    <cfRule type="cellIs" dxfId="89" priority="33" operator="equal">
      <formula>1</formula>
    </cfRule>
  </conditionalFormatting>
  <conditionalFormatting sqref="G100:I100">
    <cfRule type="cellIs" dxfId="88" priority="34" operator="equal">
      <formula>3</formula>
    </cfRule>
  </conditionalFormatting>
  <conditionalFormatting sqref="L100:N100">
    <cfRule type="cellIs" dxfId="87" priority="32" operator="equal">
      <formula>3</formula>
    </cfRule>
  </conditionalFormatting>
  <conditionalFormatting sqref="F95:F99">
    <cfRule type="cellIs" dxfId="86" priority="7" operator="equal">
      <formula>5</formula>
    </cfRule>
    <cfRule type="cellIs" dxfId="85" priority="14" operator="equal">
      <formula>4</formula>
    </cfRule>
    <cfRule type="cellIs" dxfId="84" priority="29" operator="equal">
      <formula>3</formula>
    </cfRule>
    <cfRule type="cellIs" dxfId="83" priority="30" operator="equal">
      <formula>1</formula>
    </cfRule>
  </conditionalFormatting>
  <conditionalFormatting sqref="N96:N99">
    <cfRule type="cellIs" dxfId="82" priority="24" operator="equal">
      <formula>3</formula>
    </cfRule>
    <cfRule type="cellIs" dxfId="81" priority="25" operator="equal">
      <formula>1</formula>
    </cfRule>
  </conditionalFormatting>
  <conditionalFormatting sqref="L96:L99">
    <cfRule type="cellIs" dxfId="80" priority="21" operator="equal">
      <formula>3</formula>
    </cfRule>
    <cfRule type="cellIs" dxfId="79" priority="22" operator="equal">
      <formula>1</formula>
    </cfRule>
  </conditionalFormatting>
  <conditionalFormatting sqref="G95:I95">
    <cfRule type="cellIs" dxfId="78" priority="20" operator="equal">
      <formula>3</formula>
    </cfRule>
  </conditionalFormatting>
  <conditionalFormatting sqref="L95">
    <cfRule type="cellIs" dxfId="77" priority="19" operator="equal">
      <formula>1</formula>
    </cfRule>
  </conditionalFormatting>
  <conditionalFormatting sqref="L95:N95">
    <cfRule type="cellIs" dxfId="76" priority="18" operator="equal">
      <formula>3</formula>
    </cfRule>
  </conditionalFormatting>
  <conditionalFormatting sqref="H96:H99">
    <cfRule type="cellIs" dxfId="75" priority="17" operator="equal">
      <formula>3</formula>
    </cfRule>
  </conditionalFormatting>
  <conditionalFormatting sqref="M96">
    <cfRule type="cellIs" dxfId="74" priority="16" operator="equal">
      <formula>1</formula>
    </cfRule>
  </conditionalFormatting>
  <conditionalFormatting sqref="M96:M99">
    <cfRule type="cellIs" dxfId="73" priority="15" operator="equal">
      <formula>3</formula>
    </cfRule>
  </conditionalFormatting>
  <conditionalFormatting sqref="J95">
    <cfRule type="cellIs" dxfId="72" priority="11" operator="equal">
      <formula>4</formula>
    </cfRule>
    <cfRule type="cellIs" dxfId="71" priority="12" operator="equal">
      <formula>3</formula>
    </cfRule>
    <cfRule type="cellIs" dxfId="70" priority="13" operator="equal">
      <formula>1</formula>
    </cfRule>
  </conditionalFormatting>
  <conditionalFormatting sqref="O95:O99">
    <cfRule type="cellIs" dxfId="69" priority="5" operator="equal">
      <formula>5</formula>
    </cfRule>
    <cfRule type="cellIs" dxfId="68" priority="8" operator="equal">
      <formula>4</formula>
    </cfRule>
    <cfRule type="cellIs" dxfId="67" priority="9" operator="equal">
      <formula>3</formula>
    </cfRule>
    <cfRule type="cellIs" dxfId="66" priority="10" operator="equal">
      <formula>1</formula>
    </cfRule>
  </conditionalFormatting>
  <conditionalFormatting sqref="J95:K99">
    <cfRule type="cellIs" dxfId="65" priority="6" operator="equal">
      <formula>5</formula>
    </cfRule>
  </conditionalFormatting>
  <conditionalFormatting sqref="P99:Q99">
    <cfRule type="cellIs" dxfId="64" priority="2" operator="equal">
      <formula>1</formula>
    </cfRule>
  </conditionalFormatting>
  <conditionalFormatting sqref="R99">
    <cfRule type="cellIs" dxfId="63" priority="1" operator="equal">
      <formula>1</formula>
    </cfRule>
  </conditionalFormatting>
  <dataValidations count="6">
    <dataValidation type="list" allowBlank="1" showInputMessage="1" showErrorMessage="1" prompt="Tipo de Losa" sqref="F7">
      <formula1>$C$8:$C$13</formula1>
    </dataValidation>
    <dataValidation type="list" allowBlank="1" showInputMessage="1" showErrorMessage="1" prompt="Tipo de Aligeramiento" sqref="P7:Q7">
      <formula1>$L$8:$L$13</formula1>
    </dataValidation>
    <dataValidation type="list" allowBlank="1" showInputMessage="1" showErrorMessage="1" prompt="Uso Proyectado" sqref="G39:I39">
      <formula1>$C$40:$C$59</formula1>
    </dataValidation>
    <dataValidation type="list" allowBlank="1" showInputMessage="1" showErrorMessage="1" sqref="G24:I24">
      <formula1>$C$25:$C$37</formula1>
    </dataValidation>
    <dataValidation type="list" allowBlank="1" showInputMessage="1" showErrorMessage="1" prompt="Acabado Piso" sqref="F16">
      <formula1>$C$17:$C$22</formula1>
    </dataValidation>
    <dataValidation type="list" allowBlank="1" showInputMessage="1" showErrorMessage="1" prompt="Acabado Cielo" sqref="O16 T16">
      <formula1>$K$17:$K$21</formula1>
    </dataValidation>
  </dataValidations>
  <pageMargins left="0.74803149606299213" right="0.74803149606299213" top="0.98425196850393704" bottom="0.98425196850393704" header="0" footer="0"/>
  <pageSetup scale="72" orientation="portrait" horizontalDpi="4294967293" verticalDpi="4294967293" r:id="rId1"/>
  <headerFooter alignWithMargins="0">
    <oddHeader>&amp;LPREDIM 2018v5,0&amp;CMag.Ing. Gustavo A. Vargas H.&amp;RArq. Ing. Diego F. Gómez E.</oddHeader>
  </headerFooter>
  <rowBreaks count="1" manualBreakCount="1">
    <brk id="105" max="16383"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5"/>
  <sheetViews>
    <sheetView showGridLines="0" zoomScale="80" zoomScaleNormal="80" workbookViewId="0">
      <selection activeCell="G5" sqref="G5:H5"/>
    </sheetView>
  </sheetViews>
  <sheetFormatPr baseColWidth="10" defaultRowHeight="12" x14ac:dyDescent="0.2"/>
  <cols>
    <col min="1" max="1" width="2.5703125" style="184" customWidth="1"/>
    <col min="2" max="2" width="3" style="184" customWidth="1"/>
    <col min="3" max="3" width="34.28515625" style="187" customWidth="1"/>
    <col min="4" max="4" width="6.28515625" style="187" customWidth="1"/>
    <col min="5" max="5" width="4.7109375" style="187" customWidth="1"/>
    <col min="6" max="6" width="1.5703125" style="292" customWidth="1"/>
    <col min="7" max="7" width="9.85546875" style="187" customWidth="1"/>
    <col min="8" max="8" width="6.85546875" style="293" customWidth="1"/>
    <col min="9" max="9" width="8.85546875" style="293" customWidth="1"/>
    <col min="10" max="10" width="9.140625" style="293" bestFit="1" customWidth="1"/>
    <col min="11" max="11" width="19.85546875" style="187" customWidth="1"/>
    <col min="12" max="12" width="3.5703125" style="184" customWidth="1"/>
    <col min="13" max="23" width="11.42578125" style="184"/>
    <col min="24" max="16384" width="11.42578125" style="187"/>
  </cols>
  <sheetData>
    <row r="1" spans="1:23" ht="7.5" customHeight="1" thickBot="1" x14ac:dyDescent="0.25">
      <c r="A1" s="187"/>
      <c r="C1" s="184"/>
      <c r="D1" s="184"/>
      <c r="E1" s="184"/>
      <c r="F1" s="185"/>
      <c r="G1" s="184"/>
      <c r="H1" s="186"/>
      <c r="I1" s="186"/>
      <c r="J1" s="186"/>
      <c r="K1" s="184"/>
      <c r="M1" s="187"/>
      <c r="N1" s="187"/>
      <c r="O1" s="187"/>
      <c r="P1" s="187"/>
      <c r="Q1" s="187"/>
      <c r="R1" s="187"/>
      <c r="S1" s="187"/>
      <c r="T1" s="187"/>
      <c r="U1" s="187"/>
      <c r="V1" s="187"/>
      <c r="W1" s="187"/>
    </row>
    <row r="2" spans="1:23" ht="12" customHeight="1" thickBot="1" x14ac:dyDescent="0.25">
      <c r="A2" s="187"/>
      <c r="B2" s="188"/>
      <c r="C2" s="189"/>
      <c r="D2" s="189"/>
      <c r="E2" s="189"/>
      <c r="F2" s="190"/>
      <c r="G2" s="189"/>
      <c r="H2" s="191"/>
      <c r="I2" s="191"/>
      <c r="J2" s="191"/>
      <c r="K2" s="189"/>
      <c r="L2" s="192"/>
      <c r="M2" s="187"/>
      <c r="N2" s="187"/>
      <c r="O2" s="187"/>
      <c r="P2" s="187"/>
      <c r="Q2" s="187"/>
      <c r="R2" s="187"/>
      <c r="S2" s="187"/>
      <c r="T2" s="187"/>
      <c r="U2" s="187"/>
      <c r="V2" s="187"/>
      <c r="W2" s="187"/>
    </row>
    <row r="3" spans="1:23" ht="22.5" customHeight="1" thickBot="1" x14ac:dyDescent="0.25">
      <c r="A3" s="187"/>
      <c r="B3" s="193"/>
      <c r="C3" s="1215" t="s">
        <v>212</v>
      </c>
      <c r="D3" s="1216"/>
      <c r="E3" s="1216"/>
      <c r="F3" s="1216"/>
      <c r="G3" s="1216"/>
      <c r="H3" s="1216"/>
      <c r="I3" s="1216"/>
      <c r="J3" s="1216"/>
      <c r="K3" s="1217"/>
      <c r="L3" s="194"/>
      <c r="M3" s="187"/>
      <c r="N3" s="187"/>
      <c r="O3" s="187"/>
      <c r="P3" s="187"/>
      <c r="Q3" s="187"/>
      <c r="R3" s="187"/>
      <c r="S3" s="187"/>
      <c r="T3" s="187"/>
      <c r="U3" s="187"/>
      <c r="V3" s="187"/>
      <c r="W3" s="187"/>
    </row>
    <row r="4" spans="1:23" ht="6.75" customHeight="1" thickBot="1" x14ac:dyDescent="0.25">
      <c r="A4" s="187"/>
      <c r="B4" s="193"/>
      <c r="C4" s="1171"/>
      <c r="D4" s="1171"/>
      <c r="E4" s="1171"/>
      <c r="F4" s="1171"/>
      <c r="G4" s="1171"/>
      <c r="H4" s="1171"/>
      <c r="I4" s="1171"/>
      <c r="J4" s="1171"/>
      <c r="K4" s="1171"/>
      <c r="L4" s="194"/>
      <c r="M4" s="187"/>
      <c r="N4" s="187"/>
      <c r="O4" s="187"/>
      <c r="P4" s="187"/>
      <c r="Q4" s="187"/>
      <c r="R4" s="187"/>
      <c r="S4" s="187"/>
      <c r="T4" s="187"/>
      <c r="U4" s="187"/>
      <c r="V4" s="187"/>
      <c r="W4" s="187"/>
    </row>
    <row r="5" spans="1:23" ht="18" customHeight="1" thickBot="1" x14ac:dyDescent="0.25">
      <c r="A5" s="187"/>
      <c r="B5" s="193"/>
      <c r="C5" s="1218" t="s">
        <v>3</v>
      </c>
      <c r="D5" s="1219"/>
      <c r="E5" s="1219"/>
      <c r="F5" s="195"/>
      <c r="G5" s="1220"/>
      <c r="H5" s="1221"/>
      <c r="I5" s="1222"/>
      <c r="J5" s="1223"/>
      <c r="K5" s="1224"/>
      <c r="L5" s="194"/>
      <c r="M5" s="187"/>
      <c r="N5" s="187"/>
      <c r="O5" s="187"/>
      <c r="P5" s="187"/>
      <c r="Q5" s="187"/>
      <c r="R5" s="187"/>
      <c r="S5" s="187"/>
      <c r="T5" s="187"/>
      <c r="U5" s="187"/>
      <c r="V5" s="187"/>
      <c r="W5" s="187"/>
    </row>
    <row r="6" spans="1:23" ht="6.75" customHeight="1" thickBot="1" x14ac:dyDescent="0.25">
      <c r="A6" s="187"/>
      <c r="B6" s="193"/>
      <c r="C6" s="196"/>
      <c r="D6" s="197"/>
      <c r="E6" s="197"/>
      <c r="F6" s="198"/>
      <c r="G6" s="198"/>
      <c r="H6" s="198"/>
      <c r="I6" s="198"/>
      <c r="J6" s="198"/>
      <c r="K6" s="199"/>
      <c r="L6" s="194"/>
      <c r="M6" s="187"/>
      <c r="N6" s="187"/>
      <c r="O6" s="187"/>
      <c r="P6" s="187"/>
      <c r="Q6" s="187"/>
      <c r="R6" s="187"/>
      <c r="S6" s="187"/>
      <c r="T6" s="187"/>
      <c r="U6" s="187"/>
      <c r="V6" s="187"/>
      <c r="W6" s="187"/>
    </row>
    <row r="7" spans="1:23" ht="18" customHeight="1" thickBot="1" x14ac:dyDescent="0.25">
      <c r="A7" s="187"/>
      <c r="B7" s="193"/>
      <c r="C7" s="1218" t="s">
        <v>380</v>
      </c>
      <c r="D7" s="1219"/>
      <c r="E7" s="1219"/>
      <c r="F7" s="195"/>
      <c r="G7" s="1157"/>
      <c r="H7" s="1159"/>
      <c r="I7" s="200" t="s">
        <v>2</v>
      </c>
      <c r="J7" s="1225" t="str">
        <f>IF(G7&gt;7.5,"Excede Altura máxima de 7,5m","")</f>
        <v/>
      </c>
      <c r="K7" s="1226"/>
      <c r="L7" s="194"/>
      <c r="M7" s="187"/>
      <c r="N7" s="187"/>
      <c r="O7" s="187"/>
      <c r="P7" s="187"/>
      <c r="Q7" s="187"/>
      <c r="R7" s="187"/>
      <c r="S7" s="187"/>
      <c r="T7" s="187"/>
      <c r="U7" s="187"/>
      <c r="V7" s="187"/>
      <c r="W7" s="187"/>
    </row>
    <row r="8" spans="1:23" ht="18" hidden="1" customHeight="1" x14ac:dyDescent="0.2">
      <c r="A8" s="187"/>
      <c r="B8" s="193"/>
      <c r="C8" s="201" t="s">
        <v>202</v>
      </c>
      <c r="D8" s="201"/>
      <c r="E8" s="201"/>
      <c r="F8" s="202"/>
      <c r="G8" s="1156">
        <f>IF(G7&lt;=3.5,1,IF(G7&lt;=5,1.1,IF(G7&lt;=7.5,1.2,"")))</f>
        <v>1</v>
      </c>
      <c r="H8" s="1156"/>
      <c r="I8" s="203"/>
      <c r="J8" s="203"/>
      <c r="K8" s="203"/>
      <c r="L8" s="194"/>
      <c r="M8" s="187"/>
      <c r="N8" s="187"/>
      <c r="O8" s="187"/>
      <c r="P8" s="187"/>
      <c r="Q8" s="187"/>
      <c r="R8" s="187"/>
      <c r="S8" s="187"/>
      <c r="T8" s="187"/>
      <c r="U8" s="187"/>
      <c r="V8" s="187"/>
      <c r="W8" s="187"/>
    </row>
    <row r="9" spans="1:23" ht="6.75" customHeight="1" thickBot="1" x14ac:dyDescent="0.25">
      <c r="A9" s="187"/>
      <c r="B9" s="193"/>
      <c r="C9" s="196"/>
      <c r="D9" s="197"/>
      <c r="E9" s="197"/>
      <c r="F9" s="198"/>
      <c r="G9" s="198"/>
      <c r="H9" s="198"/>
      <c r="I9" s="198"/>
      <c r="J9" s="198"/>
      <c r="K9" s="199"/>
      <c r="L9" s="194"/>
      <c r="M9" s="187"/>
      <c r="N9" s="187"/>
      <c r="O9" s="187"/>
      <c r="P9" s="187"/>
      <c r="Q9" s="187"/>
      <c r="R9" s="187"/>
      <c r="S9" s="187"/>
      <c r="T9" s="187"/>
      <c r="U9" s="187"/>
      <c r="V9" s="187"/>
      <c r="W9" s="187"/>
    </row>
    <row r="10" spans="1:23" ht="18" customHeight="1" thickBot="1" x14ac:dyDescent="0.25">
      <c r="A10" s="187"/>
      <c r="B10" s="193"/>
      <c r="C10" s="1218" t="s">
        <v>377</v>
      </c>
      <c r="D10" s="1219"/>
      <c r="E10" s="1219"/>
      <c r="F10" s="195"/>
      <c r="G10" s="1157" t="s">
        <v>379</v>
      </c>
      <c r="H10" s="1158"/>
      <c r="I10" s="1158"/>
      <c r="J10" s="1158"/>
      <c r="K10" s="1159"/>
      <c r="L10" s="194"/>
      <c r="M10" s="187"/>
      <c r="N10" s="187"/>
      <c r="O10" s="187"/>
      <c r="P10" s="187"/>
      <c r="Q10" s="187"/>
      <c r="R10" s="187"/>
      <c r="S10" s="187"/>
      <c r="T10" s="187"/>
      <c r="U10" s="187"/>
      <c r="V10" s="187"/>
      <c r="W10" s="187"/>
    </row>
    <row r="11" spans="1:23" ht="18" hidden="1" customHeight="1" thickBot="1" x14ac:dyDescent="0.25">
      <c r="A11" s="187"/>
      <c r="B11" s="193"/>
      <c r="C11" s="201" t="s">
        <v>378</v>
      </c>
      <c r="D11" s="201"/>
      <c r="E11" s="201"/>
      <c r="F11" s="202"/>
      <c r="G11" s="1212">
        <f>IF(G10="Cubierta Liviana",G5-0.5,G5)</f>
        <v>0</v>
      </c>
      <c r="H11" s="1212"/>
      <c r="I11" s="632"/>
      <c r="J11" s="633"/>
      <c r="K11" s="633"/>
      <c r="L11" s="194"/>
      <c r="M11" s="187"/>
      <c r="N11" s="187"/>
      <c r="O11" s="187"/>
      <c r="P11" s="187"/>
      <c r="Q11" s="187"/>
      <c r="R11" s="187"/>
      <c r="S11" s="187"/>
      <c r="T11" s="187"/>
      <c r="U11" s="187"/>
      <c r="V11" s="187"/>
      <c r="W11" s="187"/>
    </row>
    <row r="12" spans="1:23" ht="18" hidden="1" customHeight="1" x14ac:dyDescent="0.2">
      <c r="A12" s="187"/>
      <c r="B12" s="193"/>
      <c r="C12" s="201" t="s">
        <v>379</v>
      </c>
      <c r="D12" s="201"/>
      <c r="E12" s="201"/>
      <c r="F12" s="202"/>
      <c r="G12" s="1156"/>
      <c r="H12" s="1156"/>
      <c r="I12" s="203"/>
      <c r="J12" s="203"/>
      <c r="K12" s="203"/>
      <c r="L12" s="194"/>
      <c r="M12" s="187"/>
      <c r="N12" s="187"/>
      <c r="O12" s="187"/>
      <c r="P12" s="187"/>
      <c r="Q12" s="187"/>
      <c r="R12" s="187"/>
      <c r="S12" s="187"/>
      <c r="T12" s="187"/>
      <c r="U12" s="187"/>
      <c r="V12" s="187"/>
      <c r="W12" s="187"/>
    </row>
    <row r="13" spans="1:23" ht="6.75" customHeight="1" thickBot="1" x14ac:dyDescent="0.25">
      <c r="A13" s="187"/>
      <c r="B13" s="193"/>
      <c r="C13" s="196"/>
      <c r="D13" s="197"/>
      <c r="E13" s="197"/>
      <c r="F13" s="198"/>
      <c r="G13" s="198"/>
      <c r="H13" s="198"/>
      <c r="I13" s="198"/>
      <c r="J13" s="198"/>
      <c r="K13" s="199"/>
      <c r="L13" s="194"/>
      <c r="M13" s="187"/>
      <c r="N13" s="187"/>
      <c r="O13" s="187"/>
      <c r="P13" s="187"/>
      <c r="Q13" s="187"/>
      <c r="R13" s="187"/>
      <c r="S13" s="187"/>
      <c r="T13" s="187"/>
      <c r="U13" s="187"/>
      <c r="V13" s="187"/>
      <c r="W13" s="187"/>
    </row>
    <row r="14" spans="1:23" ht="13.5" customHeight="1" x14ac:dyDescent="0.2">
      <c r="A14" s="187"/>
      <c r="B14" s="193"/>
      <c r="C14" s="1227" t="s">
        <v>4</v>
      </c>
      <c r="D14" s="1228"/>
      <c r="E14" s="1228"/>
      <c r="F14" s="1228"/>
      <c r="G14" s="1228"/>
      <c r="H14" s="1228"/>
      <c r="I14" s="1228"/>
      <c r="J14" s="1228"/>
      <c r="K14" s="1229"/>
      <c r="L14" s="194"/>
      <c r="M14" s="187"/>
      <c r="N14" s="187"/>
      <c r="O14" s="187"/>
      <c r="P14" s="187"/>
      <c r="Q14" s="187"/>
      <c r="R14" s="187"/>
      <c r="S14" s="187"/>
      <c r="T14" s="187"/>
      <c r="U14" s="187"/>
      <c r="V14" s="187"/>
      <c r="W14" s="187"/>
    </row>
    <row r="15" spans="1:23" ht="5.0999999999999996" customHeight="1" x14ac:dyDescent="0.2">
      <c r="A15" s="187"/>
      <c r="B15" s="193"/>
      <c r="C15" s="1230"/>
      <c r="D15" s="1231"/>
      <c r="E15" s="1231"/>
      <c r="F15" s="1231"/>
      <c r="G15" s="1231"/>
      <c r="H15" s="1231"/>
      <c r="I15" s="1231"/>
      <c r="J15" s="1231"/>
      <c r="K15" s="1232"/>
      <c r="L15" s="194"/>
      <c r="M15" s="187"/>
      <c r="N15" s="187"/>
      <c r="O15" s="187"/>
      <c r="P15" s="187"/>
      <c r="Q15" s="187"/>
      <c r="R15" s="187"/>
      <c r="S15" s="187"/>
      <c r="T15" s="187"/>
      <c r="U15" s="187"/>
      <c r="V15" s="187"/>
      <c r="W15" s="187"/>
    </row>
    <row r="16" spans="1:23" ht="5.0999999999999996" customHeight="1" thickBot="1" x14ac:dyDescent="0.25">
      <c r="A16" s="187"/>
      <c r="B16" s="193"/>
      <c r="C16" s="1233"/>
      <c r="D16" s="1234"/>
      <c r="E16" s="1234"/>
      <c r="F16" s="1234"/>
      <c r="G16" s="1234"/>
      <c r="H16" s="1234"/>
      <c r="I16" s="1231"/>
      <c r="J16" s="1231"/>
      <c r="K16" s="1235"/>
      <c r="L16" s="194"/>
      <c r="M16" s="187"/>
      <c r="N16" s="187"/>
      <c r="O16" s="187"/>
      <c r="P16" s="187"/>
      <c r="Q16" s="187"/>
      <c r="R16" s="187"/>
      <c r="S16" s="187"/>
      <c r="T16" s="187"/>
      <c r="U16" s="187"/>
      <c r="V16" s="187"/>
      <c r="W16" s="187"/>
    </row>
    <row r="17" spans="1:23" ht="15.75" x14ac:dyDescent="0.2">
      <c r="A17" s="187"/>
      <c r="B17" s="193"/>
      <c r="C17" s="1236" t="s">
        <v>30</v>
      </c>
      <c r="D17" s="1237"/>
      <c r="E17" s="1237"/>
      <c r="F17" s="204"/>
      <c r="G17" s="647">
        <f>I17*100</f>
        <v>500</v>
      </c>
      <c r="H17" s="648" t="s">
        <v>169</v>
      </c>
      <c r="I17" s="653">
        <f>'1 AVALUO CARGAS'!O131</f>
        <v>5</v>
      </c>
      <c r="J17" s="654" t="s">
        <v>170</v>
      </c>
      <c r="K17" s="205" t="s">
        <v>172</v>
      </c>
      <c r="L17" s="194"/>
      <c r="M17" s="187"/>
      <c r="N17" s="187"/>
      <c r="O17" s="187"/>
      <c r="P17" s="187"/>
      <c r="Q17" s="187"/>
      <c r="R17" s="187"/>
      <c r="S17" s="187"/>
      <c r="T17" s="187"/>
      <c r="U17" s="187"/>
      <c r="V17" s="187"/>
      <c r="W17" s="187"/>
    </row>
    <row r="18" spans="1:23" ht="16.5" thickBot="1" x14ac:dyDescent="0.25">
      <c r="A18" s="187"/>
      <c r="B18" s="193"/>
      <c r="C18" s="1238" t="s">
        <v>5</v>
      </c>
      <c r="D18" s="1239"/>
      <c r="E18" s="1239"/>
      <c r="F18" s="202"/>
      <c r="G18" s="649" t="e">
        <f t="shared" ref="G18:G20" si="0">I18*100</f>
        <v>#DIV/0!</v>
      </c>
      <c r="H18" s="650" t="s">
        <v>169</v>
      </c>
      <c r="I18" s="655" t="e">
        <f>'1 AVALUO CARGAS'!O128</f>
        <v>#DIV/0!</v>
      </c>
      <c r="J18" s="650" t="s">
        <v>170</v>
      </c>
      <c r="K18" s="206"/>
      <c r="L18" s="194"/>
      <c r="M18" s="187"/>
      <c r="N18" s="187"/>
      <c r="O18" s="187"/>
      <c r="P18" s="187"/>
      <c r="Q18" s="187"/>
      <c r="R18" s="187"/>
      <c r="S18" s="187"/>
      <c r="T18" s="187"/>
      <c r="U18" s="187"/>
      <c r="V18" s="187"/>
      <c r="W18" s="187"/>
    </row>
    <row r="19" spans="1:23" ht="15" thickBot="1" x14ac:dyDescent="0.25">
      <c r="A19" s="187"/>
      <c r="B19" s="193"/>
      <c r="C19" s="1238" t="s">
        <v>6</v>
      </c>
      <c r="D19" s="1239"/>
      <c r="E19" s="1239"/>
      <c r="F19" s="202"/>
      <c r="G19" s="644" t="e">
        <f t="shared" si="0"/>
        <v>#DIV/0!</v>
      </c>
      <c r="H19" s="645" t="s">
        <v>382</v>
      </c>
      <c r="I19" s="646" t="e">
        <f>'1 AVALUO CARGAS'!O132</f>
        <v>#DIV/0!</v>
      </c>
      <c r="J19" s="645" t="s">
        <v>383</v>
      </c>
      <c r="K19" s="207"/>
      <c r="L19" s="194"/>
      <c r="M19" s="187"/>
      <c r="N19" s="187"/>
      <c r="O19" s="187"/>
      <c r="P19" s="187"/>
      <c r="Q19" s="187"/>
      <c r="R19" s="187"/>
      <c r="S19" s="187"/>
      <c r="T19" s="187"/>
      <c r="U19" s="187"/>
      <c r="V19" s="187"/>
      <c r="W19" s="187"/>
    </row>
    <row r="20" spans="1:23" ht="14.25" thickBot="1" x14ac:dyDescent="0.25">
      <c r="A20" s="187"/>
      <c r="B20" s="193"/>
      <c r="C20" s="1213" t="s">
        <v>7</v>
      </c>
      <c r="D20" s="1214"/>
      <c r="E20" s="1214"/>
      <c r="F20" s="208"/>
      <c r="G20" s="651" t="e">
        <f t="shared" si="0"/>
        <v>#DIV/0!</v>
      </c>
      <c r="H20" s="652" t="s">
        <v>169</v>
      </c>
      <c r="I20" s="656" t="e">
        <f>'1 AVALUO CARGAS'!O137</f>
        <v>#DIV/0!</v>
      </c>
      <c r="J20" s="652" t="s">
        <v>170</v>
      </c>
      <c r="K20" s="209"/>
      <c r="L20" s="194"/>
      <c r="M20" s="187"/>
      <c r="N20" s="187"/>
      <c r="O20" s="187"/>
      <c r="P20" s="187"/>
      <c r="Q20" s="187"/>
      <c r="R20" s="187"/>
      <c r="S20" s="187"/>
      <c r="T20" s="187"/>
      <c r="U20" s="187"/>
      <c r="V20" s="187"/>
      <c r="W20" s="187"/>
    </row>
    <row r="21" spans="1:23" ht="5.25" customHeight="1" thickBot="1" x14ac:dyDescent="0.25">
      <c r="A21" s="187"/>
      <c r="B21" s="193"/>
      <c r="C21" s="210"/>
      <c r="D21" s="210"/>
      <c r="E21" s="210"/>
      <c r="F21" s="211"/>
      <c r="G21" s="210"/>
      <c r="H21" s="198"/>
      <c r="I21" s="198"/>
      <c r="J21" s="198"/>
      <c r="K21" s="210"/>
      <c r="L21" s="194"/>
      <c r="M21" s="187"/>
      <c r="N21" s="187"/>
      <c r="O21" s="187"/>
      <c r="P21" s="187"/>
      <c r="Q21" s="187"/>
      <c r="R21" s="187"/>
      <c r="S21" s="187"/>
      <c r="T21" s="187"/>
      <c r="U21" s="187"/>
      <c r="V21" s="187"/>
      <c r="W21" s="187"/>
    </row>
    <row r="22" spans="1:23" ht="34.5" customHeight="1" thickBot="1" x14ac:dyDescent="0.25">
      <c r="A22" s="187"/>
      <c r="B22" s="193"/>
      <c r="C22" s="1191" t="s">
        <v>174</v>
      </c>
      <c r="D22" s="1192"/>
      <c r="E22" s="1192"/>
      <c r="F22" s="1192"/>
      <c r="G22" s="1192"/>
      <c r="H22" s="1192"/>
      <c r="I22" s="1192"/>
      <c r="J22" s="1192"/>
      <c r="K22" s="1193"/>
      <c r="L22" s="194"/>
      <c r="M22" s="187"/>
      <c r="N22" s="187"/>
      <c r="O22" s="187"/>
      <c r="P22" s="187"/>
      <c r="Q22" s="187"/>
      <c r="R22" s="187"/>
      <c r="S22" s="187"/>
      <c r="T22" s="187"/>
      <c r="U22" s="187"/>
      <c r="V22" s="187"/>
      <c r="W22" s="187"/>
    </row>
    <row r="23" spans="1:23" ht="6" customHeight="1" thickBot="1" x14ac:dyDescent="0.25">
      <c r="A23" s="187"/>
      <c r="B23" s="193"/>
      <c r="C23" s="1171"/>
      <c r="D23" s="1171"/>
      <c r="E23" s="1171"/>
      <c r="F23" s="1171"/>
      <c r="G23" s="1171"/>
      <c r="H23" s="1171"/>
      <c r="I23" s="1171"/>
      <c r="J23" s="1171"/>
      <c r="K23" s="1171"/>
      <c r="L23" s="194"/>
      <c r="M23" s="187"/>
      <c r="N23" s="187"/>
      <c r="O23" s="187"/>
      <c r="P23" s="187"/>
      <c r="Q23" s="187"/>
      <c r="R23" s="187"/>
      <c r="S23" s="187"/>
      <c r="T23" s="187"/>
      <c r="U23" s="187"/>
      <c r="V23" s="187"/>
      <c r="W23" s="187"/>
    </row>
    <row r="24" spans="1:23" ht="15" customHeight="1" thickBot="1" x14ac:dyDescent="0.25">
      <c r="A24" s="187"/>
      <c r="B24" s="193"/>
      <c r="C24" s="1194" t="s">
        <v>181</v>
      </c>
      <c r="D24" s="1195"/>
      <c r="E24" s="1195"/>
      <c r="F24" s="1195"/>
      <c r="G24" s="1195"/>
      <c r="H24" s="1195"/>
      <c r="I24" s="1195"/>
      <c r="J24" s="1195"/>
      <c r="K24" s="1196"/>
      <c r="L24" s="194"/>
      <c r="M24" s="187"/>
      <c r="N24" s="187"/>
      <c r="O24" s="187"/>
      <c r="P24" s="187"/>
      <c r="Q24" s="187"/>
      <c r="R24" s="187"/>
      <c r="S24" s="187"/>
      <c r="T24" s="187"/>
      <c r="U24" s="187"/>
      <c r="V24" s="187"/>
      <c r="W24" s="187"/>
    </row>
    <row r="25" spans="1:23" ht="12" customHeight="1" x14ac:dyDescent="0.2">
      <c r="A25" s="187"/>
      <c r="B25" s="193"/>
      <c r="C25" s="1197" t="s">
        <v>24</v>
      </c>
      <c r="D25" s="1198"/>
      <c r="E25" s="1198"/>
      <c r="F25" s="212"/>
      <c r="G25" s="53"/>
      <c r="H25" s="213" t="s">
        <v>2</v>
      </c>
      <c r="I25" s="1199"/>
      <c r="J25" s="1200"/>
      <c r="K25" s="1201"/>
      <c r="L25" s="194"/>
      <c r="M25" s="187"/>
      <c r="N25" s="187"/>
      <c r="O25" s="187"/>
      <c r="P25" s="187"/>
      <c r="Q25" s="187"/>
      <c r="R25" s="187"/>
      <c r="S25" s="187"/>
      <c r="T25" s="187"/>
      <c r="U25" s="187"/>
      <c r="V25" s="187"/>
      <c r="W25" s="187"/>
    </row>
    <row r="26" spans="1:23" ht="12" customHeight="1" thickBot="1" x14ac:dyDescent="0.25">
      <c r="A26" s="187"/>
      <c r="B26" s="193"/>
      <c r="C26" s="1205" t="s">
        <v>25</v>
      </c>
      <c r="D26" s="1206"/>
      <c r="E26" s="1206"/>
      <c r="F26" s="214"/>
      <c r="G26" s="54"/>
      <c r="H26" s="215" t="s">
        <v>2</v>
      </c>
      <c r="I26" s="1202"/>
      <c r="J26" s="1203"/>
      <c r="K26" s="1204"/>
      <c r="L26" s="194"/>
      <c r="M26" s="187"/>
      <c r="N26" s="187"/>
      <c r="O26" s="187"/>
      <c r="P26" s="187"/>
      <c r="Q26" s="187"/>
      <c r="R26" s="187"/>
      <c r="S26" s="187"/>
      <c r="T26" s="187"/>
      <c r="U26" s="187"/>
      <c r="V26" s="187"/>
      <c r="W26" s="187"/>
    </row>
    <row r="27" spans="1:23" ht="6" customHeight="1" thickBot="1" x14ac:dyDescent="0.25">
      <c r="A27" s="187"/>
      <c r="B27" s="193"/>
      <c r="C27" s="1171"/>
      <c r="D27" s="1171"/>
      <c r="E27" s="1171"/>
      <c r="F27" s="1171"/>
      <c r="G27" s="1171"/>
      <c r="H27" s="1171"/>
      <c r="I27" s="1171"/>
      <c r="J27" s="1171"/>
      <c r="K27" s="1171"/>
      <c r="L27" s="194"/>
      <c r="M27" s="187"/>
      <c r="N27" s="187"/>
      <c r="O27" s="187"/>
      <c r="P27" s="187"/>
      <c r="Q27" s="187"/>
      <c r="R27" s="187"/>
      <c r="S27" s="187"/>
      <c r="T27" s="187"/>
      <c r="U27" s="187"/>
      <c r="V27" s="187"/>
      <c r="W27" s="187"/>
    </row>
    <row r="28" spans="1:23" ht="15" customHeight="1" thickBot="1" x14ac:dyDescent="0.25">
      <c r="A28" s="187"/>
      <c r="B28" s="193"/>
      <c r="C28" s="1194" t="s">
        <v>176</v>
      </c>
      <c r="D28" s="1195"/>
      <c r="E28" s="1195"/>
      <c r="F28" s="1195"/>
      <c r="G28" s="1195"/>
      <c r="H28" s="1195"/>
      <c r="I28" s="1195"/>
      <c r="J28" s="1195"/>
      <c r="K28" s="1196"/>
      <c r="L28" s="194"/>
      <c r="M28" s="187"/>
      <c r="N28" s="187"/>
      <c r="O28" s="187"/>
      <c r="P28" s="187"/>
      <c r="Q28" s="187"/>
      <c r="R28" s="187"/>
      <c r="S28" s="187"/>
      <c r="T28" s="187"/>
      <c r="U28" s="187"/>
      <c r="V28" s="187"/>
      <c r="W28" s="187"/>
    </row>
    <row r="29" spans="1:23" ht="15" customHeight="1" thickBot="1" x14ac:dyDescent="0.25">
      <c r="A29" s="187"/>
      <c r="B29" s="193"/>
      <c r="C29" s="1207" t="s">
        <v>84</v>
      </c>
      <c r="D29" s="1208"/>
      <c r="E29" s="1208"/>
      <c r="F29" s="216"/>
      <c r="G29" s="217" t="e">
        <f>I29/10</f>
        <v>#DIV/0!</v>
      </c>
      <c r="H29" s="218" t="s">
        <v>8</v>
      </c>
      <c r="I29" s="219" t="e">
        <f>CEILING(((G11*I19*G25*G26)),10)</f>
        <v>#DIV/0!</v>
      </c>
      <c r="J29" s="218" t="s">
        <v>171</v>
      </c>
      <c r="K29" s="220"/>
      <c r="L29" s="194"/>
      <c r="M29" s="187"/>
      <c r="N29" s="187"/>
      <c r="O29" s="187"/>
      <c r="P29" s="187"/>
      <c r="Q29" s="187"/>
      <c r="R29" s="187"/>
      <c r="S29" s="187"/>
      <c r="T29" s="187"/>
      <c r="U29" s="187"/>
      <c r="V29" s="187"/>
      <c r="W29" s="187"/>
    </row>
    <row r="30" spans="1:23" ht="5.25" customHeight="1" thickBot="1" x14ac:dyDescent="0.25">
      <c r="A30" s="187"/>
      <c r="B30" s="193"/>
      <c r="C30" s="210"/>
      <c r="D30" s="210"/>
      <c r="E30" s="210"/>
      <c r="F30" s="211"/>
      <c r="G30" s="221"/>
      <c r="H30" s="198"/>
      <c r="I30" s="198"/>
      <c r="J30" s="198"/>
      <c r="K30" s="210"/>
      <c r="L30" s="194"/>
      <c r="M30" s="187"/>
      <c r="N30" s="187"/>
      <c r="O30" s="187"/>
      <c r="P30" s="187"/>
      <c r="Q30" s="187"/>
      <c r="R30" s="187"/>
      <c r="S30" s="187"/>
      <c r="T30" s="187"/>
      <c r="U30" s="187"/>
      <c r="V30" s="187"/>
      <c r="W30" s="187"/>
    </row>
    <row r="31" spans="1:23" x14ac:dyDescent="0.2">
      <c r="A31" s="187"/>
      <c r="B31" s="193"/>
      <c r="C31" s="222" t="s">
        <v>80</v>
      </c>
      <c r="D31" s="223" t="e">
        <f>1.34*POWER((I29),0.5)*G8</f>
        <v>#DIV/0!</v>
      </c>
      <c r="E31" s="224" t="s">
        <v>0</v>
      </c>
      <c r="F31" s="225" t="s">
        <v>9</v>
      </c>
      <c r="G31" s="226" t="e">
        <f>D31</f>
        <v>#DIV/0!</v>
      </c>
      <c r="H31" s="224" t="s">
        <v>0</v>
      </c>
      <c r="I31" s="657" t="e">
        <f>IF(D31&lt;30,"No cumple dimensión mínima: USE: 30cm","OK Cumple dimensión mínima")</f>
        <v>#DIV/0!</v>
      </c>
      <c r="J31" s="227"/>
      <c r="K31" s="228"/>
      <c r="L31" s="194"/>
      <c r="M31" s="187"/>
      <c r="N31" s="187"/>
      <c r="O31" s="187"/>
      <c r="P31" s="187"/>
      <c r="Q31" s="187"/>
      <c r="R31" s="187"/>
      <c r="S31" s="187"/>
      <c r="T31" s="187"/>
      <c r="U31" s="187"/>
      <c r="V31" s="187"/>
      <c r="W31" s="187"/>
    </row>
    <row r="32" spans="1:23" x14ac:dyDescent="0.2">
      <c r="A32" s="187"/>
      <c r="B32" s="193"/>
      <c r="C32" s="229" t="s">
        <v>81</v>
      </c>
      <c r="D32" s="230" t="e">
        <f>IF(D31=0,"",IF(D31&lt;30,30,MROUND(D31,5)))</f>
        <v>#DIV/0!</v>
      </c>
      <c r="E32" s="231" t="s">
        <v>0</v>
      </c>
      <c r="F32" s="232" t="s">
        <v>9</v>
      </c>
      <c r="G32" s="233" t="e">
        <f>D32</f>
        <v>#DIV/0!</v>
      </c>
      <c r="H32" s="231" t="s">
        <v>0</v>
      </c>
      <c r="I32" s="234"/>
      <c r="J32" s="234"/>
      <c r="K32" s="235"/>
      <c r="L32" s="194"/>
      <c r="M32" s="187"/>
      <c r="N32" s="187"/>
      <c r="O32" s="187"/>
      <c r="P32" s="187"/>
      <c r="Q32" s="187"/>
      <c r="R32" s="187"/>
      <c r="S32" s="187"/>
      <c r="T32" s="187"/>
      <c r="U32" s="187"/>
      <c r="V32" s="187"/>
      <c r="W32" s="187"/>
    </row>
    <row r="33" spans="1:23" x14ac:dyDescent="0.2">
      <c r="A33" s="187"/>
      <c r="B33" s="193"/>
      <c r="C33" s="236"/>
      <c r="D33" s="237"/>
      <c r="E33" s="237"/>
      <c r="F33" s="238"/>
      <c r="G33" s="237"/>
      <c r="H33" s="237"/>
      <c r="I33" s="234"/>
      <c r="J33" s="234"/>
      <c r="K33" s="235"/>
      <c r="L33" s="194"/>
      <c r="M33" s="187"/>
      <c r="N33" s="187"/>
      <c r="O33" s="187"/>
      <c r="P33" s="187"/>
      <c r="Q33" s="187"/>
      <c r="R33" s="187"/>
      <c r="S33" s="187"/>
      <c r="T33" s="187"/>
      <c r="U33" s="187"/>
      <c r="V33" s="187"/>
      <c r="W33" s="187"/>
    </row>
    <row r="34" spans="1:23" x14ac:dyDescent="0.2">
      <c r="A34" s="187"/>
      <c r="B34" s="193"/>
      <c r="C34" s="236" t="s">
        <v>83</v>
      </c>
      <c r="D34" s="239" t="e">
        <f>0.95*POWER((I29),0.5)*G8</f>
        <v>#DIV/0!</v>
      </c>
      <c r="E34" s="234" t="s">
        <v>0</v>
      </c>
      <c r="F34" s="240" t="s">
        <v>9</v>
      </c>
      <c r="G34" s="241" t="e">
        <f>2*D34</f>
        <v>#DIV/0!</v>
      </c>
      <c r="H34" s="234" t="s">
        <v>0</v>
      </c>
      <c r="I34" s="658" t="e">
        <f>IF(D34&lt;30,"No cumple dimensión mínima: USE: 30cm","OK Cumple dimensión mínima")</f>
        <v>#DIV/0!</v>
      </c>
      <c r="J34" s="234"/>
      <c r="K34" s="235"/>
      <c r="L34" s="194"/>
      <c r="M34" s="187"/>
      <c r="N34" s="187"/>
      <c r="O34" s="187"/>
      <c r="P34" s="187"/>
      <c r="Q34" s="187"/>
      <c r="R34" s="187"/>
      <c r="S34" s="187"/>
      <c r="T34" s="187"/>
      <c r="U34" s="187"/>
      <c r="V34" s="187"/>
      <c r="W34" s="187"/>
    </row>
    <row r="35" spans="1:23" x14ac:dyDescent="0.2">
      <c r="A35" s="187"/>
      <c r="B35" s="193"/>
      <c r="C35" s="229" t="s">
        <v>82</v>
      </c>
      <c r="D35" s="230" t="e">
        <f>IF(D34=0,"",IF(D34&lt;30,30,MROUND(D34,5)))</f>
        <v>#DIV/0!</v>
      </c>
      <c r="E35" s="231" t="s">
        <v>0</v>
      </c>
      <c r="F35" s="232" t="s">
        <v>9</v>
      </c>
      <c r="G35" s="233" t="e">
        <f>IF(G34=0,"",MROUND(G34,5))</f>
        <v>#DIV/0!</v>
      </c>
      <c r="H35" s="231" t="s">
        <v>0</v>
      </c>
      <c r="I35" s="234"/>
      <c r="J35" s="234"/>
      <c r="K35" s="235"/>
      <c r="L35" s="194"/>
      <c r="M35" s="187"/>
      <c r="N35" s="187"/>
      <c r="O35" s="187"/>
      <c r="P35" s="187"/>
      <c r="Q35" s="187"/>
      <c r="R35" s="187"/>
      <c r="S35" s="187"/>
      <c r="T35" s="187"/>
      <c r="U35" s="187"/>
      <c r="V35" s="187"/>
      <c r="W35" s="187"/>
    </row>
    <row r="36" spans="1:23" ht="12.75" thickBot="1" x14ac:dyDescent="0.25">
      <c r="A36" s="187"/>
      <c r="B36" s="193"/>
      <c r="C36" s="242"/>
      <c r="D36" s="243"/>
      <c r="E36" s="243"/>
      <c r="F36" s="244"/>
      <c r="G36" s="243"/>
      <c r="H36" s="243"/>
      <c r="I36" s="245"/>
      <c r="J36" s="245"/>
      <c r="K36" s="246"/>
      <c r="L36" s="194"/>
      <c r="M36" s="187"/>
      <c r="N36" s="187"/>
      <c r="O36" s="187"/>
      <c r="P36" s="187"/>
      <c r="Q36" s="187"/>
      <c r="R36" s="187"/>
      <c r="S36" s="187"/>
      <c r="T36" s="187"/>
      <c r="U36" s="187"/>
      <c r="V36" s="187"/>
      <c r="W36" s="187"/>
    </row>
    <row r="37" spans="1:23" ht="8.25" customHeight="1" thickBot="1" x14ac:dyDescent="0.25">
      <c r="A37" s="187"/>
      <c r="B37" s="193"/>
      <c r="C37" s="210"/>
      <c r="D37" s="210"/>
      <c r="E37" s="210"/>
      <c r="F37" s="211"/>
      <c r="G37" s="210"/>
      <c r="H37" s="198"/>
      <c r="I37" s="198"/>
      <c r="J37" s="198"/>
      <c r="K37" s="210"/>
      <c r="L37" s="194"/>
      <c r="M37" s="187"/>
      <c r="N37" s="187"/>
      <c r="O37" s="187"/>
      <c r="P37" s="187"/>
      <c r="Q37" s="187"/>
      <c r="R37" s="187"/>
      <c r="S37" s="187"/>
      <c r="T37" s="187"/>
      <c r="U37" s="187"/>
      <c r="V37" s="187"/>
      <c r="W37" s="187"/>
    </row>
    <row r="38" spans="1:23" ht="38.25" customHeight="1" thickBot="1" x14ac:dyDescent="0.25">
      <c r="A38" s="187"/>
      <c r="B38" s="193"/>
      <c r="C38" s="1209" t="s">
        <v>175</v>
      </c>
      <c r="D38" s="1210"/>
      <c r="E38" s="1210"/>
      <c r="F38" s="1210"/>
      <c r="G38" s="1210"/>
      <c r="H38" s="1210"/>
      <c r="I38" s="1210"/>
      <c r="J38" s="1210"/>
      <c r="K38" s="1211"/>
      <c r="L38" s="194"/>
      <c r="M38" s="187"/>
      <c r="N38" s="187"/>
      <c r="O38" s="187"/>
      <c r="P38" s="187"/>
      <c r="Q38" s="187"/>
      <c r="R38" s="187"/>
      <c r="S38" s="187"/>
      <c r="T38" s="187"/>
      <c r="U38" s="187"/>
      <c r="V38" s="187"/>
      <c r="W38" s="187"/>
    </row>
    <row r="39" spans="1:23" ht="6" customHeight="1" thickBot="1" x14ac:dyDescent="0.25">
      <c r="A39" s="187"/>
      <c r="B39" s="193"/>
      <c r="C39" s="1171"/>
      <c r="D39" s="1171"/>
      <c r="E39" s="1171"/>
      <c r="F39" s="1171"/>
      <c r="G39" s="1171"/>
      <c r="H39" s="1171"/>
      <c r="I39" s="1171"/>
      <c r="J39" s="1171"/>
      <c r="K39" s="1171"/>
      <c r="L39" s="194"/>
      <c r="M39" s="187"/>
      <c r="N39" s="187"/>
      <c r="O39" s="187"/>
      <c r="P39" s="187"/>
      <c r="Q39" s="187"/>
      <c r="R39" s="187"/>
      <c r="S39" s="187"/>
      <c r="T39" s="187"/>
      <c r="U39" s="187"/>
      <c r="V39" s="187"/>
      <c r="W39" s="187"/>
    </row>
    <row r="40" spans="1:23" ht="15" customHeight="1" thickBot="1" x14ac:dyDescent="0.25">
      <c r="A40" s="187"/>
      <c r="B40" s="193"/>
      <c r="C40" s="1172" t="s">
        <v>180</v>
      </c>
      <c r="D40" s="1173"/>
      <c r="E40" s="1173"/>
      <c r="F40" s="1173"/>
      <c r="G40" s="1173"/>
      <c r="H40" s="1173"/>
      <c r="I40" s="1173"/>
      <c r="J40" s="1173"/>
      <c r="K40" s="1174"/>
      <c r="L40" s="194"/>
      <c r="M40" s="187"/>
      <c r="N40" s="187"/>
      <c r="O40" s="187"/>
      <c r="P40" s="187"/>
      <c r="Q40" s="187"/>
      <c r="R40" s="187"/>
      <c r="S40" s="187"/>
      <c r="T40" s="187"/>
      <c r="U40" s="187"/>
      <c r="V40" s="187"/>
      <c r="W40" s="187"/>
    </row>
    <row r="41" spans="1:23" ht="12" customHeight="1" x14ac:dyDescent="0.2">
      <c r="A41" s="187"/>
      <c r="B41" s="193"/>
      <c r="C41" s="1161" t="s">
        <v>24</v>
      </c>
      <c r="D41" s="1162"/>
      <c r="E41" s="1162"/>
      <c r="F41" s="247"/>
      <c r="G41" s="53"/>
      <c r="H41" s="248" t="s">
        <v>2</v>
      </c>
      <c r="I41" s="1163"/>
      <c r="J41" s="1164"/>
      <c r="K41" s="1165"/>
      <c r="L41" s="194"/>
      <c r="M41" s="187"/>
      <c r="N41" s="187"/>
      <c r="O41" s="187"/>
      <c r="P41" s="187"/>
      <c r="Q41" s="187"/>
      <c r="R41" s="187"/>
      <c r="S41" s="187"/>
      <c r="T41" s="187"/>
      <c r="U41" s="187"/>
      <c r="V41" s="187"/>
      <c r="W41" s="187"/>
    </row>
    <row r="42" spans="1:23" ht="12" customHeight="1" thickBot="1" x14ac:dyDescent="0.25">
      <c r="A42" s="187"/>
      <c r="B42" s="193"/>
      <c r="C42" s="1169" t="s">
        <v>25</v>
      </c>
      <c r="D42" s="1170"/>
      <c r="E42" s="1170"/>
      <c r="F42" s="249"/>
      <c r="G42" s="54"/>
      <c r="H42" s="250" t="s">
        <v>2</v>
      </c>
      <c r="I42" s="1166"/>
      <c r="J42" s="1167"/>
      <c r="K42" s="1168"/>
      <c r="L42" s="194"/>
      <c r="M42" s="187"/>
      <c r="N42" s="187"/>
      <c r="O42" s="187"/>
      <c r="P42" s="187"/>
      <c r="Q42" s="187"/>
      <c r="R42" s="187"/>
      <c r="S42" s="187"/>
      <c r="T42" s="187"/>
      <c r="U42" s="187"/>
      <c r="V42" s="187"/>
      <c r="W42" s="187"/>
    </row>
    <row r="43" spans="1:23" ht="6" customHeight="1" thickBot="1" x14ac:dyDescent="0.25">
      <c r="A43" s="187"/>
      <c r="B43" s="193"/>
      <c r="C43" s="1171"/>
      <c r="D43" s="1171"/>
      <c r="E43" s="1171"/>
      <c r="F43" s="1171"/>
      <c r="G43" s="1171"/>
      <c r="H43" s="1171"/>
      <c r="I43" s="1171"/>
      <c r="J43" s="1171"/>
      <c r="K43" s="1171"/>
      <c r="L43" s="194"/>
      <c r="M43" s="187"/>
      <c r="N43" s="187"/>
      <c r="O43" s="187"/>
      <c r="P43" s="187"/>
      <c r="Q43" s="187"/>
      <c r="R43" s="187"/>
      <c r="S43" s="187"/>
      <c r="T43" s="187"/>
      <c r="U43" s="187"/>
      <c r="V43" s="187"/>
      <c r="W43" s="187"/>
    </row>
    <row r="44" spans="1:23" ht="15" customHeight="1" thickBot="1" x14ac:dyDescent="0.25">
      <c r="A44" s="187"/>
      <c r="B44" s="193"/>
      <c r="C44" s="1172" t="s">
        <v>177</v>
      </c>
      <c r="D44" s="1173"/>
      <c r="E44" s="1173"/>
      <c r="F44" s="1173"/>
      <c r="G44" s="1173"/>
      <c r="H44" s="1173"/>
      <c r="I44" s="1173"/>
      <c r="J44" s="1173"/>
      <c r="K44" s="1174"/>
      <c r="L44" s="194"/>
      <c r="M44" s="187"/>
      <c r="N44" s="187"/>
      <c r="O44" s="187"/>
      <c r="P44" s="187"/>
      <c r="Q44" s="187"/>
      <c r="R44" s="187"/>
      <c r="S44" s="187"/>
      <c r="T44" s="187"/>
      <c r="U44" s="187"/>
      <c r="V44" s="187"/>
      <c r="W44" s="187"/>
    </row>
    <row r="45" spans="1:23" ht="15" customHeight="1" thickBot="1" x14ac:dyDescent="0.25">
      <c r="A45" s="187"/>
      <c r="B45" s="193"/>
      <c r="C45" s="1175" t="s">
        <v>84</v>
      </c>
      <c r="D45" s="1176"/>
      <c r="E45" s="1176"/>
      <c r="F45" s="251"/>
      <c r="G45" s="217" t="e">
        <f>I45/10</f>
        <v>#DIV/0!</v>
      </c>
      <c r="H45" s="252" t="s">
        <v>8</v>
      </c>
      <c r="I45" s="219" t="e">
        <f>CEILING(((G11*I19*G41*G42)),10)</f>
        <v>#DIV/0!</v>
      </c>
      <c r="J45" s="252" t="s">
        <v>171</v>
      </c>
      <c r="K45" s="253"/>
      <c r="L45" s="194"/>
      <c r="M45" s="187"/>
      <c r="N45" s="187"/>
      <c r="O45" s="187"/>
      <c r="P45" s="187"/>
      <c r="Q45" s="187"/>
      <c r="R45" s="187"/>
      <c r="S45" s="187"/>
      <c r="T45" s="187"/>
      <c r="U45" s="187"/>
      <c r="V45" s="187"/>
      <c r="W45" s="187"/>
    </row>
    <row r="46" spans="1:23" ht="5.25" customHeight="1" thickBot="1" x14ac:dyDescent="0.25">
      <c r="A46" s="187"/>
      <c r="B46" s="193"/>
      <c r="C46" s="210"/>
      <c r="D46" s="210"/>
      <c r="E46" s="210"/>
      <c r="F46" s="211"/>
      <c r="G46" s="221"/>
      <c r="H46" s="198"/>
      <c r="I46" s="198"/>
      <c r="J46" s="198"/>
      <c r="K46" s="210"/>
      <c r="L46" s="194"/>
      <c r="M46" s="187"/>
      <c r="N46" s="187"/>
      <c r="O46" s="187"/>
      <c r="P46" s="187"/>
      <c r="Q46" s="187"/>
      <c r="R46" s="187"/>
      <c r="S46" s="187"/>
      <c r="T46" s="187"/>
      <c r="U46" s="187"/>
      <c r="V46" s="187"/>
      <c r="W46" s="187"/>
    </row>
    <row r="47" spans="1:23" x14ac:dyDescent="0.2">
      <c r="A47" s="187"/>
      <c r="B47" s="193"/>
      <c r="C47" s="254" t="s">
        <v>80</v>
      </c>
      <c r="D47" s="223" t="e">
        <f>2.07*POWER((I45),0.5)*G8</f>
        <v>#DIV/0!</v>
      </c>
      <c r="E47" s="255" t="s">
        <v>0</v>
      </c>
      <c r="F47" s="256" t="s">
        <v>9</v>
      </c>
      <c r="G47" s="226" t="e">
        <f>D47</f>
        <v>#DIV/0!</v>
      </c>
      <c r="H47" s="255" t="s">
        <v>0</v>
      </c>
      <c r="I47" s="257" t="e">
        <f>IF(D47&lt;30,"No cumple dimensión mínima: USE: 30cm","OK Cumple dimensión mínima")</f>
        <v>#DIV/0!</v>
      </c>
      <c r="J47" s="257"/>
      <c r="K47" s="258"/>
      <c r="L47" s="194"/>
      <c r="M47" s="187"/>
      <c r="N47" s="187"/>
      <c r="O47" s="187"/>
      <c r="P47" s="187"/>
      <c r="Q47" s="187"/>
      <c r="R47" s="187"/>
      <c r="S47" s="187"/>
      <c r="T47" s="187"/>
      <c r="U47" s="187"/>
      <c r="V47" s="187"/>
      <c r="W47" s="187"/>
    </row>
    <row r="48" spans="1:23" x14ac:dyDescent="0.2">
      <c r="A48" s="187"/>
      <c r="B48" s="193"/>
      <c r="C48" s="259" t="s">
        <v>81</v>
      </c>
      <c r="D48" s="230" t="e">
        <f>IF(D47=0,"",IF(D47&lt;30,30,MROUND(D47,5)))</f>
        <v>#DIV/0!</v>
      </c>
      <c r="E48" s="260" t="s">
        <v>0</v>
      </c>
      <c r="F48" s="261" t="s">
        <v>9</v>
      </c>
      <c r="G48" s="233" t="e">
        <f>D48</f>
        <v>#DIV/0!</v>
      </c>
      <c r="H48" s="260" t="s">
        <v>0</v>
      </c>
      <c r="I48" s="262"/>
      <c r="J48" s="262"/>
      <c r="K48" s="263"/>
      <c r="L48" s="194"/>
      <c r="M48" s="187"/>
      <c r="N48" s="187"/>
      <c r="O48" s="187"/>
      <c r="P48" s="187"/>
      <c r="Q48" s="187"/>
      <c r="R48" s="187"/>
      <c r="S48" s="187"/>
      <c r="T48" s="187"/>
      <c r="U48" s="187"/>
      <c r="V48" s="187"/>
      <c r="W48" s="187"/>
    </row>
    <row r="49" spans="1:23" x14ac:dyDescent="0.2">
      <c r="A49" s="187"/>
      <c r="B49" s="193"/>
      <c r="C49" s="264"/>
      <c r="D49" s="265"/>
      <c r="E49" s="265"/>
      <c r="F49" s="266"/>
      <c r="G49" s="265"/>
      <c r="H49" s="265"/>
      <c r="I49" s="262"/>
      <c r="J49" s="262"/>
      <c r="K49" s="263"/>
      <c r="L49" s="194"/>
      <c r="M49" s="187"/>
      <c r="N49" s="187"/>
      <c r="O49" s="187"/>
      <c r="P49" s="187"/>
      <c r="Q49" s="187"/>
      <c r="R49" s="187"/>
      <c r="S49" s="187"/>
      <c r="T49" s="187"/>
      <c r="U49" s="187"/>
      <c r="V49" s="187"/>
      <c r="W49" s="187"/>
    </row>
    <row r="50" spans="1:23" x14ac:dyDescent="0.2">
      <c r="A50" s="187"/>
      <c r="B50" s="193"/>
      <c r="C50" s="264" t="s">
        <v>83</v>
      </c>
      <c r="D50" s="239" t="e">
        <f>1.47*POWER((I45),0.5)*G8</f>
        <v>#DIV/0!</v>
      </c>
      <c r="E50" s="262" t="s">
        <v>0</v>
      </c>
      <c r="F50" s="267" t="s">
        <v>9</v>
      </c>
      <c r="G50" s="241" t="e">
        <f>2*D50</f>
        <v>#DIV/0!</v>
      </c>
      <c r="H50" s="262" t="s">
        <v>0</v>
      </c>
      <c r="I50" s="262" t="e">
        <f>IF(D50&lt;30,"No cumple dimensión mínima: USE: 30cm","OK Cumple dimensión mínima")</f>
        <v>#DIV/0!</v>
      </c>
      <c r="J50" s="262"/>
      <c r="K50" s="263"/>
      <c r="L50" s="194"/>
      <c r="M50" s="187"/>
      <c r="N50" s="187"/>
      <c r="O50" s="187"/>
      <c r="P50" s="187"/>
      <c r="Q50" s="187"/>
      <c r="R50" s="187"/>
      <c r="S50" s="187"/>
      <c r="T50" s="187"/>
      <c r="U50" s="187"/>
      <c r="V50" s="187"/>
      <c r="W50" s="187"/>
    </row>
    <row r="51" spans="1:23" x14ac:dyDescent="0.2">
      <c r="A51" s="187"/>
      <c r="B51" s="193"/>
      <c r="C51" s="259" t="s">
        <v>82</v>
      </c>
      <c r="D51" s="230" t="e">
        <f>IF(D50=0,"",IF(D50&lt;30,30,MROUND(D50,5)))</f>
        <v>#DIV/0!</v>
      </c>
      <c r="E51" s="260" t="s">
        <v>0</v>
      </c>
      <c r="F51" s="261" t="s">
        <v>9</v>
      </c>
      <c r="G51" s="233" t="e">
        <f>IF(G50=0,"",MROUND(G50,5))</f>
        <v>#DIV/0!</v>
      </c>
      <c r="H51" s="260" t="s">
        <v>0</v>
      </c>
      <c r="I51" s="262"/>
      <c r="J51" s="262"/>
      <c r="K51" s="263"/>
      <c r="L51" s="194"/>
      <c r="M51" s="187"/>
      <c r="N51" s="187"/>
      <c r="O51" s="187"/>
      <c r="P51" s="187"/>
      <c r="Q51" s="187"/>
      <c r="R51" s="187"/>
      <c r="S51" s="187"/>
      <c r="T51" s="187"/>
      <c r="U51" s="187"/>
      <c r="V51" s="187"/>
      <c r="W51" s="187"/>
    </row>
    <row r="52" spans="1:23" ht="12.75" thickBot="1" x14ac:dyDescent="0.25">
      <c r="A52" s="187"/>
      <c r="B52" s="193"/>
      <c r="C52" s="268"/>
      <c r="D52" s="269"/>
      <c r="E52" s="269"/>
      <c r="F52" s="270"/>
      <c r="G52" s="269"/>
      <c r="H52" s="269"/>
      <c r="I52" s="271"/>
      <c r="J52" s="271"/>
      <c r="K52" s="272"/>
      <c r="L52" s="194"/>
      <c r="M52" s="187"/>
      <c r="N52" s="187"/>
      <c r="O52" s="187"/>
      <c r="P52" s="187"/>
      <c r="Q52" s="187"/>
      <c r="R52" s="187"/>
      <c r="S52" s="187"/>
      <c r="T52" s="187"/>
      <c r="U52" s="187"/>
      <c r="V52" s="187"/>
      <c r="W52" s="187"/>
    </row>
    <row r="53" spans="1:23" ht="9" customHeight="1" thickBot="1" x14ac:dyDescent="0.25">
      <c r="A53" s="187"/>
      <c r="B53" s="193"/>
      <c r="C53" s="210"/>
      <c r="D53" s="210"/>
      <c r="E53" s="210"/>
      <c r="F53" s="211"/>
      <c r="G53" s="210"/>
      <c r="H53" s="198"/>
      <c r="I53" s="198"/>
      <c r="J53" s="198"/>
      <c r="K53" s="210"/>
      <c r="L53" s="194"/>
      <c r="M53" s="187"/>
      <c r="N53" s="187"/>
      <c r="O53" s="187"/>
      <c r="P53" s="187"/>
      <c r="Q53" s="187"/>
      <c r="R53" s="187"/>
      <c r="S53" s="187"/>
      <c r="T53" s="187"/>
      <c r="U53" s="187"/>
      <c r="V53" s="187"/>
      <c r="W53" s="187"/>
    </row>
    <row r="54" spans="1:23" ht="30.75" customHeight="1" thickBot="1" x14ac:dyDescent="0.25">
      <c r="A54" s="187"/>
      <c r="B54" s="193"/>
      <c r="C54" s="1177" t="s">
        <v>179</v>
      </c>
      <c r="D54" s="1178"/>
      <c r="E54" s="1178"/>
      <c r="F54" s="1178"/>
      <c r="G54" s="1178"/>
      <c r="H54" s="1178"/>
      <c r="I54" s="1178"/>
      <c r="J54" s="1178"/>
      <c r="K54" s="1179"/>
      <c r="L54" s="194"/>
      <c r="M54" s="187"/>
      <c r="N54" s="187"/>
      <c r="O54" s="187"/>
      <c r="P54" s="187"/>
      <c r="Q54" s="187"/>
      <c r="R54" s="187"/>
      <c r="S54" s="187"/>
      <c r="T54" s="187"/>
      <c r="U54" s="187"/>
      <c r="V54" s="187"/>
      <c r="W54" s="187"/>
    </row>
    <row r="55" spans="1:23" ht="6" customHeight="1" thickBot="1" x14ac:dyDescent="0.25">
      <c r="A55" s="187"/>
      <c r="B55" s="193"/>
      <c r="C55" s="1171"/>
      <c r="D55" s="1171"/>
      <c r="E55" s="1171"/>
      <c r="F55" s="1171"/>
      <c r="G55" s="1171"/>
      <c r="H55" s="1171"/>
      <c r="I55" s="1171"/>
      <c r="J55" s="1171"/>
      <c r="K55" s="1171"/>
      <c r="L55" s="194"/>
      <c r="M55" s="187"/>
      <c r="N55" s="187"/>
      <c r="O55" s="187"/>
      <c r="P55" s="187"/>
      <c r="Q55" s="187"/>
      <c r="R55" s="187"/>
      <c r="S55" s="187"/>
      <c r="T55" s="187"/>
      <c r="U55" s="187"/>
      <c r="V55" s="187"/>
      <c r="W55" s="187"/>
    </row>
    <row r="56" spans="1:23" ht="8.1" customHeight="1" x14ac:dyDescent="0.2">
      <c r="A56" s="187"/>
      <c r="B56" s="193"/>
      <c r="C56" s="273"/>
      <c r="D56" s="274"/>
      <c r="E56" s="274"/>
      <c r="F56" s="274"/>
      <c r="G56" s="274"/>
      <c r="H56" s="274"/>
      <c r="I56" s="275"/>
      <c r="J56" s="275"/>
      <c r="K56" s="276"/>
      <c r="L56" s="194"/>
      <c r="M56" s="187"/>
      <c r="N56" s="187"/>
      <c r="O56" s="187"/>
      <c r="P56" s="187"/>
      <c r="Q56" s="187"/>
      <c r="R56" s="187"/>
      <c r="S56" s="187"/>
      <c r="T56" s="187"/>
      <c r="U56" s="187"/>
      <c r="V56" s="187"/>
      <c r="W56" s="187"/>
    </row>
    <row r="57" spans="1:23" x14ac:dyDescent="0.2">
      <c r="A57" s="187"/>
      <c r="B57" s="193"/>
      <c r="C57" s="277" t="s">
        <v>81</v>
      </c>
      <c r="D57" s="278" t="e">
        <f>IF(D32&gt;D48,D32,D48)</f>
        <v>#DIV/0!</v>
      </c>
      <c r="E57" s="279" t="s">
        <v>0</v>
      </c>
      <c r="F57" s="280" t="s">
        <v>9</v>
      </c>
      <c r="G57" s="281" t="e">
        <f>D57</f>
        <v>#DIV/0!</v>
      </c>
      <c r="H57" s="279" t="s">
        <v>0</v>
      </c>
      <c r="I57" s="282"/>
      <c r="J57" s="282"/>
      <c r="K57" s="283"/>
      <c r="L57" s="194"/>
      <c r="M57" s="187"/>
      <c r="N57" s="187"/>
      <c r="O57" s="187"/>
      <c r="P57" s="187"/>
      <c r="Q57" s="187"/>
      <c r="R57" s="187"/>
      <c r="S57" s="187"/>
      <c r="T57" s="187"/>
      <c r="U57" s="187"/>
      <c r="V57" s="187"/>
      <c r="W57" s="187"/>
    </row>
    <row r="58" spans="1:23" ht="8.1" customHeight="1" x14ac:dyDescent="0.2">
      <c r="A58" s="187"/>
      <c r="B58" s="193"/>
      <c r="C58" s="284"/>
      <c r="D58" s="285"/>
      <c r="E58" s="285"/>
      <c r="F58" s="286"/>
      <c r="G58" s="285"/>
      <c r="H58" s="285"/>
      <c r="I58" s="282"/>
      <c r="J58" s="282"/>
      <c r="K58" s="283"/>
      <c r="L58" s="194"/>
      <c r="M58" s="187"/>
      <c r="N58" s="187"/>
      <c r="O58" s="187"/>
      <c r="P58" s="187"/>
      <c r="Q58" s="187"/>
      <c r="R58" s="187"/>
      <c r="S58" s="187"/>
      <c r="T58" s="187"/>
      <c r="U58" s="187"/>
      <c r="V58" s="187"/>
      <c r="W58" s="187"/>
    </row>
    <row r="59" spans="1:23" x14ac:dyDescent="0.2">
      <c r="A59" s="187"/>
      <c r="B59" s="193"/>
      <c r="C59" s="277" t="s">
        <v>82</v>
      </c>
      <c r="D59" s="278" t="e">
        <f>IF(D35&gt;D51,D35,D51)</f>
        <v>#DIV/0!</v>
      </c>
      <c r="E59" s="279" t="s">
        <v>0</v>
      </c>
      <c r="F59" s="280" t="s">
        <v>9</v>
      </c>
      <c r="G59" s="281" t="e">
        <f>IF(D35&gt;D51,G35,G51)</f>
        <v>#DIV/0!</v>
      </c>
      <c r="H59" s="279" t="s">
        <v>0</v>
      </c>
      <c r="I59" s="282"/>
      <c r="J59" s="282"/>
      <c r="K59" s="283"/>
      <c r="L59" s="194"/>
      <c r="M59" s="187"/>
      <c r="N59" s="187"/>
      <c r="O59" s="187"/>
      <c r="P59" s="187"/>
      <c r="Q59" s="187"/>
      <c r="R59" s="187"/>
      <c r="S59" s="187"/>
      <c r="T59" s="187"/>
      <c r="U59" s="187"/>
      <c r="V59" s="187"/>
      <c r="W59" s="187"/>
    </row>
    <row r="60" spans="1:23" ht="8.1" customHeight="1" x14ac:dyDescent="0.2">
      <c r="A60" s="187"/>
      <c r="B60" s="193"/>
      <c r="C60" s="277"/>
      <c r="D60" s="279"/>
      <c r="E60" s="279"/>
      <c r="F60" s="280"/>
      <c r="G60" s="279"/>
      <c r="H60" s="279"/>
      <c r="I60" s="282"/>
      <c r="J60" s="282"/>
      <c r="K60" s="283"/>
      <c r="L60" s="194"/>
      <c r="M60" s="187"/>
      <c r="N60" s="187"/>
      <c r="O60" s="187"/>
      <c r="P60" s="187"/>
      <c r="Q60" s="187"/>
      <c r="R60" s="187"/>
      <c r="S60" s="187"/>
      <c r="T60" s="187"/>
      <c r="U60" s="187"/>
      <c r="V60" s="187"/>
      <c r="W60" s="187"/>
    </row>
    <row r="61" spans="1:23" x14ac:dyDescent="0.2">
      <c r="A61" s="187"/>
      <c r="B61" s="193"/>
      <c r="C61" s="1189" t="s">
        <v>374</v>
      </c>
      <c r="D61" s="1190"/>
      <c r="E61" s="1190"/>
      <c r="F61" s="1190"/>
      <c r="G61" s="281" t="e">
        <f>MROUND(SQRT(POWER(D57,2)+POWER(G57,2)),5)</f>
        <v>#DIV/0!</v>
      </c>
      <c r="H61" s="279" t="s">
        <v>0</v>
      </c>
      <c r="I61" s="282"/>
      <c r="J61" s="282"/>
      <c r="K61" s="283"/>
      <c r="L61" s="194"/>
      <c r="M61" s="187"/>
      <c r="N61" s="187"/>
      <c r="O61" s="187"/>
      <c r="P61" s="187"/>
      <c r="Q61" s="187"/>
      <c r="R61" s="187"/>
      <c r="S61" s="187"/>
      <c r="T61" s="187"/>
      <c r="U61" s="187"/>
      <c r="V61" s="187"/>
      <c r="W61" s="187"/>
    </row>
    <row r="62" spans="1:23" ht="8.1" customHeight="1" thickBot="1" x14ac:dyDescent="0.25">
      <c r="A62" s="187"/>
      <c r="B62" s="193"/>
      <c r="C62" s="287"/>
      <c r="D62" s="288"/>
      <c r="E62" s="288"/>
      <c r="F62" s="289"/>
      <c r="G62" s="288"/>
      <c r="H62" s="288"/>
      <c r="I62" s="288"/>
      <c r="J62" s="288"/>
      <c r="K62" s="631"/>
      <c r="L62" s="194"/>
      <c r="M62" s="187"/>
      <c r="N62" s="187"/>
      <c r="O62" s="187"/>
      <c r="P62" s="187"/>
      <c r="Q62" s="187"/>
      <c r="R62" s="187"/>
      <c r="S62" s="187"/>
      <c r="T62" s="187"/>
      <c r="U62" s="187"/>
      <c r="V62" s="187"/>
      <c r="W62" s="187"/>
    </row>
    <row r="63" spans="1:23" ht="15" customHeight="1" x14ac:dyDescent="0.2">
      <c r="A63" s="187"/>
      <c r="B63" s="193"/>
      <c r="C63" s="1180" t="s">
        <v>173</v>
      </c>
      <c r="D63" s="1181"/>
      <c r="E63" s="1181"/>
      <c r="F63" s="1181"/>
      <c r="G63" s="1181"/>
      <c r="H63" s="1181"/>
      <c r="I63" s="1181"/>
      <c r="J63" s="1181"/>
      <c r="K63" s="1182"/>
      <c r="L63" s="194"/>
      <c r="M63" s="187"/>
      <c r="N63" s="187"/>
      <c r="O63" s="187"/>
      <c r="P63" s="187"/>
      <c r="Q63" s="187"/>
      <c r="R63" s="187"/>
      <c r="S63" s="187"/>
      <c r="T63" s="187"/>
      <c r="U63" s="187"/>
      <c r="V63" s="187"/>
      <c r="W63" s="187"/>
    </row>
    <row r="64" spans="1:23" x14ac:dyDescent="0.2">
      <c r="A64" s="187"/>
      <c r="B64" s="193"/>
      <c r="C64" s="1183" t="s">
        <v>178</v>
      </c>
      <c r="D64" s="1184"/>
      <c r="E64" s="1184"/>
      <c r="F64" s="1184"/>
      <c r="G64" s="1184"/>
      <c r="H64" s="1184"/>
      <c r="I64" s="1184"/>
      <c r="J64" s="1184"/>
      <c r="K64" s="1185"/>
      <c r="L64" s="194"/>
      <c r="M64" s="187"/>
      <c r="N64" s="187"/>
      <c r="O64" s="187"/>
      <c r="P64" s="187"/>
      <c r="Q64" s="187"/>
      <c r="R64" s="187"/>
      <c r="S64" s="187"/>
      <c r="T64" s="187"/>
      <c r="U64" s="187"/>
      <c r="V64" s="187"/>
      <c r="W64" s="187"/>
    </row>
    <row r="65" spans="1:23" ht="12.75" customHeight="1" thickBot="1" x14ac:dyDescent="0.25">
      <c r="A65" s="187"/>
      <c r="B65" s="193"/>
      <c r="C65" s="1186" t="str">
        <f>IF(G5&gt;4,"Este edificio probablemente requiera de pantallas de rigidización","")</f>
        <v/>
      </c>
      <c r="D65" s="1187"/>
      <c r="E65" s="1187"/>
      <c r="F65" s="1187"/>
      <c r="G65" s="1187"/>
      <c r="H65" s="1187"/>
      <c r="I65" s="1187"/>
      <c r="J65" s="1187"/>
      <c r="K65" s="1188"/>
      <c r="L65" s="194"/>
      <c r="M65" s="187"/>
      <c r="N65" s="187"/>
      <c r="O65" s="187"/>
      <c r="P65" s="187"/>
      <c r="Q65" s="187"/>
      <c r="R65" s="187"/>
      <c r="S65" s="187"/>
      <c r="T65" s="187"/>
      <c r="U65" s="187"/>
      <c r="V65" s="187"/>
      <c r="W65" s="187"/>
    </row>
    <row r="66" spans="1:23" ht="12" customHeight="1" thickBot="1" x14ac:dyDescent="0.25">
      <c r="A66" s="187"/>
      <c r="B66" s="290"/>
      <c r="C66" s="1160"/>
      <c r="D66" s="1160"/>
      <c r="E66" s="1160"/>
      <c r="F66" s="1160"/>
      <c r="G66" s="1160"/>
      <c r="H66" s="1160"/>
      <c r="I66" s="1160"/>
      <c r="J66" s="1160"/>
      <c r="K66" s="1160"/>
      <c r="L66" s="291"/>
      <c r="M66" s="187"/>
      <c r="N66" s="187"/>
      <c r="O66" s="187"/>
      <c r="P66" s="187"/>
      <c r="Q66" s="187"/>
      <c r="R66" s="187"/>
      <c r="S66" s="187"/>
      <c r="T66" s="187"/>
      <c r="U66" s="187"/>
      <c r="V66" s="187"/>
      <c r="W66" s="187"/>
    </row>
    <row r="67" spans="1:23" x14ac:dyDescent="0.2">
      <c r="A67" s="187"/>
      <c r="C67" s="184"/>
      <c r="D67" s="184"/>
      <c r="E67" s="184"/>
      <c r="F67" s="185"/>
      <c r="G67" s="184"/>
      <c r="H67" s="186"/>
      <c r="I67" s="186"/>
      <c r="J67" s="186"/>
      <c r="K67" s="184"/>
      <c r="M67" s="187"/>
      <c r="N67" s="187"/>
      <c r="O67" s="187"/>
      <c r="P67" s="187"/>
      <c r="Q67" s="187"/>
      <c r="R67" s="187"/>
      <c r="S67" s="187"/>
      <c r="T67" s="187"/>
      <c r="U67" s="187"/>
      <c r="V67" s="187"/>
      <c r="W67" s="187"/>
    </row>
    <row r="68" spans="1:23" x14ac:dyDescent="0.2">
      <c r="A68" s="187"/>
      <c r="C68" s="184"/>
      <c r="D68" s="184"/>
      <c r="E68" s="184"/>
      <c r="F68" s="185"/>
      <c r="G68" s="184"/>
      <c r="H68" s="186"/>
      <c r="I68" s="186"/>
      <c r="J68" s="186"/>
      <c r="K68" s="184"/>
      <c r="M68" s="187"/>
      <c r="N68" s="187"/>
      <c r="O68" s="187"/>
      <c r="P68" s="187"/>
      <c r="Q68" s="187"/>
      <c r="R68" s="187"/>
      <c r="S68" s="187"/>
      <c r="T68" s="187"/>
      <c r="U68" s="187"/>
      <c r="V68" s="187"/>
      <c r="W68" s="187"/>
    </row>
    <row r="69" spans="1:23" x14ac:dyDescent="0.2">
      <c r="A69" s="187"/>
      <c r="C69" s="184"/>
      <c r="D69" s="184"/>
      <c r="E69" s="184"/>
      <c r="F69" s="185"/>
      <c r="G69" s="184"/>
      <c r="H69" s="186"/>
      <c r="I69" s="186"/>
      <c r="J69" s="186"/>
      <c r="K69" s="184"/>
      <c r="M69" s="187"/>
      <c r="N69" s="187"/>
      <c r="O69" s="187"/>
      <c r="P69" s="187"/>
      <c r="Q69" s="187"/>
      <c r="R69" s="187"/>
      <c r="S69" s="187"/>
      <c r="T69" s="187"/>
      <c r="U69" s="187"/>
      <c r="V69" s="187"/>
      <c r="W69" s="187"/>
    </row>
    <row r="70" spans="1:23" x14ac:dyDescent="0.2">
      <c r="A70" s="187"/>
      <c r="C70" s="184"/>
      <c r="D70" s="184"/>
      <c r="E70" s="184"/>
      <c r="F70" s="185"/>
      <c r="G70" s="184"/>
      <c r="H70" s="186"/>
      <c r="I70" s="186"/>
      <c r="J70" s="186"/>
      <c r="K70" s="184"/>
      <c r="M70" s="187"/>
      <c r="N70" s="187"/>
      <c r="O70" s="187"/>
      <c r="P70" s="187"/>
      <c r="Q70" s="187"/>
      <c r="R70" s="187"/>
      <c r="S70" s="187"/>
      <c r="T70" s="187"/>
      <c r="U70" s="187"/>
      <c r="V70" s="187"/>
      <c r="W70" s="187"/>
    </row>
    <row r="71" spans="1:23" x14ac:dyDescent="0.2">
      <c r="A71" s="187"/>
      <c r="B71" s="187"/>
      <c r="C71" s="184"/>
      <c r="D71" s="184"/>
      <c r="E71" s="184"/>
      <c r="F71" s="185"/>
      <c r="G71" s="184"/>
      <c r="H71" s="186"/>
      <c r="I71" s="186"/>
      <c r="J71" s="186"/>
      <c r="K71" s="184"/>
      <c r="L71" s="187"/>
      <c r="M71" s="187"/>
      <c r="N71" s="187"/>
      <c r="O71" s="187"/>
      <c r="P71" s="187"/>
      <c r="Q71" s="187"/>
      <c r="R71" s="187"/>
      <c r="S71" s="187"/>
      <c r="T71" s="187"/>
      <c r="U71" s="187"/>
      <c r="V71" s="187"/>
      <c r="W71" s="187"/>
    </row>
    <row r="72" spans="1:23" x14ac:dyDescent="0.2">
      <c r="A72" s="187"/>
      <c r="B72" s="187"/>
      <c r="C72" s="184"/>
      <c r="D72" s="184"/>
      <c r="E72" s="184"/>
      <c r="F72" s="185"/>
      <c r="G72" s="184"/>
      <c r="H72" s="186"/>
      <c r="I72" s="186"/>
      <c r="J72" s="186"/>
      <c r="K72" s="184"/>
      <c r="L72" s="187"/>
      <c r="M72" s="187"/>
      <c r="N72" s="187"/>
      <c r="O72" s="187"/>
      <c r="P72" s="187"/>
      <c r="Q72" s="187"/>
      <c r="R72" s="187"/>
      <c r="S72" s="187"/>
      <c r="T72" s="187"/>
      <c r="U72" s="187"/>
      <c r="V72" s="187"/>
      <c r="W72" s="187"/>
    </row>
    <row r="73" spans="1:23" x14ac:dyDescent="0.2">
      <c r="A73" s="187"/>
      <c r="B73" s="187"/>
      <c r="C73" s="184"/>
      <c r="D73" s="184"/>
      <c r="E73" s="184"/>
      <c r="F73" s="185"/>
      <c r="G73" s="184"/>
      <c r="H73" s="186"/>
      <c r="I73" s="186"/>
      <c r="J73" s="186"/>
      <c r="K73" s="184"/>
      <c r="L73" s="187"/>
      <c r="M73" s="187"/>
      <c r="N73" s="187"/>
      <c r="O73" s="187"/>
      <c r="P73" s="187"/>
      <c r="Q73" s="187"/>
      <c r="R73" s="187"/>
      <c r="S73" s="187"/>
      <c r="T73" s="187"/>
      <c r="U73" s="187"/>
      <c r="V73" s="187"/>
      <c r="W73" s="187"/>
    </row>
    <row r="74" spans="1:23" x14ac:dyDescent="0.2">
      <c r="A74" s="187"/>
      <c r="B74" s="187"/>
      <c r="C74" s="184"/>
      <c r="D74" s="184"/>
      <c r="E74" s="184"/>
      <c r="F74" s="185"/>
      <c r="G74" s="184"/>
      <c r="H74" s="186"/>
      <c r="I74" s="186"/>
      <c r="J74" s="186"/>
      <c r="K74" s="184"/>
      <c r="L74" s="187"/>
      <c r="M74" s="187"/>
      <c r="N74" s="187"/>
      <c r="O74" s="187"/>
      <c r="P74" s="187"/>
      <c r="Q74" s="187"/>
      <c r="R74" s="187"/>
      <c r="S74" s="187"/>
      <c r="T74" s="187"/>
      <c r="U74" s="187"/>
      <c r="V74" s="187"/>
      <c r="W74" s="187"/>
    </row>
    <row r="75" spans="1:23" x14ac:dyDescent="0.2">
      <c r="A75" s="187"/>
      <c r="B75" s="187"/>
      <c r="C75" s="184"/>
      <c r="D75" s="184"/>
      <c r="E75" s="184"/>
      <c r="F75" s="185"/>
      <c r="G75" s="184"/>
      <c r="H75" s="186"/>
      <c r="I75" s="186"/>
      <c r="J75" s="186"/>
      <c r="K75" s="184"/>
      <c r="L75" s="187"/>
      <c r="M75" s="187"/>
      <c r="N75" s="187"/>
      <c r="O75" s="187"/>
      <c r="P75" s="187"/>
      <c r="Q75" s="187"/>
      <c r="R75" s="187"/>
      <c r="S75" s="187"/>
      <c r="T75" s="187"/>
      <c r="U75" s="187"/>
      <c r="V75" s="187"/>
      <c r="W75" s="187"/>
    </row>
    <row r="76" spans="1:23" x14ac:dyDescent="0.2">
      <c r="A76" s="187"/>
      <c r="B76" s="187"/>
      <c r="C76" s="184"/>
      <c r="D76" s="184"/>
      <c r="E76" s="184"/>
      <c r="F76" s="185"/>
      <c r="G76" s="184"/>
      <c r="H76" s="186"/>
      <c r="I76" s="186"/>
      <c r="J76" s="186"/>
      <c r="K76" s="184"/>
      <c r="L76" s="187"/>
      <c r="M76" s="187"/>
      <c r="N76" s="187"/>
      <c r="O76" s="187"/>
      <c r="P76" s="187"/>
      <c r="Q76" s="187"/>
      <c r="R76" s="187"/>
      <c r="S76" s="187"/>
      <c r="T76" s="187"/>
      <c r="U76" s="187"/>
      <c r="V76" s="187"/>
      <c r="W76" s="187"/>
    </row>
    <row r="77" spans="1:23" x14ac:dyDescent="0.2">
      <c r="A77" s="187"/>
      <c r="B77" s="187"/>
      <c r="C77" s="184"/>
      <c r="D77" s="184"/>
      <c r="E77" s="184"/>
      <c r="F77" s="185"/>
      <c r="G77" s="184"/>
      <c r="H77" s="186"/>
      <c r="I77" s="186"/>
      <c r="J77" s="186"/>
      <c r="K77" s="184"/>
      <c r="L77" s="187"/>
      <c r="M77" s="187"/>
      <c r="N77" s="187"/>
      <c r="O77" s="187"/>
      <c r="P77" s="187"/>
      <c r="Q77" s="187"/>
      <c r="R77" s="187"/>
      <c r="S77" s="187"/>
      <c r="T77" s="187"/>
      <c r="U77" s="187"/>
      <c r="V77" s="187"/>
      <c r="W77" s="187"/>
    </row>
    <row r="78" spans="1:23" x14ac:dyDescent="0.2">
      <c r="A78" s="187"/>
      <c r="B78" s="187"/>
      <c r="C78" s="184"/>
      <c r="D78" s="184"/>
      <c r="E78" s="184"/>
      <c r="F78" s="185"/>
      <c r="G78" s="184"/>
      <c r="H78" s="186"/>
      <c r="I78" s="186"/>
      <c r="J78" s="186"/>
      <c r="K78" s="184"/>
      <c r="L78" s="187"/>
      <c r="M78" s="187"/>
      <c r="N78" s="187"/>
      <c r="O78" s="187"/>
      <c r="P78" s="187"/>
      <c r="Q78" s="187"/>
      <c r="R78" s="187"/>
      <c r="S78" s="187"/>
      <c r="T78" s="187"/>
      <c r="U78" s="187"/>
      <c r="V78" s="187"/>
      <c r="W78" s="187"/>
    </row>
    <row r="79" spans="1:23" x14ac:dyDescent="0.2">
      <c r="A79" s="187"/>
      <c r="B79" s="187"/>
      <c r="C79" s="184"/>
      <c r="D79" s="184"/>
      <c r="E79" s="184"/>
      <c r="F79" s="185"/>
      <c r="G79" s="184"/>
      <c r="H79" s="186"/>
      <c r="I79" s="186"/>
      <c r="J79" s="186"/>
      <c r="K79" s="184"/>
      <c r="L79" s="187"/>
      <c r="M79" s="187"/>
      <c r="N79" s="187"/>
      <c r="O79" s="187"/>
      <c r="P79" s="187"/>
      <c r="Q79" s="187"/>
      <c r="R79" s="187"/>
      <c r="S79" s="187"/>
      <c r="T79" s="187"/>
      <c r="U79" s="187"/>
      <c r="V79" s="187"/>
      <c r="W79" s="187"/>
    </row>
    <row r="80" spans="1:23" x14ac:dyDescent="0.2">
      <c r="A80" s="187"/>
      <c r="B80" s="187"/>
      <c r="C80" s="184"/>
      <c r="D80" s="184"/>
      <c r="E80" s="184"/>
      <c r="F80" s="185"/>
      <c r="G80" s="184"/>
      <c r="H80" s="186"/>
      <c r="I80" s="186"/>
      <c r="J80" s="186"/>
      <c r="K80" s="184"/>
      <c r="L80" s="187"/>
      <c r="M80" s="187"/>
      <c r="N80" s="187"/>
      <c r="O80" s="187"/>
      <c r="P80" s="187"/>
      <c r="Q80" s="187"/>
      <c r="R80" s="187"/>
      <c r="S80" s="187"/>
      <c r="T80" s="187"/>
      <c r="U80" s="187"/>
      <c r="V80" s="187"/>
      <c r="W80" s="187"/>
    </row>
    <row r="81" spans="1:23" x14ac:dyDescent="0.2">
      <c r="A81" s="187"/>
      <c r="B81" s="187"/>
      <c r="C81" s="184"/>
      <c r="D81" s="184"/>
      <c r="E81" s="184"/>
      <c r="F81" s="185"/>
      <c r="G81" s="184"/>
      <c r="H81" s="186"/>
      <c r="I81" s="186"/>
      <c r="J81" s="186"/>
      <c r="K81" s="184"/>
      <c r="L81" s="187"/>
      <c r="M81" s="187"/>
      <c r="N81" s="187"/>
      <c r="O81" s="187"/>
      <c r="P81" s="187"/>
      <c r="Q81" s="187"/>
      <c r="R81" s="187"/>
      <c r="S81" s="187"/>
      <c r="T81" s="187"/>
      <c r="U81" s="187"/>
      <c r="V81" s="187"/>
      <c r="W81" s="187"/>
    </row>
    <row r="82" spans="1:23" x14ac:dyDescent="0.2">
      <c r="A82" s="187"/>
      <c r="B82" s="187"/>
      <c r="C82" s="184"/>
      <c r="D82" s="184"/>
      <c r="E82" s="184"/>
      <c r="F82" s="185"/>
      <c r="G82" s="184"/>
      <c r="H82" s="186"/>
      <c r="I82" s="186"/>
      <c r="J82" s="186"/>
      <c r="K82" s="184"/>
      <c r="L82" s="187"/>
      <c r="M82" s="187"/>
      <c r="N82" s="187"/>
      <c r="O82" s="187"/>
      <c r="P82" s="187"/>
      <c r="Q82" s="187"/>
      <c r="R82" s="187"/>
      <c r="S82" s="187"/>
      <c r="T82" s="187"/>
      <c r="U82" s="187"/>
      <c r="V82" s="187"/>
      <c r="W82" s="187"/>
    </row>
    <row r="83" spans="1:23" x14ac:dyDescent="0.2">
      <c r="A83" s="187"/>
      <c r="B83" s="187"/>
      <c r="C83" s="184"/>
      <c r="D83" s="184"/>
      <c r="E83" s="184"/>
      <c r="F83" s="185"/>
      <c r="G83" s="184"/>
      <c r="H83" s="186"/>
      <c r="I83" s="186"/>
      <c r="J83" s="186"/>
      <c r="K83" s="184"/>
      <c r="L83" s="187"/>
      <c r="M83" s="187"/>
      <c r="N83" s="187"/>
      <c r="O83" s="187"/>
      <c r="P83" s="187"/>
      <c r="Q83" s="187"/>
      <c r="R83" s="187"/>
      <c r="S83" s="187"/>
      <c r="T83" s="187"/>
      <c r="U83" s="187"/>
      <c r="V83" s="187"/>
      <c r="W83" s="187"/>
    </row>
    <row r="84" spans="1:23" x14ac:dyDescent="0.2">
      <c r="A84" s="187"/>
      <c r="B84" s="187"/>
      <c r="C84" s="184"/>
      <c r="D84" s="184"/>
      <c r="E84" s="184"/>
      <c r="F84" s="185"/>
      <c r="G84" s="184"/>
      <c r="H84" s="186"/>
      <c r="I84" s="186"/>
      <c r="J84" s="186"/>
      <c r="K84" s="184"/>
      <c r="L84" s="187"/>
      <c r="M84" s="187"/>
      <c r="N84" s="187"/>
      <c r="O84" s="187"/>
      <c r="P84" s="187"/>
      <c r="Q84" s="187"/>
      <c r="R84" s="187"/>
      <c r="S84" s="187"/>
      <c r="T84" s="187"/>
      <c r="U84" s="187"/>
      <c r="V84" s="187"/>
      <c r="W84" s="187"/>
    </row>
    <row r="85" spans="1:23" x14ac:dyDescent="0.2">
      <c r="A85" s="187"/>
      <c r="B85" s="187"/>
      <c r="C85" s="184"/>
      <c r="D85" s="184"/>
      <c r="E85" s="184"/>
      <c r="F85" s="185"/>
      <c r="G85" s="184"/>
      <c r="H85" s="186"/>
      <c r="I85" s="186"/>
      <c r="J85" s="186"/>
      <c r="K85" s="184"/>
      <c r="L85" s="187"/>
      <c r="M85" s="187"/>
      <c r="N85" s="187"/>
      <c r="O85" s="187"/>
      <c r="P85" s="187"/>
      <c r="Q85" s="187"/>
      <c r="R85" s="187"/>
      <c r="S85" s="187"/>
      <c r="T85" s="187"/>
      <c r="U85" s="187"/>
      <c r="V85" s="187"/>
      <c r="W85" s="187"/>
    </row>
    <row r="86" spans="1:23" x14ac:dyDescent="0.2">
      <c r="A86" s="187"/>
      <c r="B86" s="187"/>
      <c r="C86" s="184"/>
      <c r="D86" s="184"/>
      <c r="E86" s="184"/>
      <c r="F86" s="185"/>
      <c r="G86" s="184"/>
      <c r="H86" s="186"/>
      <c r="I86" s="186"/>
      <c r="J86" s="186"/>
      <c r="K86" s="184"/>
      <c r="L86" s="187"/>
      <c r="M86" s="187"/>
      <c r="N86" s="187"/>
      <c r="O86" s="187"/>
      <c r="P86" s="187"/>
      <c r="Q86" s="187"/>
      <c r="R86" s="187"/>
      <c r="S86" s="187"/>
      <c r="T86" s="187"/>
      <c r="U86" s="187"/>
      <c r="V86" s="187"/>
      <c r="W86" s="187"/>
    </row>
    <row r="87" spans="1:23" x14ac:dyDescent="0.2">
      <c r="A87" s="187"/>
      <c r="B87" s="187"/>
      <c r="C87" s="184"/>
      <c r="D87" s="184"/>
      <c r="E87" s="184"/>
      <c r="F87" s="185"/>
      <c r="G87" s="184"/>
      <c r="H87" s="186"/>
      <c r="I87" s="186"/>
      <c r="J87" s="186"/>
      <c r="K87" s="184"/>
      <c r="L87" s="187"/>
      <c r="M87" s="187"/>
      <c r="N87" s="187"/>
      <c r="O87" s="187"/>
      <c r="P87" s="187"/>
      <c r="Q87" s="187"/>
      <c r="R87" s="187"/>
      <c r="S87" s="187"/>
      <c r="T87" s="187"/>
      <c r="U87" s="187"/>
      <c r="V87" s="187"/>
      <c r="W87" s="187"/>
    </row>
    <row r="88" spans="1:23" x14ac:dyDescent="0.2">
      <c r="A88" s="187"/>
      <c r="B88" s="187"/>
      <c r="C88" s="184"/>
      <c r="D88" s="184"/>
      <c r="E88" s="184"/>
      <c r="F88" s="185"/>
      <c r="G88" s="184"/>
      <c r="H88" s="186"/>
      <c r="I88" s="186"/>
      <c r="J88" s="186"/>
      <c r="K88" s="184"/>
      <c r="L88" s="187"/>
      <c r="M88" s="187"/>
      <c r="N88" s="187"/>
      <c r="O88" s="187"/>
      <c r="P88" s="187"/>
      <c r="Q88" s="187"/>
      <c r="R88" s="187"/>
      <c r="S88" s="187"/>
      <c r="T88" s="187"/>
      <c r="U88" s="187"/>
      <c r="V88" s="187"/>
      <c r="W88" s="187"/>
    </row>
    <row r="89" spans="1:23" x14ac:dyDescent="0.2">
      <c r="A89" s="187"/>
      <c r="B89" s="187"/>
      <c r="C89" s="184"/>
      <c r="D89" s="184"/>
      <c r="E89" s="184"/>
      <c r="F89" s="185"/>
      <c r="G89" s="184"/>
      <c r="H89" s="186"/>
      <c r="I89" s="186"/>
      <c r="J89" s="186"/>
      <c r="K89" s="184"/>
      <c r="L89" s="187"/>
      <c r="M89" s="187"/>
      <c r="N89" s="187"/>
      <c r="O89" s="187"/>
      <c r="P89" s="187"/>
      <c r="Q89" s="187"/>
      <c r="R89" s="187"/>
      <c r="S89" s="187"/>
      <c r="T89" s="187"/>
      <c r="U89" s="187"/>
      <c r="V89" s="187"/>
      <c r="W89" s="187"/>
    </row>
    <row r="90" spans="1:23" x14ac:dyDescent="0.2">
      <c r="A90" s="187"/>
      <c r="B90" s="187"/>
      <c r="C90" s="184"/>
      <c r="D90" s="184"/>
      <c r="E90" s="184"/>
      <c r="F90" s="185"/>
      <c r="G90" s="184"/>
      <c r="H90" s="186"/>
      <c r="I90" s="186"/>
      <c r="J90" s="186"/>
      <c r="K90" s="184"/>
      <c r="L90" s="187"/>
      <c r="M90" s="187"/>
      <c r="N90" s="187"/>
      <c r="O90" s="187"/>
      <c r="P90" s="187"/>
      <c r="Q90" s="187"/>
      <c r="R90" s="187"/>
      <c r="S90" s="187"/>
      <c r="T90" s="187"/>
      <c r="U90" s="187"/>
      <c r="V90" s="187"/>
      <c r="W90" s="187"/>
    </row>
    <row r="91" spans="1:23" x14ac:dyDescent="0.2">
      <c r="A91" s="187"/>
      <c r="B91" s="187"/>
      <c r="C91" s="184"/>
      <c r="D91" s="184"/>
      <c r="E91" s="184"/>
      <c r="F91" s="185"/>
      <c r="G91" s="184"/>
      <c r="H91" s="186"/>
      <c r="I91" s="186"/>
      <c r="J91" s="186"/>
      <c r="K91" s="184"/>
      <c r="L91" s="187"/>
      <c r="M91" s="187"/>
      <c r="N91" s="187"/>
      <c r="O91" s="187"/>
      <c r="P91" s="187"/>
      <c r="Q91" s="187"/>
      <c r="R91" s="187"/>
      <c r="S91" s="187"/>
      <c r="T91" s="187"/>
      <c r="U91" s="187"/>
      <c r="V91" s="187"/>
      <c r="W91" s="187"/>
    </row>
    <row r="92" spans="1:23" x14ac:dyDescent="0.2">
      <c r="A92" s="187"/>
      <c r="B92" s="187"/>
      <c r="C92" s="184"/>
      <c r="D92" s="184"/>
      <c r="E92" s="184"/>
      <c r="F92" s="185"/>
      <c r="G92" s="184"/>
      <c r="H92" s="186"/>
      <c r="I92" s="186"/>
      <c r="J92" s="186"/>
      <c r="K92" s="184"/>
      <c r="L92" s="187"/>
      <c r="M92" s="187"/>
      <c r="N92" s="187"/>
      <c r="O92" s="187"/>
      <c r="P92" s="187"/>
      <c r="Q92" s="187"/>
      <c r="R92" s="187"/>
      <c r="S92" s="187"/>
      <c r="T92" s="187"/>
      <c r="U92" s="187"/>
      <c r="V92" s="187"/>
      <c r="W92" s="187"/>
    </row>
    <row r="93" spans="1:23" x14ac:dyDescent="0.2">
      <c r="A93" s="187"/>
      <c r="B93" s="187"/>
      <c r="C93" s="184"/>
      <c r="D93" s="184"/>
      <c r="E93" s="184"/>
      <c r="F93" s="185"/>
      <c r="G93" s="184"/>
      <c r="H93" s="186"/>
      <c r="I93" s="186"/>
      <c r="J93" s="186"/>
      <c r="K93" s="184"/>
      <c r="L93" s="187"/>
      <c r="M93" s="187"/>
      <c r="N93" s="187"/>
      <c r="O93" s="187"/>
      <c r="P93" s="187"/>
      <c r="Q93" s="187"/>
      <c r="R93" s="187"/>
      <c r="S93" s="187"/>
      <c r="T93" s="187"/>
      <c r="U93" s="187"/>
      <c r="V93" s="187"/>
      <c r="W93" s="187"/>
    </row>
    <row r="94" spans="1:23" x14ac:dyDescent="0.2">
      <c r="A94" s="187"/>
      <c r="B94" s="187"/>
      <c r="C94" s="184"/>
      <c r="D94" s="184"/>
      <c r="E94" s="184"/>
      <c r="F94" s="185"/>
      <c r="G94" s="184"/>
      <c r="H94" s="186"/>
      <c r="I94" s="186"/>
      <c r="J94" s="186"/>
      <c r="K94" s="184"/>
      <c r="L94" s="187"/>
      <c r="M94" s="187"/>
      <c r="N94" s="187"/>
      <c r="O94" s="187"/>
      <c r="P94" s="187"/>
      <c r="Q94" s="187"/>
      <c r="R94" s="187"/>
      <c r="S94" s="187"/>
      <c r="T94" s="187"/>
      <c r="U94" s="187"/>
      <c r="V94" s="187"/>
      <c r="W94" s="187"/>
    </row>
    <row r="95" spans="1:23" x14ac:dyDescent="0.2">
      <c r="A95" s="187"/>
      <c r="B95" s="187"/>
      <c r="C95" s="184"/>
      <c r="D95" s="184"/>
      <c r="E95" s="184"/>
      <c r="F95" s="185"/>
      <c r="G95" s="184"/>
      <c r="H95" s="186"/>
      <c r="I95" s="186"/>
      <c r="J95" s="186"/>
      <c r="K95" s="184"/>
      <c r="L95" s="187"/>
      <c r="M95" s="187"/>
      <c r="N95" s="187"/>
      <c r="O95" s="187"/>
      <c r="P95" s="187"/>
      <c r="Q95" s="187"/>
      <c r="R95" s="187"/>
      <c r="S95" s="187"/>
      <c r="T95" s="187"/>
      <c r="U95" s="187"/>
      <c r="V95" s="187"/>
      <c r="W95" s="187"/>
    </row>
    <row r="96" spans="1:23" x14ac:dyDescent="0.2">
      <c r="A96" s="187"/>
      <c r="B96" s="187"/>
      <c r="C96" s="184"/>
      <c r="D96" s="184"/>
      <c r="E96" s="184"/>
      <c r="F96" s="185"/>
      <c r="G96" s="184"/>
      <c r="H96" s="186"/>
      <c r="I96" s="186"/>
      <c r="J96" s="186"/>
      <c r="K96" s="184"/>
      <c r="L96" s="187"/>
      <c r="M96" s="187"/>
      <c r="N96" s="187"/>
      <c r="O96" s="187"/>
      <c r="P96" s="187"/>
      <c r="Q96" s="187"/>
      <c r="R96" s="187"/>
      <c r="S96" s="187"/>
      <c r="T96" s="187"/>
      <c r="U96" s="187"/>
      <c r="V96" s="187"/>
      <c r="W96" s="187"/>
    </row>
    <row r="97" spans="1:23" x14ac:dyDescent="0.2">
      <c r="A97" s="187"/>
      <c r="B97" s="187"/>
      <c r="C97" s="184"/>
      <c r="D97" s="184"/>
      <c r="E97" s="184"/>
      <c r="F97" s="185"/>
      <c r="G97" s="184"/>
      <c r="H97" s="186"/>
      <c r="I97" s="186"/>
      <c r="J97" s="186"/>
      <c r="K97" s="184"/>
      <c r="L97" s="187"/>
      <c r="M97" s="187"/>
      <c r="N97" s="187"/>
      <c r="O97" s="187"/>
      <c r="P97" s="187"/>
      <c r="Q97" s="187"/>
      <c r="R97" s="187"/>
      <c r="S97" s="187"/>
      <c r="T97" s="187"/>
      <c r="U97" s="187"/>
      <c r="V97" s="187"/>
      <c r="W97" s="187"/>
    </row>
    <row r="98" spans="1:23" x14ac:dyDescent="0.2">
      <c r="A98" s="187"/>
      <c r="B98" s="187"/>
      <c r="C98" s="184"/>
      <c r="D98" s="184"/>
      <c r="E98" s="184"/>
      <c r="F98" s="185"/>
      <c r="G98" s="184"/>
      <c r="H98" s="186"/>
      <c r="I98" s="186"/>
      <c r="J98" s="186"/>
      <c r="K98" s="184"/>
      <c r="L98" s="187"/>
      <c r="M98" s="187"/>
      <c r="N98" s="187"/>
      <c r="O98" s="187"/>
      <c r="P98" s="187"/>
      <c r="Q98" s="187"/>
      <c r="R98" s="187"/>
      <c r="S98" s="187"/>
      <c r="T98" s="187"/>
      <c r="U98" s="187"/>
      <c r="V98" s="187"/>
      <c r="W98" s="187"/>
    </row>
    <row r="99" spans="1:23" x14ac:dyDescent="0.2">
      <c r="A99" s="187"/>
      <c r="B99" s="187"/>
      <c r="C99" s="184"/>
      <c r="D99" s="184"/>
      <c r="E99" s="184"/>
      <c r="F99" s="185"/>
      <c r="G99" s="184"/>
      <c r="H99" s="186"/>
      <c r="I99" s="186"/>
      <c r="J99" s="186"/>
      <c r="K99" s="184"/>
      <c r="L99" s="187"/>
      <c r="M99" s="187"/>
      <c r="N99" s="187"/>
      <c r="O99" s="187"/>
      <c r="P99" s="187"/>
      <c r="Q99" s="187"/>
      <c r="R99" s="187"/>
      <c r="S99" s="187"/>
      <c r="T99" s="187"/>
      <c r="U99" s="187"/>
      <c r="V99" s="187"/>
      <c r="W99" s="187"/>
    </row>
    <row r="100" spans="1:23" x14ac:dyDescent="0.2">
      <c r="A100" s="187"/>
      <c r="B100" s="187"/>
      <c r="C100" s="184"/>
      <c r="D100" s="184"/>
      <c r="E100" s="184"/>
      <c r="F100" s="185"/>
      <c r="G100" s="184"/>
      <c r="H100" s="186"/>
      <c r="I100" s="186"/>
      <c r="J100" s="186"/>
      <c r="K100" s="184"/>
      <c r="L100" s="187"/>
      <c r="M100" s="187"/>
      <c r="N100" s="187"/>
      <c r="O100" s="187"/>
      <c r="P100" s="187"/>
      <c r="Q100" s="187"/>
      <c r="R100" s="187"/>
      <c r="S100" s="187"/>
      <c r="T100" s="187"/>
      <c r="U100" s="187"/>
      <c r="V100" s="187"/>
      <c r="W100" s="187"/>
    </row>
    <row r="101" spans="1:23" x14ac:dyDescent="0.2">
      <c r="A101" s="187"/>
      <c r="B101" s="187"/>
      <c r="C101" s="184"/>
      <c r="D101" s="184"/>
      <c r="E101" s="184"/>
      <c r="F101" s="185"/>
      <c r="G101" s="184"/>
      <c r="H101" s="186"/>
      <c r="I101" s="186"/>
      <c r="J101" s="186"/>
      <c r="K101" s="184"/>
      <c r="L101" s="187"/>
      <c r="M101" s="187"/>
      <c r="N101" s="187"/>
      <c r="O101" s="187"/>
      <c r="P101" s="187"/>
      <c r="Q101" s="187"/>
      <c r="R101" s="187"/>
      <c r="S101" s="187"/>
      <c r="T101" s="187"/>
      <c r="U101" s="187"/>
      <c r="V101" s="187"/>
      <c r="W101" s="187"/>
    </row>
    <row r="102" spans="1:23" x14ac:dyDescent="0.2">
      <c r="A102" s="187"/>
      <c r="B102" s="187"/>
      <c r="C102" s="184"/>
      <c r="D102" s="184"/>
      <c r="E102" s="184"/>
      <c r="F102" s="185"/>
      <c r="G102" s="184"/>
      <c r="H102" s="186"/>
      <c r="I102" s="186"/>
      <c r="J102" s="186"/>
      <c r="K102" s="184"/>
      <c r="L102" s="187"/>
      <c r="M102" s="187"/>
      <c r="N102" s="187"/>
      <c r="O102" s="187"/>
      <c r="P102" s="187"/>
      <c r="Q102" s="187"/>
      <c r="R102" s="187"/>
      <c r="S102" s="187"/>
      <c r="T102" s="187"/>
      <c r="U102" s="187"/>
      <c r="V102" s="187"/>
      <c r="W102" s="187"/>
    </row>
    <row r="103" spans="1:23" x14ac:dyDescent="0.2">
      <c r="A103" s="187"/>
      <c r="B103" s="187"/>
      <c r="C103" s="184"/>
      <c r="D103" s="184"/>
      <c r="E103" s="184"/>
      <c r="F103" s="185"/>
      <c r="G103" s="184"/>
      <c r="H103" s="186"/>
      <c r="I103" s="186"/>
      <c r="J103" s="186"/>
      <c r="K103" s="184"/>
      <c r="L103" s="187"/>
      <c r="M103" s="187"/>
      <c r="N103" s="187"/>
      <c r="O103" s="187"/>
      <c r="P103" s="187"/>
      <c r="Q103" s="187"/>
      <c r="R103" s="187"/>
      <c r="S103" s="187"/>
      <c r="T103" s="187"/>
      <c r="U103" s="187"/>
      <c r="V103" s="187"/>
      <c r="W103" s="187"/>
    </row>
    <row r="104" spans="1:23" x14ac:dyDescent="0.2">
      <c r="A104" s="187"/>
      <c r="B104" s="187"/>
      <c r="C104" s="184"/>
      <c r="D104" s="184"/>
      <c r="E104" s="184"/>
      <c r="F104" s="185"/>
      <c r="G104" s="184"/>
      <c r="H104" s="186"/>
      <c r="I104" s="186"/>
      <c r="J104" s="186"/>
      <c r="K104" s="184"/>
      <c r="L104" s="187"/>
      <c r="M104" s="187"/>
      <c r="N104" s="187"/>
      <c r="O104" s="187"/>
      <c r="P104" s="187"/>
      <c r="Q104" s="187"/>
      <c r="R104" s="187"/>
      <c r="S104" s="187"/>
      <c r="T104" s="187"/>
      <c r="U104" s="187"/>
      <c r="V104" s="187"/>
      <c r="W104" s="187"/>
    </row>
    <row r="105" spans="1:23" x14ac:dyDescent="0.2">
      <c r="A105" s="187"/>
      <c r="B105" s="187"/>
      <c r="C105" s="184"/>
      <c r="D105" s="184"/>
      <c r="E105" s="184"/>
      <c r="F105" s="185"/>
      <c r="G105" s="184"/>
      <c r="H105" s="186"/>
      <c r="I105" s="186"/>
      <c r="J105" s="186"/>
      <c r="K105" s="184"/>
      <c r="L105" s="187"/>
      <c r="M105" s="187"/>
      <c r="N105" s="187"/>
      <c r="O105" s="187"/>
      <c r="P105" s="187"/>
      <c r="Q105" s="187"/>
      <c r="R105" s="187"/>
      <c r="S105" s="187"/>
      <c r="T105" s="187"/>
      <c r="U105" s="187"/>
      <c r="V105" s="187"/>
      <c r="W105" s="187"/>
    </row>
    <row r="106" spans="1:23" x14ac:dyDescent="0.2">
      <c r="A106" s="187"/>
      <c r="B106" s="187"/>
      <c r="C106" s="184"/>
      <c r="D106" s="184"/>
      <c r="E106" s="184"/>
      <c r="F106" s="185"/>
      <c r="G106" s="184"/>
      <c r="H106" s="186"/>
      <c r="I106" s="186"/>
      <c r="J106" s="186"/>
      <c r="K106" s="184"/>
      <c r="L106" s="187"/>
      <c r="M106" s="187"/>
      <c r="N106" s="187"/>
      <c r="O106" s="187"/>
      <c r="P106" s="187"/>
      <c r="Q106" s="187"/>
      <c r="R106" s="187"/>
      <c r="S106" s="187"/>
      <c r="T106" s="187"/>
      <c r="U106" s="187"/>
      <c r="V106" s="187"/>
      <c r="W106" s="187"/>
    </row>
    <row r="107" spans="1:23" x14ac:dyDescent="0.2">
      <c r="A107" s="187"/>
      <c r="B107" s="187"/>
      <c r="C107" s="184"/>
      <c r="D107" s="184"/>
      <c r="E107" s="184"/>
      <c r="F107" s="185"/>
      <c r="G107" s="184"/>
      <c r="H107" s="186"/>
      <c r="I107" s="186"/>
      <c r="J107" s="186"/>
      <c r="K107" s="184"/>
      <c r="L107" s="187"/>
      <c r="M107" s="187"/>
      <c r="N107" s="187"/>
      <c r="O107" s="187"/>
      <c r="P107" s="187"/>
      <c r="Q107" s="187"/>
      <c r="R107" s="187"/>
      <c r="S107" s="187"/>
      <c r="T107" s="187"/>
      <c r="U107" s="187"/>
      <c r="V107" s="187"/>
      <c r="W107" s="187"/>
    </row>
    <row r="108" spans="1:23" x14ac:dyDescent="0.2">
      <c r="A108" s="187"/>
      <c r="B108" s="187"/>
      <c r="C108" s="184"/>
      <c r="D108" s="184"/>
      <c r="E108" s="184"/>
      <c r="F108" s="185"/>
      <c r="G108" s="184"/>
      <c r="H108" s="186"/>
      <c r="I108" s="186"/>
      <c r="J108" s="186"/>
      <c r="K108" s="184"/>
      <c r="L108" s="187"/>
      <c r="M108" s="187"/>
      <c r="N108" s="187"/>
      <c r="O108" s="187"/>
      <c r="P108" s="187"/>
      <c r="Q108" s="187"/>
      <c r="R108" s="187"/>
      <c r="S108" s="187"/>
      <c r="T108" s="187"/>
      <c r="U108" s="187"/>
      <c r="V108" s="187"/>
      <c r="W108" s="187"/>
    </row>
    <row r="109" spans="1:23" x14ac:dyDescent="0.2">
      <c r="A109" s="187"/>
      <c r="B109" s="187"/>
      <c r="C109" s="184"/>
      <c r="D109" s="184"/>
      <c r="E109" s="184"/>
      <c r="F109" s="185"/>
      <c r="G109" s="184"/>
      <c r="H109" s="186"/>
      <c r="I109" s="186"/>
      <c r="J109" s="186"/>
      <c r="K109" s="184"/>
      <c r="L109" s="187"/>
      <c r="M109" s="187"/>
      <c r="N109" s="187"/>
      <c r="O109" s="187"/>
      <c r="P109" s="187"/>
      <c r="Q109" s="187"/>
      <c r="R109" s="187"/>
      <c r="S109" s="187"/>
      <c r="T109" s="187"/>
      <c r="U109" s="187"/>
      <c r="V109" s="187"/>
      <c r="W109" s="187"/>
    </row>
    <row r="110" spans="1:23" x14ac:dyDescent="0.2">
      <c r="A110" s="187"/>
      <c r="B110" s="187"/>
      <c r="C110" s="184"/>
      <c r="D110" s="184"/>
      <c r="E110" s="184"/>
      <c r="F110" s="185"/>
      <c r="G110" s="184"/>
      <c r="H110" s="186"/>
      <c r="I110" s="186"/>
      <c r="J110" s="186"/>
      <c r="K110" s="184"/>
      <c r="L110" s="187"/>
      <c r="M110" s="187"/>
      <c r="N110" s="187"/>
      <c r="O110" s="187"/>
      <c r="P110" s="187"/>
      <c r="Q110" s="187"/>
      <c r="R110" s="187"/>
      <c r="S110" s="187"/>
      <c r="T110" s="187"/>
      <c r="U110" s="187"/>
      <c r="V110" s="187"/>
      <c r="W110" s="187"/>
    </row>
    <row r="111" spans="1:23" x14ac:dyDescent="0.2">
      <c r="A111" s="187"/>
      <c r="B111" s="187"/>
      <c r="C111" s="184"/>
      <c r="D111" s="184"/>
      <c r="E111" s="184"/>
      <c r="F111" s="185"/>
      <c r="G111" s="184"/>
      <c r="H111" s="186"/>
      <c r="I111" s="186"/>
      <c r="J111" s="186"/>
      <c r="K111" s="184"/>
      <c r="L111" s="187"/>
      <c r="M111" s="187"/>
      <c r="N111" s="187"/>
      <c r="O111" s="187"/>
      <c r="P111" s="187"/>
      <c r="Q111" s="187"/>
      <c r="R111" s="187"/>
      <c r="S111" s="187"/>
      <c r="T111" s="187"/>
      <c r="U111" s="187"/>
      <c r="V111" s="187"/>
      <c r="W111" s="187"/>
    </row>
    <row r="112" spans="1:23" x14ac:dyDescent="0.2">
      <c r="A112" s="187"/>
      <c r="B112" s="187"/>
      <c r="C112" s="184"/>
      <c r="D112" s="184"/>
      <c r="E112" s="184"/>
      <c r="F112" s="185"/>
      <c r="G112" s="184"/>
      <c r="H112" s="186"/>
      <c r="I112" s="186"/>
      <c r="J112" s="186"/>
      <c r="K112" s="184"/>
      <c r="L112" s="187"/>
      <c r="M112" s="187"/>
      <c r="N112" s="187"/>
      <c r="O112" s="187"/>
      <c r="P112" s="187"/>
      <c r="Q112" s="187"/>
      <c r="R112" s="187"/>
      <c r="S112" s="187"/>
      <c r="T112" s="187"/>
      <c r="U112" s="187"/>
      <c r="V112" s="187"/>
      <c r="W112" s="187"/>
    </row>
    <row r="113" spans="1:23" x14ac:dyDescent="0.2">
      <c r="A113" s="187"/>
      <c r="B113" s="187"/>
      <c r="C113" s="184"/>
      <c r="D113" s="184"/>
      <c r="E113" s="184"/>
      <c r="F113" s="185"/>
      <c r="G113" s="184"/>
      <c r="H113" s="186"/>
      <c r="I113" s="186"/>
      <c r="J113" s="186"/>
      <c r="K113" s="184"/>
      <c r="L113" s="187"/>
      <c r="M113" s="187"/>
      <c r="N113" s="187"/>
      <c r="O113" s="187"/>
      <c r="P113" s="187"/>
      <c r="Q113" s="187"/>
      <c r="R113" s="187"/>
      <c r="S113" s="187"/>
      <c r="T113" s="187"/>
      <c r="U113" s="187"/>
      <c r="V113" s="187"/>
      <c r="W113" s="187"/>
    </row>
    <row r="114" spans="1:23" x14ac:dyDescent="0.2">
      <c r="A114" s="187"/>
      <c r="B114" s="187"/>
      <c r="C114" s="184"/>
      <c r="D114" s="184"/>
      <c r="E114" s="184"/>
      <c r="F114" s="185"/>
      <c r="G114" s="184"/>
      <c r="H114" s="186"/>
      <c r="I114" s="186"/>
      <c r="J114" s="186"/>
      <c r="K114" s="184"/>
      <c r="L114" s="187"/>
      <c r="M114" s="187"/>
      <c r="N114" s="187"/>
      <c r="O114" s="187"/>
      <c r="P114" s="187"/>
      <c r="Q114" s="187"/>
      <c r="R114" s="187"/>
      <c r="S114" s="187"/>
      <c r="T114" s="187"/>
      <c r="U114" s="187"/>
      <c r="V114" s="187"/>
      <c r="W114" s="187"/>
    </row>
    <row r="115" spans="1:23" x14ac:dyDescent="0.2">
      <c r="A115" s="187"/>
      <c r="B115" s="187"/>
      <c r="C115" s="184"/>
      <c r="D115" s="184"/>
      <c r="E115" s="184"/>
      <c r="F115" s="185"/>
      <c r="G115" s="184"/>
      <c r="H115" s="186"/>
      <c r="I115" s="186"/>
      <c r="J115" s="186"/>
      <c r="K115" s="184"/>
      <c r="L115" s="187"/>
      <c r="M115" s="187"/>
      <c r="N115" s="187"/>
      <c r="O115" s="187"/>
      <c r="P115" s="187"/>
      <c r="Q115" s="187"/>
      <c r="R115" s="187"/>
      <c r="S115" s="187"/>
      <c r="T115" s="187"/>
      <c r="U115" s="187"/>
      <c r="V115" s="187"/>
      <c r="W115" s="187"/>
    </row>
    <row r="116" spans="1:23" x14ac:dyDescent="0.2">
      <c r="A116" s="187"/>
      <c r="B116" s="187"/>
      <c r="C116" s="184"/>
      <c r="D116" s="184"/>
      <c r="E116" s="184"/>
      <c r="F116" s="185"/>
      <c r="G116" s="184"/>
      <c r="H116" s="186"/>
      <c r="I116" s="186"/>
      <c r="J116" s="186"/>
      <c r="K116" s="184"/>
      <c r="L116" s="187"/>
      <c r="M116" s="187"/>
      <c r="N116" s="187"/>
      <c r="O116" s="187"/>
      <c r="P116" s="187"/>
      <c r="Q116" s="187"/>
      <c r="R116" s="187"/>
      <c r="S116" s="187"/>
      <c r="T116" s="187"/>
      <c r="U116" s="187"/>
      <c r="V116" s="187"/>
      <c r="W116" s="187"/>
    </row>
    <row r="117" spans="1:23" x14ac:dyDescent="0.2">
      <c r="A117" s="187"/>
      <c r="B117" s="187"/>
      <c r="C117" s="184"/>
      <c r="D117" s="184"/>
      <c r="E117" s="184"/>
      <c r="F117" s="185"/>
      <c r="G117" s="184"/>
      <c r="H117" s="186"/>
      <c r="I117" s="186"/>
      <c r="J117" s="186"/>
      <c r="K117" s="184"/>
      <c r="L117" s="187"/>
      <c r="M117" s="187"/>
      <c r="N117" s="187"/>
      <c r="O117" s="187"/>
      <c r="P117" s="187"/>
      <c r="Q117" s="187"/>
      <c r="R117" s="187"/>
      <c r="S117" s="187"/>
      <c r="T117" s="187"/>
      <c r="U117" s="187"/>
      <c r="V117" s="187"/>
      <c r="W117" s="187"/>
    </row>
    <row r="118" spans="1:23" x14ac:dyDescent="0.2">
      <c r="A118" s="187"/>
      <c r="B118" s="187"/>
      <c r="C118" s="184"/>
      <c r="D118" s="184"/>
      <c r="E118" s="184"/>
      <c r="F118" s="185"/>
      <c r="G118" s="184"/>
      <c r="H118" s="186"/>
      <c r="I118" s="186"/>
      <c r="J118" s="186"/>
      <c r="K118" s="184"/>
      <c r="L118" s="187"/>
      <c r="M118" s="187"/>
      <c r="N118" s="187"/>
      <c r="O118" s="187"/>
      <c r="P118" s="187"/>
      <c r="Q118" s="187"/>
      <c r="R118" s="187"/>
      <c r="S118" s="187"/>
      <c r="T118" s="187"/>
      <c r="U118" s="187"/>
      <c r="V118" s="187"/>
      <c r="W118" s="187"/>
    </row>
    <row r="119" spans="1:23" x14ac:dyDescent="0.2">
      <c r="A119" s="187"/>
      <c r="B119" s="187"/>
      <c r="C119" s="184"/>
      <c r="D119" s="184"/>
      <c r="E119" s="184"/>
      <c r="F119" s="185"/>
      <c r="G119" s="184"/>
      <c r="H119" s="186"/>
      <c r="I119" s="186"/>
      <c r="J119" s="186"/>
      <c r="K119" s="184"/>
      <c r="L119" s="187"/>
      <c r="M119" s="187"/>
      <c r="N119" s="187"/>
      <c r="O119" s="187"/>
      <c r="P119" s="187"/>
      <c r="Q119" s="187"/>
      <c r="R119" s="187"/>
      <c r="S119" s="187"/>
      <c r="T119" s="187"/>
      <c r="U119" s="187"/>
      <c r="V119" s="187"/>
      <c r="W119" s="187"/>
    </row>
    <row r="120" spans="1:23" x14ac:dyDescent="0.2">
      <c r="A120" s="187"/>
      <c r="B120" s="187"/>
      <c r="C120" s="184"/>
      <c r="D120" s="184"/>
      <c r="E120" s="184"/>
      <c r="F120" s="185"/>
      <c r="G120" s="184"/>
      <c r="H120" s="186"/>
      <c r="I120" s="186"/>
      <c r="J120" s="186"/>
      <c r="K120" s="184"/>
      <c r="L120" s="187"/>
      <c r="M120" s="187"/>
      <c r="N120" s="187"/>
      <c r="O120" s="187"/>
      <c r="P120" s="187"/>
      <c r="Q120" s="187"/>
      <c r="R120" s="187"/>
      <c r="S120" s="187"/>
      <c r="T120" s="187"/>
      <c r="U120" s="187"/>
      <c r="V120" s="187"/>
      <c r="W120" s="187"/>
    </row>
    <row r="121" spans="1:23" x14ac:dyDescent="0.2">
      <c r="A121" s="187"/>
      <c r="B121" s="187"/>
      <c r="C121" s="184"/>
      <c r="D121" s="184"/>
      <c r="E121" s="184"/>
      <c r="F121" s="185"/>
      <c r="G121" s="184"/>
      <c r="H121" s="186"/>
      <c r="I121" s="186"/>
      <c r="J121" s="186"/>
      <c r="K121" s="184"/>
      <c r="L121" s="187"/>
      <c r="M121" s="187"/>
      <c r="N121" s="187"/>
      <c r="O121" s="187"/>
      <c r="P121" s="187"/>
      <c r="Q121" s="187"/>
      <c r="R121" s="187"/>
      <c r="S121" s="187"/>
      <c r="T121" s="187"/>
      <c r="U121" s="187"/>
      <c r="V121" s="187"/>
      <c r="W121" s="187"/>
    </row>
    <row r="122" spans="1:23" x14ac:dyDescent="0.2">
      <c r="A122" s="187"/>
      <c r="B122" s="187"/>
      <c r="C122" s="184"/>
      <c r="D122" s="184"/>
      <c r="E122" s="184"/>
      <c r="F122" s="185"/>
      <c r="G122" s="184"/>
      <c r="H122" s="186"/>
      <c r="I122" s="186"/>
      <c r="J122" s="186"/>
      <c r="K122" s="184"/>
      <c r="L122" s="187"/>
      <c r="M122" s="187"/>
      <c r="N122" s="187"/>
      <c r="O122" s="187"/>
      <c r="P122" s="187"/>
      <c r="Q122" s="187"/>
      <c r="R122" s="187"/>
      <c r="S122" s="187"/>
      <c r="T122" s="187"/>
      <c r="U122" s="187"/>
      <c r="V122" s="187"/>
      <c r="W122" s="187"/>
    </row>
    <row r="123" spans="1:23" x14ac:dyDescent="0.2">
      <c r="A123" s="187"/>
      <c r="B123" s="187"/>
      <c r="C123" s="184"/>
      <c r="D123" s="184"/>
      <c r="E123" s="184"/>
      <c r="F123" s="185"/>
      <c r="G123" s="184"/>
      <c r="H123" s="186"/>
      <c r="I123" s="186"/>
      <c r="J123" s="186"/>
      <c r="K123" s="184"/>
      <c r="L123" s="187"/>
      <c r="M123" s="187"/>
      <c r="N123" s="187"/>
      <c r="O123" s="187"/>
      <c r="P123" s="187"/>
      <c r="Q123" s="187"/>
      <c r="R123" s="187"/>
      <c r="S123" s="187"/>
      <c r="T123" s="187"/>
      <c r="U123" s="187"/>
      <c r="V123" s="187"/>
      <c r="W123" s="187"/>
    </row>
    <row r="124" spans="1:23" x14ac:dyDescent="0.2">
      <c r="A124" s="187"/>
      <c r="B124" s="187"/>
      <c r="C124" s="184"/>
      <c r="D124" s="184"/>
      <c r="E124" s="184"/>
      <c r="F124" s="185"/>
      <c r="G124" s="184"/>
      <c r="H124" s="186"/>
      <c r="I124" s="186"/>
      <c r="J124" s="186"/>
      <c r="K124" s="184"/>
      <c r="L124" s="187"/>
      <c r="M124" s="187"/>
      <c r="N124" s="187"/>
      <c r="O124" s="187"/>
      <c r="P124" s="187"/>
      <c r="Q124" s="187"/>
      <c r="R124" s="187"/>
      <c r="S124" s="187"/>
      <c r="T124" s="187"/>
      <c r="U124" s="187"/>
      <c r="V124" s="187"/>
      <c r="W124" s="187"/>
    </row>
    <row r="125" spans="1:23" x14ac:dyDescent="0.2">
      <c r="A125" s="187"/>
      <c r="B125" s="187"/>
      <c r="C125" s="184"/>
      <c r="D125" s="184"/>
      <c r="E125" s="184"/>
      <c r="F125" s="185"/>
      <c r="G125" s="184"/>
      <c r="H125" s="186"/>
      <c r="I125" s="186"/>
      <c r="J125" s="186"/>
      <c r="K125" s="184"/>
      <c r="L125" s="187"/>
      <c r="M125" s="187"/>
      <c r="N125" s="187"/>
      <c r="O125" s="187"/>
      <c r="P125" s="187"/>
      <c r="Q125" s="187"/>
      <c r="R125" s="187"/>
      <c r="S125" s="187"/>
      <c r="T125" s="187"/>
      <c r="U125" s="187"/>
      <c r="V125" s="187"/>
      <c r="W125" s="187"/>
    </row>
    <row r="126" spans="1:23" x14ac:dyDescent="0.2">
      <c r="A126" s="187"/>
      <c r="B126" s="187"/>
      <c r="C126" s="184"/>
      <c r="D126" s="184"/>
      <c r="E126" s="184"/>
      <c r="F126" s="185"/>
      <c r="G126" s="184"/>
      <c r="H126" s="186"/>
      <c r="I126" s="186"/>
      <c r="J126" s="186"/>
      <c r="K126" s="184"/>
      <c r="L126" s="187"/>
      <c r="M126" s="187"/>
      <c r="N126" s="187"/>
      <c r="O126" s="187"/>
      <c r="P126" s="187"/>
      <c r="Q126" s="187"/>
      <c r="R126" s="187"/>
      <c r="S126" s="187"/>
      <c r="T126" s="187"/>
      <c r="U126" s="187"/>
      <c r="V126" s="187"/>
      <c r="W126" s="187"/>
    </row>
    <row r="127" spans="1:23" x14ac:dyDescent="0.2">
      <c r="A127" s="187"/>
      <c r="B127" s="187"/>
      <c r="C127" s="184"/>
      <c r="D127" s="184"/>
      <c r="E127" s="184"/>
      <c r="F127" s="185"/>
      <c r="G127" s="184"/>
      <c r="H127" s="186"/>
      <c r="I127" s="186"/>
      <c r="J127" s="186"/>
      <c r="K127" s="184"/>
      <c r="L127" s="187"/>
      <c r="M127" s="187"/>
      <c r="N127" s="187"/>
      <c r="O127" s="187"/>
      <c r="P127" s="187"/>
      <c r="Q127" s="187"/>
      <c r="R127" s="187"/>
      <c r="S127" s="187"/>
      <c r="T127" s="187"/>
      <c r="U127" s="187"/>
      <c r="V127" s="187"/>
      <c r="W127" s="187"/>
    </row>
    <row r="128" spans="1:23" x14ac:dyDescent="0.2">
      <c r="A128" s="187"/>
      <c r="B128" s="187"/>
      <c r="C128" s="184"/>
      <c r="D128" s="184"/>
      <c r="E128" s="184"/>
      <c r="F128" s="185"/>
      <c r="G128" s="184"/>
      <c r="H128" s="186"/>
      <c r="I128" s="186"/>
      <c r="J128" s="186"/>
      <c r="K128" s="184"/>
      <c r="L128" s="187"/>
      <c r="M128" s="187"/>
      <c r="N128" s="187"/>
      <c r="O128" s="187"/>
      <c r="P128" s="187"/>
      <c r="Q128" s="187"/>
      <c r="R128" s="187"/>
      <c r="S128" s="187"/>
      <c r="T128" s="187"/>
      <c r="U128" s="187"/>
      <c r="V128" s="187"/>
      <c r="W128" s="187"/>
    </row>
    <row r="129" spans="1:23" x14ac:dyDescent="0.2">
      <c r="A129" s="187"/>
      <c r="B129" s="187"/>
      <c r="C129" s="184"/>
      <c r="D129" s="184"/>
      <c r="E129" s="184"/>
      <c r="F129" s="185"/>
      <c r="G129" s="184"/>
      <c r="H129" s="186"/>
      <c r="I129" s="186"/>
      <c r="J129" s="186"/>
      <c r="K129" s="184"/>
      <c r="L129" s="187"/>
      <c r="M129" s="187"/>
      <c r="N129" s="187"/>
      <c r="O129" s="187"/>
      <c r="P129" s="187"/>
      <c r="Q129" s="187"/>
      <c r="R129" s="187"/>
      <c r="S129" s="187"/>
      <c r="T129" s="187"/>
      <c r="U129" s="187"/>
      <c r="V129" s="187"/>
      <c r="W129" s="187"/>
    </row>
    <row r="130" spans="1:23" x14ac:dyDescent="0.2">
      <c r="A130" s="187"/>
      <c r="B130" s="187"/>
      <c r="C130" s="184"/>
      <c r="D130" s="184"/>
      <c r="E130" s="184"/>
      <c r="F130" s="185"/>
      <c r="G130" s="184"/>
      <c r="H130" s="186"/>
      <c r="I130" s="186"/>
      <c r="J130" s="186"/>
      <c r="K130" s="184"/>
      <c r="L130" s="187"/>
      <c r="M130" s="187"/>
      <c r="N130" s="187"/>
      <c r="O130" s="187"/>
      <c r="P130" s="187"/>
      <c r="Q130" s="187"/>
      <c r="R130" s="187"/>
      <c r="S130" s="187"/>
      <c r="T130" s="187"/>
      <c r="U130" s="187"/>
      <c r="V130" s="187"/>
      <c r="W130" s="187"/>
    </row>
    <row r="131" spans="1:23" x14ac:dyDescent="0.2">
      <c r="A131" s="187"/>
      <c r="B131" s="187"/>
      <c r="C131" s="184"/>
      <c r="D131" s="184"/>
      <c r="E131" s="184"/>
      <c r="F131" s="185"/>
      <c r="G131" s="184"/>
      <c r="H131" s="186"/>
      <c r="I131" s="186"/>
      <c r="J131" s="186"/>
      <c r="K131" s="184"/>
      <c r="L131" s="187"/>
      <c r="M131" s="187"/>
      <c r="N131" s="187"/>
      <c r="O131" s="187"/>
      <c r="P131" s="187"/>
      <c r="Q131" s="187"/>
      <c r="R131" s="187"/>
      <c r="S131" s="187"/>
      <c r="T131" s="187"/>
      <c r="U131" s="187"/>
      <c r="V131" s="187"/>
      <c r="W131" s="187"/>
    </row>
    <row r="132" spans="1:23" x14ac:dyDescent="0.2">
      <c r="A132" s="187"/>
      <c r="B132" s="187"/>
      <c r="C132" s="184"/>
      <c r="D132" s="184"/>
      <c r="E132" s="184"/>
      <c r="F132" s="185"/>
      <c r="G132" s="184"/>
      <c r="H132" s="186"/>
      <c r="I132" s="186"/>
      <c r="J132" s="186"/>
      <c r="K132" s="184"/>
      <c r="L132" s="187"/>
      <c r="M132" s="187"/>
      <c r="N132" s="187"/>
      <c r="O132" s="187"/>
      <c r="P132" s="187"/>
      <c r="Q132" s="187"/>
      <c r="R132" s="187"/>
      <c r="S132" s="187"/>
      <c r="T132" s="187"/>
      <c r="U132" s="187"/>
      <c r="V132" s="187"/>
      <c r="W132" s="187"/>
    </row>
    <row r="133" spans="1:23" x14ac:dyDescent="0.2">
      <c r="A133" s="187"/>
      <c r="B133" s="187"/>
      <c r="C133" s="184"/>
      <c r="D133" s="184"/>
      <c r="E133" s="184"/>
      <c r="F133" s="185"/>
      <c r="G133" s="184"/>
      <c r="H133" s="186"/>
      <c r="I133" s="186"/>
      <c r="J133" s="186"/>
      <c r="K133" s="184"/>
      <c r="L133" s="187"/>
      <c r="M133" s="187"/>
      <c r="N133" s="187"/>
      <c r="O133" s="187"/>
      <c r="P133" s="187"/>
      <c r="Q133" s="187"/>
      <c r="R133" s="187"/>
      <c r="S133" s="187"/>
      <c r="T133" s="187"/>
      <c r="U133" s="187"/>
      <c r="V133" s="187"/>
      <c r="W133" s="187"/>
    </row>
    <row r="134" spans="1:23" x14ac:dyDescent="0.2">
      <c r="A134" s="187"/>
      <c r="B134" s="187"/>
      <c r="C134" s="184"/>
      <c r="D134" s="184"/>
      <c r="E134" s="184"/>
      <c r="F134" s="185"/>
      <c r="G134" s="184"/>
      <c r="H134" s="186"/>
      <c r="I134" s="186"/>
      <c r="J134" s="186"/>
      <c r="K134" s="184"/>
      <c r="L134" s="187"/>
      <c r="M134" s="187"/>
      <c r="N134" s="187"/>
      <c r="O134" s="187"/>
      <c r="P134" s="187"/>
      <c r="Q134" s="187"/>
      <c r="R134" s="187"/>
      <c r="S134" s="187"/>
      <c r="T134" s="187"/>
      <c r="U134" s="187"/>
      <c r="V134" s="187"/>
      <c r="W134" s="187"/>
    </row>
    <row r="135" spans="1:23" x14ac:dyDescent="0.2">
      <c r="A135" s="187"/>
      <c r="B135" s="187"/>
      <c r="C135" s="184"/>
      <c r="D135" s="184"/>
      <c r="E135" s="184"/>
      <c r="F135" s="185"/>
      <c r="G135" s="184"/>
      <c r="H135" s="186"/>
      <c r="I135" s="186"/>
      <c r="J135" s="186"/>
      <c r="K135" s="184"/>
      <c r="L135" s="187"/>
      <c r="M135" s="187"/>
      <c r="N135" s="187"/>
      <c r="O135" s="187"/>
      <c r="P135" s="187"/>
      <c r="Q135" s="187"/>
      <c r="R135" s="187"/>
      <c r="S135" s="187"/>
      <c r="T135" s="187"/>
      <c r="U135" s="187"/>
      <c r="V135" s="187"/>
      <c r="W135" s="187"/>
    </row>
    <row r="136" spans="1:23" x14ac:dyDescent="0.2">
      <c r="A136" s="187"/>
      <c r="B136" s="187"/>
      <c r="C136" s="184"/>
      <c r="D136" s="184"/>
      <c r="E136" s="184"/>
      <c r="F136" s="185"/>
      <c r="G136" s="184"/>
      <c r="H136" s="186"/>
      <c r="I136" s="186"/>
      <c r="J136" s="186"/>
      <c r="K136" s="184"/>
      <c r="L136" s="187"/>
      <c r="M136" s="187"/>
      <c r="N136" s="187"/>
      <c r="O136" s="187"/>
      <c r="P136" s="187"/>
      <c r="Q136" s="187"/>
      <c r="R136" s="187"/>
      <c r="S136" s="187"/>
      <c r="T136" s="187"/>
      <c r="U136" s="187"/>
      <c r="V136" s="187"/>
      <c r="W136" s="187"/>
    </row>
    <row r="137" spans="1:23" x14ac:dyDescent="0.2">
      <c r="A137" s="187"/>
      <c r="B137" s="187"/>
      <c r="C137" s="184"/>
      <c r="D137" s="184"/>
      <c r="E137" s="184"/>
      <c r="F137" s="185"/>
      <c r="G137" s="184"/>
      <c r="H137" s="186"/>
      <c r="I137" s="186"/>
      <c r="J137" s="186"/>
      <c r="K137" s="184"/>
      <c r="L137" s="187"/>
      <c r="M137" s="187"/>
      <c r="N137" s="187"/>
      <c r="O137" s="187"/>
      <c r="P137" s="187"/>
      <c r="Q137" s="187"/>
      <c r="R137" s="187"/>
      <c r="S137" s="187"/>
      <c r="T137" s="187"/>
      <c r="U137" s="187"/>
      <c r="V137" s="187"/>
      <c r="W137" s="187"/>
    </row>
    <row r="138" spans="1:23" x14ac:dyDescent="0.2">
      <c r="A138" s="187"/>
      <c r="B138" s="187"/>
      <c r="C138" s="184"/>
      <c r="D138" s="184"/>
      <c r="E138" s="184"/>
      <c r="F138" s="185"/>
      <c r="G138" s="184"/>
      <c r="H138" s="186"/>
      <c r="I138" s="186"/>
      <c r="J138" s="186"/>
      <c r="K138" s="184"/>
      <c r="L138" s="187"/>
      <c r="M138" s="187"/>
      <c r="N138" s="187"/>
      <c r="O138" s="187"/>
      <c r="P138" s="187"/>
      <c r="Q138" s="187"/>
      <c r="R138" s="187"/>
      <c r="S138" s="187"/>
      <c r="T138" s="187"/>
      <c r="U138" s="187"/>
      <c r="V138" s="187"/>
      <c r="W138" s="187"/>
    </row>
    <row r="139" spans="1:23" x14ac:dyDescent="0.2">
      <c r="A139" s="187"/>
      <c r="B139" s="187"/>
      <c r="C139" s="184"/>
      <c r="D139" s="184"/>
      <c r="E139" s="184"/>
      <c r="F139" s="185"/>
      <c r="G139" s="184"/>
      <c r="H139" s="186"/>
      <c r="I139" s="186"/>
      <c r="J139" s="186"/>
      <c r="K139" s="184"/>
      <c r="L139" s="187"/>
      <c r="M139" s="187"/>
      <c r="N139" s="187"/>
      <c r="O139" s="187"/>
      <c r="P139" s="187"/>
      <c r="Q139" s="187"/>
      <c r="R139" s="187"/>
      <c r="S139" s="187"/>
      <c r="T139" s="187"/>
      <c r="U139" s="187"/>
      <c r="V139" s="187"/>
      <c r="W139" s="187"/>
    </row>
    <row r="140" spans="1:23" x14ac:dyDescent="0.2">
      <c r="A140" s="187"/>
      <c r="B140" s="187"/>
      <c r="C140" s="184"/>
      <c r="D140" s="184"/>
      <c r="E140" s="184"/>
      <c r="F140" s="185"/>
      <c r="G140" s="184"/>
      <c r="H140" s="186"/>
      <c r="I140" s="186"/>
      <c r="J140" s="186"/>
      <c r="K140" s="184"/>
      <c r="L140" s="187"/>
      <c r="M140" s="187"/>
      <c r="N140" s="187"/>
      <c r="O140" s="187"/>
      <c r="P140" s="187"/>
      <c r="Q140" s="187"/>
      <c r="R140" s="187"/>
      <c r="S140" s="187"/>
      <c r="T140" s="187"/>
      <c r="U140" s="187"/>
      <c r="V140" s="187"/>
      <c r="W140" s="187"/>
    </row>
    <row r="141" spans="1:23" x14ac:dyDescent="0.2">
      <c r="A141" s="187"/>
      <c r="B141" s="187"/>
      <c r="C141" s="184"/>
      <c r="D141" s="184"/>
      <c r="E141" s="184"/>
      <c r="F141" s="185"/>
      <c r="G141" s="184"/>
      <c r="H141" s="186"/>
      <c r="I141" s="186"/>
      <c r="J141" s="186"/>
      <c r="K141" s="184"/>
      <c r="L141" s="187"/>
      <c r="M141" s="187"/>
      <c r="N141" s="187"/>
      <c r="O141" s="187"/>
      <c r="P141" s="187"/>
      <c r="Q141" s="187"/>
      <c r="R141" s="187"/>
      <c r="S141" s="187"/>
      <c r="T141" s="187"/>
      <c r="U141" s="187"/>
      <c r="V141" s="187"/>
      <c r="W141" s="187"/>
    </row>
    <row r="142" spans="1:23" x14ac:dyDescent="0.2">
      <c r="A142" s="187"/>
      <c r="B142" s="187"/>
      <c r="C142" s="184"/>
      <c r="D142" s="184"/>
      <c r="E142" s="184"/>
      <c r="F142" s="185"/>
      <c r="G142" s="184"/>
      <c r="H142" s="186"/>
      <c r="I142" s="186"/>
      <c r="J142" s="186"/>
      <c r="K142" s="184"/>
      <c r="L142" s="187"/>
      <c r="M142" s="187"/>
      <c r="N142" s="187"/>
      <c r="O142" s="187"/>
      <c r="P142" s="187"/>
      <c r="Q142" s="187"/>
      <c r="R142" s="187"/>
      <c r="S142" s="187"/>
      <c r="T142" s="187"/>
      <c r="U142" s="187"/>
      <c r="V142" s="187"/>
      <c r="W142" s="187"/>
    </row>
    <row r="143" spans="1:23" x14ac:dyDescent="0.2">
      <c r="A143" s="187"/>
      <c r="B143" s="187"/>
      <c r="C143" s="184"/>
      <c r="D143" s="184"/>
      <c r="E143" s="184"/>
      <c r="F143" s="185"/>
      <c r="G143" s="184"/>
      <c r="H143" s="186"/>
      <c r="I143" s="186"/>
      <c r="J143" s="186"/>
      <c r="K143" s="184"/>
      <c r="L143" s="187"/>
      <c r="M143" s="187"/>
      <c r="N143" s="187"/>
      <c r="O143" s="187"/>
      <c r="P143" s="187"/>
      <c r="Q143" s="187"/>
      <c r="R143" s="187"/>
      <c r="S143" s="187"/>
      <c r="T143" s="187"/>
      <c r="U143" s="187"/>
      <c r="V143" s="187"/>
      <c r="W143" s="187"/>
    </row>
    <row r="144" spans="1:23" x14ac:dyDescent="0.2">
      <c r="A144" s="187"/>
      <c r="B144" s="187"/>
      <c r="C144" s="184"/>
      <c r="D144" s="184"/>
      <c r="E144" s="184"/>
      <c r="F144" s="185"/>
      <c r="G144" s="184"/>
      <c r="H144" s="186"/>
      <c r="I144" s="186"/>
      <c r="J144" s="186"/>
      <c r="K144" s="184"/>
      <c r="L144" s="187"/>
      <c r="M144" s="187"/>
      <c r="N144" s="187"/>
      <c r="O144" s="187"/>
      <c r="P144" s="187"/>
      <c r="Q144" s="187"/>
      <c r="R144" s="187"/>
      <c r="S144" s="187"/>
      <c r="T144" s="187"/>
      <c r="U144" s="187"/>
      <c r="V144" s="187"/>
      <c r="W144" s="187"/>
    </row>
    <row r="145" spans="1:23" x14ac:dyDescent="0.2">
      <c r="A145" s="187"/>
      <c r="B145" s="187"/>
      <c r="C145" s="184"/>
      <c r="D145" s="184"/>
      <c r="E145" s="184"/>
      <c r="F145" s="185"/>
      <c r="G145" s="184"/>
      <c r="H145" s="186"/>
      <c r="I145" s="186"/>
      <c r="J145" s="186"/>
      <c r="K145" s="184"/>
      <c r="L145" s="187"/>
      <c r="M145" s="187"/>
      <c r="N145" s="187"/>
      <c r="O145" s="187"/>
      <c r="P145" s="187"/>
      <c r="Q145" s="187"/>
      <c r="R145" s="187"/>
      <c r="S145" s="187"/>
      <c r="T145" s="187"/>
      <c r="U145" s="187"/>
      <c r="V145" s="187"/>
      <c r="W145" s="187"/>
    </row>
    <row r="146" spans="1:23" x14ac:dyDescent="0.2">
      <c r="A146" s="187"/>
      <c r="B146" s="187"/>
      <c r="C146" s="184"/>
      <c r="D146" s="184"/>
      <c r="E146" s="184"/>
      <c r="F146" s="185"/>
      <c r="G146" s="184"/>
      <c r="H146" s="186"/>
      <c r="I146" s="186"/>
      <c r="J146" s="186"/>
      <c r="K146" s="184"/>
      <c r="L146" s="187"/>
      <c r="M146" s="187"/>
      <c r="N146" s="187"/>
      <c r="O146" s="187"/>
      <c r="P146" s="187"/>
      <c r="Q146" s="187"/>
      <c r="R146" s="187"/>
      <c r="S146" s="187"/>
      <c r="T146" s="187"/>
      <c r="U146" s="187"/>
      <c r="V146" s="187"/>
      <c r="W146" s="187"/>
    </row>
    <row r="147" spans="1:23" x14ac:dyDescent="0.2">
      <c r="A147" s="187"/>
      <c r="B147" s="187"/>
      <c r="C147" s="184"/>
      <c r="D147" s="184"/>
      <c r="E147" s="184"/>
      <c r="F147" s="185"/>
      <c r="G147" s="184"/>
      <c r="H147" s="186"/>
      <c r="I147" s="186"/>
      <c r="J147" s="186"/>
      <c r="K147" s="184"/>
      <c r="L147" s="187"/>
      <c r="M147" s="187"/>
      <c r="N147" s="187"/>
      <c r="O147" s="187"/>
      <c r="P147" s="187"/>
      <c r="Q147" s="187"/>
      <c r="R147" s="187"/>
      <c r="S147" s="187"/>
      <c r="T147" s="187"/>
      <c r="U147" s="187"/>
      <c r="V147" s="187"/>
      <c r="W147" s="187"/>
    </row>
    <row r="148" spans="1:23" x14ac:dyDescent="0.2">
      <c r="A148" s="187"/>
      <c r="B148" s="187"/>
      <c r="C148" s="184"/>
      <c r="D148" s="184"/>
      <c r="E148" s="184"/>
      <c r="F148" s="185"/>
      <c r="G148" s="184"/>
      <c r="H148" s="186"/>
      <c r="I148" s="186"/>
      <c r="J148" s="186"/>
      <c r="K148" s="184"/>
      <c r="L148" s="187"/>
      <c r="M148" s="187"/>
      <c r="N148" s="187"/>
      <c r="O148" s="187"/>
      <c r="P148" s="187"/>
      <c r="Q148" s="187"/>
      <c r="R148" s="187"/>
      <c r="S148" s="187"/>
      <c r="T148" s="187"/>
      <c r="U148" s="187"/>
      <c r="V148" s="187"/>
      <c r="W148" s="187"/>
    </row>
    <row r="149" spans="1:23" x14ac:dyDescent="0.2">
      <c r="A149" s="187"/>
      <c r="B149" s="187"/>
      <c r="C149" s="184"/>
      <c r="D149" s="184"/>
      <c r="E149" s="184"/>
      <c r="F149" s="185"/>
      <c r="G149" s="184"/>
      <c r="H149" s="186"/>
      <c r="I149" s="186"/>
      <c r="J149" s="186"/>
      <c r="K149" s="184"/>
      <c r="L149" s="187"/>
      <c r="M149" s="187"/>
      <c r="N149" s="187"/>
      <c r="O149" s="187"/>
      <c r="P149" s="187"/>
      <c r="Q149" s="187"/>
      <c r="R149" s="187"/>
      <c r="S149" s="187"/>
      <c r="T149" s="187"/>
      <c r="U149" s="187"/>
      <c r="V149" s="187"/>
      <c r="W149" s="187"/>
    </row>
    <row r="150" spans="1:23" x14ac:dyDescent="0.2">
      <c r="A150" s="187"/>
      <c r="B150" s="187"/>
      <c r="C150" s="184"/>
      <c r="D150" s="184"/>
      <c r="E150" s="184"/>
      <c r="F150" s="185"/>
      <c r="G150" s="184"/>
      <c r="H150" s="186"/>
      <c r="I150" s="186"/>
      <c r="J150" s="186"/>
      <c r="K150" s="184"/>
      <c r="L150" s="187"/>
      <c r="M150" s="187"/>
      <c r="N150" s="187"/>
      <c r="O150" s="187"/>
      <c r="P150" s="187"/>
      <c r="Q150" s="187"/>
      <c r="R150" s="187"/>
      <c r="S150" s="187"/>
      <c r="T150" s="187"/>
      <c r="U150" s="187"/>
      <c r="V150" s="187"/>
      <c r="W150" s="187"/>
    </row>
    <row r="151" spans="1:23" x14ac:dyDescent="0.2">
      <c r="A151" s="187"/>
      <c r="B151" s="187"/>
      <c r="C151" s="184"/>
      <c r="D151" s="184"/>
      <c r="E151" s="184"/>
      <c r="F151" s="185"/>
      <c r="G151" s="184"/>
      <c r="H151" s="186"/>
      <c r="I151" s="186"/>
      <c r="J151" s="186"/>
      <c r="K151" s="184"/>
      <c r="L151" s="187"/>
      <c r="M151" s="187"/>
      <c r="N151" s="187"/>
      <c r="O151" s="187"/>
      <c r="P151" s="187"/>
      <c r="Q151" s="187"/>
      <c r="R151" s="187"/>
      <c r="S151" s="187"/>
      <c r="T151" s="187"/>
      <c r="U151" s="187"/>
      <c r="V151" s="187"/>
      <c r="W151" s="187"/>
    </row>
    <row r="152" spans="1:23" x14ac:dyDescent="0.2">
      <c r="A152" s="187"/>
      <c r="B152" s="187"/>
      <c r="C152" s="184"/>
      <c r="D152" s="184"/>
      <c r="E152" s="184"/>
      <c r="F152" s="185"/>
      <c r="G152" s="184"/>
      <c r="H152" s="186"/>
      <c r="I152" s="186"/>
      <c r="J152" s="186"/>
      <c r="K152" s="184"/>
      <c r="L152" s="187"/>
      <c r="M152" s="187"/>
      <c r="N152" s="187"/>
      <c r="O152" s="187"/>
      <c r="P152" s="187"/>
      <c r="Q152" s="187"/>
      <c r="R152" s="187"/>
      <c r="S152" s="187"/>
      <c r="T152" s="187"/>
      <c r="U152" s="187"/>
      <c r="V152" s="187"/>
      <c r="W152" s="187"/>
    </row>
    <row r="153" spans="1:23" x14ac:dyDescent="0.2">
      <c r="A153" s="187"/>
      <c r="B153" s="187"/>
      <c r="C153" s="184"/>
      <c r="D153" s="184"/>
      <c r="E153" s="184"/>
      <c r="F153" s="185"/>
      <c r="G153" s="184"/>
      <c r="H153" s="186"/>
      <c r="I153" s="186"/>
      <c r="J153" s="186"/>
      <c r="K153" s="184"/>
      <c r="L153" s="187"/>
      <c r="M153" s="187"/>
      <c r="N153" s="187"/>
      <c r="O153" s="187"/>
      <c r="P153" s="187"/>
      <c r="Q153" s="187"/>
      <c r="R153" s="187"/>
      <c r="S153" s="187"/>
      <c r="T153" s="187"/>
      <c r="U153" s="187"/>
      <c r="V153" s="187"/>
      <c r="W153" s="187"/>
    </row>
    <row r="154" spans="1:23" x14ac:dyDescent="0.2">
      <c r="A154" s="187"/>
      <c r="B154" s="187"/>
      <c r="C154" s="184"/>
      <c r="D154" s="184"/>
      <c r="E154" s="184"/>
      <c r="F154" s="185"/>
      <c r="G154" s="184"/>
      <c r="H154" s="186"/>
      <c r="I154" s="186"/>
      <c r="J154" s="186"/>
      <c r="K154" s="184"/>
      <c r="L154" s="187"/>
      <c r="M154" s="187"/>
      <c r="N154" s="187"/>
      <c r="O154" s="187"/>
      <c r="P154" s="187"/>
      <c r="Q154" s="187"/>
      <c r="R154" s="187"/>
      <c r="S154" s="187"/>
      <c r="T154" s="187"/>
      <c r="U154" s="187"/>
      <c r="V154" s="187"/>
      <c r="W154" s="187"/>
    </row>
    <row r="155" spans="1:23" x14ac:dyDescent="0.2">
      <c r="A155" s="187"/>
      <c r="B155" s="187"/>
      <c r="C155" s="184"/>
      <c r="D155" s="184"/>
      <c r="E155" s="184"/>
      <c r="F155" s="185"/>
      <c r="G155" s="184"/>
      <c r="H155" s="186"/>
      <c r="I155" s="186"/>
      <c r="J155" s="186"/>
      <c r="K155" s="184"/>
      <c r="L155" s="187"/>
      <c r="M155" s="187"/>
      <c r="N155" s="187"/>
      <c r="O155" s="187"/>
      <c r="P155" s="187"/>
      <c r="Q155" s="187"/>
      <c r="R155" s="187"/>
      <c r="S155" s="187"/>
      <c r="T155" s="187"/>
      <c r="U155" s="187"/>
      <c r="V155" s="187"/>
      <c r="W155" s="187"/>
    </row>
    <row r="156" spans="1:23" x14ac:dyDescent="0.2">
      <c r="A156" s="187"/>
      <c r="B156" s="187"/>
      <c r="C156" s="184"/>
      <c r="D156" s="184"/>
      <c r="E156" s="184"/>
      <c r="F156" s="185"/>
      <c r="G156" s="184"/>
      <c r="H156" s="186"/>
      <c r="I156" s="186"/>
      <c r="J156" s="186"/>
      <c r="K156" s="184"/>
      <c r="L156" s="187"/>
      <c r="M156" s="187"/>
      <c r="N156" s="187"/>
      <c r="O156" s="187"/>
      <c r="P156" s="187"/>
      <c r="Q156" s="187"/>
      <c r="R156" s="187"/>
      <c r="S156" s="187"/>
      <c r="T156" s="187"/>
      <c r="U156" s="187"/>
      <c r="V156" s="187"/>
      <c r="W156" s="187"/>
    </row>
    <row r="157" spans="1:23" x14ac:dyDescent="0.2">
      <c r="A157" s="187"/>
      <c r="B157" s="187"/>
      <c r="C157" s="184"/>
      <c r="D157" s="184"/>
      <c r="E157" s="184"/>
      <c r="F157" s="185"/>
      <c r="G157" s="184"/>
      <c r="H157" s="186"/>
      <c r="I157" s="186"/>
      <c r="J157" s="186"/>
      <c r="K157" s="184"/>
      <c r="L157" s="187"/>
      <c r="M157" s="187"/>
      <c r="N157" s="187"/>
      <c r="O157" s="187"/>
      <c r="P157" s="187"/>
      <c r="Q157" s="187"/>
      <c r="R157" s="187"/>
      <c r="S157" s="187"/>
      <c r="T157" s="187"/>
      <c r="U157" s="187"/>
      <c r="V157" s="187"/>
      <c r="W157" s="187"/>
    </row>
    <row r="158" spans="1:23" x14ac:dyDescent="0.2">
      <c r="A158" s="187"/>
      <c r="B158" s="187"/>
      <c r="C158" s="184"/>
      <c r="D158" s="184"/>
      <c r="E158" s="184"/>
      <c r="F158" s="185"/>
      <c r="G158" s="184"/>
      <c r="H158" s="186"/>
      <c r="I158" s="186"/>
      <c r="J158" s="186"/>
      <c r="K158" s="184"/>
      <c r="L158" s="187"/>
      <c r="M158" s="187"/>
      <c r="N158" s="187"/>
      <c r="O158" s="187"/>
      <c r="P158" s="187"/>
      <c r="Q158" s="187"/>
      <c r="R158" s="187"/>
      <c r="S158" s="187"/>
      <c r="T158" s="187"/>
      <c r="U158" s="187"/>
      <c r="V158" s="187"/>
      <c r="W158" s="187"/>
    </row>
    <row r="159" spans="1:23" x14ac:dyDescent="0.2">
      <c r="A159" s="187"/>
      <c r="B159" s="187"/>
      <c r="C159" s="184"/>
      <c r="D159" s="184"/>
      <c r="E159" s="184"/>
      <c r="F159" s="185"/>
      <c r="G159" s="184"/>
      <c r="H159" s="186"/>
      <c r="I159" s="186"/>
      <c r="J159" s="186"/>
      <c r="K159" s="184"/>
      <c r="L159" s="187"/>
      <c r="M159" s="187"/>
      <c r="N159" s="187"/>
      <c r="O159" s="187"/>
      <c r="P159" s="187"/>
      <c r="Q159" s="187"/>
      <c r="R159" s="187"/>
      <c r="S159" s="187"/>
      <c r="T159" s="187"/>
      <c r="U159" s="187"/>
      <c r="V159" s="187"/>
      <c r="W159" s="187"/>
    </row>
    <row r="160" spans="1:23" x14ac:dyDescent="0.2">
      <c r="A160" s="187"/>
      <c r="B160" s="187"/>
      <c r="C160" s="184"/>
      <c r="D160" s="184"/>
      <c r="E160" s="184"/>
      <c r="F160" s="185"/>
      <c r="G160" s="184"/>
      <c r="H160" s="186"/>
      <c r="I160" s="186"/>
      <c r="J160" s="186"/>
      <c r="K160" s="184"/>
      <c r="L160" s="187"/>
      <c r="M160" s="187"/>
      <c r="N160" s="187"/>
      <c r="O160" s="187"/>
      <c r="P160" s="187"/>
      <c r="Q160" s="187"/>
      <c r="R160" s="187"/>
      <c r="S160" s="187"/>
      <c r="T160" s="187"/>
      <c r="U160" s="187"/>
      <c r="V160" s="187"/>
      <c r="W160" s="187"/>
    </row>
    <row r="161" spans="1:23" x14ac:dyDescent="0.2">
      <c r="A161" s="187"/>
      <c r="B161" s="187"/>
      <c r="C161" s="184"/>
      <c r="D161" s="184"/>
      <c r="E161" s="184"/>
      <c r="F161" s="185"/>
      <c r="G161" s="184"/>
      <c r="H161" s="186"/>
      <c r="I161" s="186"/>
      <c r="J161" s="186"/>
      <c r="K161" s="184"/>
      <c r="L161" s="187"/>
      <c r="M161" s="187"/>
      <c r="N161" s="187"/>
      <c r="O161" s="187"/>
      <c r="P161" s="187"/>
      <c r="Q161" s="187"/>
      <c r="R161" s="187"/>
      <c r="S161" s="187"/>
      <c r="T161" s="187"/>
      <c r="U161" s="187"/>
      <c r="V161" s="187"/>
      <c r="W161" s="187"/>
    </row>
    <row r="162" spans="1:23" x14ac:dyDescent="0.2">
      <c r="A162" s="187"/>
      <c r="B162" s="187"/>
      <c r="C162" s="184"/>
      <c r="D162" s="184"/>
      <c r="E162" s="184"/>
      <c r="F162" s="185"/>
      <c r="G162" s="184"/>
      <c r="H162" s="186"/>
      <c r="I162" s="186"/>
      <c r="J162" s="186"/>
      <c r="K162" s="184"/>
      <c r="L162" s="187"/>
      <c r="M162" s="187"/>
      <c r="N162" s="187"/>
      <c r="O162" s="187"/>
      <c r="P162" s="187"/>
      <c r="Q162" s="187"/>
      <c r="R162" s="187"/>
      <c r="S162" s="187"/>
      <c r="T162" s="187"/>
      <c r="U162" s="187"/>
      <c r="V162" s="187"/>
      <c r="W162" s="187"/>
    </row>
    <row r="163" spans="1:23" x14ac:dyDescent="0.2">
      <c r="A163" s="187"/>
      <c r="B163" s="187"/>
      <c r="C163" s="184"/>
      <c r="D163" s="184"/>
      <c r="E163" s="184"/>
      <c r="F163" s="185"/>
      <c r="G163" s="184"/>
      <c r="H163" s="186"/>
      <c r="I163" s="186"/>
      <c r="J163" s="186"/>
      <c r="K163" s="184"/>
      <c r="L163" s="187"/>
      <c r="M163" s="187"/>
      <c r="N163" s="187"/>
      <c r="O163" s="187"/>
      <c r="P163" s="187"/>
      <c r="Q163" s="187"/>
      <c r="R163" s="187"/>
      <c r="S163" s="187"/>
      <c r="T163" s="187"/>
      <c r="U163" s="187"/>
      <c r="V163" s="187"/>
      <c r="W163" s="187"/>
    </row>
    <row r="164" spans="1:23" x14ac:dyDescent="0.2">
      <c r="A164" s="187"/>
      <c r="B164" s="187"/>
      <c r="C164" s="184"/>
      <c r="D164" s="184"/>
      <c r="E164" s="184"/>
      <c r="F164" s="185"/>
      <c r="G164" s="184"/>
      <c r="H164" s="186"/>
      <c r="I164" s="186"/>
      <c r="J164" s="186"/>
      <c r="K164" s="184"/>
      <c r="L164" s="187"/>
      <c r="M164" s="187"/>
      <c r="N164" s="187"/>
      <c r="O164" s="187"/>
      <c r="P164" s="187"/>
      <c r="Q164" s="187"/>
      <c r="R164" s="187"/>
      <c r="S164" s="187"/>
      <c r="T164" s="187"/>
      <c r="U164" s="187"/>
      <c r="V164" s="187"/>
      <c r="W164" s="187"/>
    </row>
    <row r="165" spans="1:23" x14ac:dyDescent="0.2">
      <c r="A165" s="187"/>
      <c r="B165" s="187"/>
      <c r="C165" s="184"/>
      <c r="D165" s="184"/>
      <c r="E165" s="184"/>
      <c r="F165" s="185"/>
      <c r="G165" s="184"/>
      <c r="H165" s="186"/>
      <c r="I165" s="186"/>
      <c r="J165" s="186"/>
      <c r="K165" s="184"/>
      <c r="L165" s="187"/>
      <c r="M165" s="187"/>
      <c r="N165" s="187"/>
      <c r="O165" s="187"/>
      <c r="P165" s="187"/>
      <c r="Q165" s="187"/>
      <c r="R165" s="187"/>
      <c r="S165" s="187"/>
      <c r="T165" s="187"/>
      <c r="U165" s="187"/>
      <c r="V165" s="187"/>
      <c r="W165" s="187"/>
    </row>
    <row r="166" spans="1:23" x14ac:dyDescent="0.2">
      <c r="A166" s="187"/>
      <c r="B166" s="187"/>
      <c r="C166" s="184"/>
      <c r="D166" s="184"/>
      <c r="E166" s="184"/>
      <c r="F166" s="185"/>
      <c r="G166" s="184"/>
      <c r="H166" s="186"/>
      <c r="I166" s="186"/>
      <c r="J166" s="186"/>
      <c r="K166" s="184"/>
      <c r="L166" s="187"/>
      <c r="M166" s="187"/>
      <c r="N166" s="187"/>
      <c r="O166" s="187"/>
      <c r="P166" s="187"/>
      <c r="Q166" s="187"/>
      <c r="R166" s="187"/>
      <c r="S166" s="187"/>
      <c r="T166" s="187"/>
      <c r="U166" s="187"/>
      <c r="V166" s="187"/>
      <c r="W166" s="187"/>
    </row>
    <row r="167" spans="1:23" x14ac:dyDescent="0.2">
      <c r="A167" s="187"/>
      <c r="B167" s="187"/>
      <c r="C167" s="184"/>
      <c r="D167" s="184"/>
      <c r="E167" s="184"/>
      <c r="F167" s="185"/>
      <c r="G167" s="184"/>
      <c r="H167" s="186"/>
      <c r="I167" s="186"/>
      <c r="J167" s="186"/>
      <c r="K167" s="184"/>
      <c r="L167" s="187"/>
      <c r="M167" s="187"/>
      <c r="N167" s="187"/>
      <c r="O167" s="187"/>
      <c r="P167" s="187"/>
      <c r="Q167" s="187"/>
      <c r="R167" s="187"/>
      <c r="S167" s="187"/>
      <c r="T167" s="187"/>
      <c r="U167" s="187"/>
      <c r="V167" s="187"/>
      <c r="W167" s="187"/>
    </row>
    <row r="168" spans="1:23" x14ac:dyDescent="0.2">
      <c r="A168" s="187"/>
      <c r="B168" s="187"/>
      <c r="C168" s="184"/>
      <c r="D168" s="184"/>
      <c r="E168" s="184"/>
      <c r="F168" s="185"/>
      <c r="G168" s="184"/>
      <c r="H168" s="186"/>
      <c r="I168" s="186"/>
      <c r="J168" s="186"/>
      <c r="K168" s="184"/>
      <c r="L168" s="187"/>
      <c r="M168" s="187"/>
      <c r="N168" s="187"/>
      <c r="O168" s="187"/>
      <c r="P168" s="187"/>
      <c r="Q168" s="187"/>
      <c r="R168" s="187"/>
      <c r="S168" s="187"/>
      <c r="T168" s="187"/>
      <c r="U168" s="187"/>
      <c r="V168" s="187"/>
      <c r="W168" s="187"/>
    </row>
    <row r="169" spans="1:23" x14ac:dyDescent="0.2">
      <c r="A169" s="187"/>
      <c r="B169" s="187"/>
      <c r="C169" s="184"/>
      <c r="D169" s="184"/>
      <c r="E169" s="184"/>
      <c r="F169" s="185"/>
      <c r="G169" s="184"/>
      <c r="H169" s="186"/>
      <c r="I169" s="186"/>
      <c r="J169" s="186"/>
      <c r="K169" s="184"/>
      <c r="L169" s="187"/>
      <c r="M169" s="187"/>
      <c r="N169" s="187"/>
      <c r="O169" s="187"/>
      <c r="P169" s="187"/>
      <c r="Q169" s="187"/>
      <c r="R169" s="187"/>
      <c r="S169" s="187"/>
      <c r="T169" s="187"/>
      <c r="U169" s="187"/>
      <c r="V169" s="187"/>
      <c r="W169" s="187"/>
    </row>
    <row r="170" spans="1:23" x14ac:dyDescent="0.2">
      <c r="A170" s="187"/>
      <c r="B170" s="187"/>
      <c r="C170" s="184"/>
      <c r="D170" s="184"/>
      <c r="E170" s="184"/>
      <c r="F170" s="185"/>
      <c r="G170" s="184"/>
      <c r="H170" s="186"/>
      <c r="I170" s="186"/>
      <c r="J170" s="186"/>
      <c r="K170" s="184"/>
      <c r="L170" s="187"/>
      <c r="M170" s="187"/>
      <c r="N170" s="187"/>
      <c r="O170" s="187"/>
      <c r="P170" s="187"/>
      <c r="Q170" s="187"/>
      <c r="R170" s="187"/>
      <c r="S170" s="187"/>
      <c r="T170" s="187"/>
      <c r="U170" s="187"/>
      <c r="V170" s="187"/>
      <c r="W170" s="187"/>
    </row>
    <row r="171" spans="1:23" x14ac:dyDescent="0.2">
      <c r="A171" s="187"/>
      <c r="B171" s="187"/>
      <c r="C171" s="184"/>
      <c r="D171" s="184"/>
      <c r="E171" s="184"/>
      <c r="F171" s="185"/>
      <c r="G171" s="184"/>
      <c r="H171" s="186"/>
      <c r="I171" s="186"/>
      <c r="J171" s="186"/>
      <c r="K171" s="184"/>
      <c r="L171" s="187"/>
      <c r="M171" s="187"/>
      <c r="N171" s="187"/>
      <c r="O171" s="187"/>
      <c r="P171" s="187"/>
      <c r="Q171" s="187"/>
      <c r="R171" s="187"/>
      <c r="S171" s="187"/>
      <c r="T171" s="187"/>
      <c r="U171" s="187"/>
      <c r="V171" s="187"/>
      <c r="W171" s="187"/>
    </row>
    <row r="172" spans="1:23" x14ac:dyDescent="0.2">
      <c r="A172" s="187"/>
      <c r="B172" s="187"/>
      <c r="C172" s="184"/>
      <c r="D172" s="184"/>
      <c r="E172" s="184"/>
      <c r="F172" s="185"/>
      <c r="G172" s="184"/>
      <c r="H172" s="186"/>
      <c r="I172" s="186"/>
      <c r="J172" s="186"/>
      <c r="K172" s="184"/>
      <c r="L172" s="187"/>
      <c r="M172" s="187"/>
      <c r="N172" s="187"/>
      <c r="O172" s="187"/>
      <c r="P172" s="187"/>
      <c r="Q172" s="187"/>
      <c r="R172" s="187"/>
      <c r="S172" s="187"/>
      <c r="T172" s="187"/>
      <c r="U172" s="187"/>
      <c r="V172" s="187"/>
      <c r="W172" s="187"/>
    </row>
    <row r="173" spans="1:23" x14ac:dyDescent="0.2">
      <c r="A173" s="187"/>
      <c r="B173" s="187"/>
      <c r="C173" s="184"/>
      <c r="D173" s="184"/>
      <c r="E173" s="184"/>
      <c r="F173" s="185"/>
      <c r="G173" s="184"/>
      <c r="H173" s="186"/>
      <c r="I173" s="186"/>
      <c r="J173" s="186"/>
      <c r="K173" s="184"/>
      <c r="L173" s="187"/>
      <c r="M173" s="187"/>
      <c r="N173" s="187"/>
      <c r="O173" s="187"/>
      <c r="P173" s="187"/>
      <c r="Q173" s="187"/>
      <c r="R173" s="187"/>
      <c r="S173" s="187"/>
      <c r="T173" s="187"/>
      <c r="U173" s="187"/>
      <c r="V173" s="187"/>
      <c r="W173" s="187"/>
    </row>
    <row r="174" spans="1:23" x14ac:dyDescent="0.2">
      <c r="A174" s="187"/>
      <c r="B174" s="187"/>
      <c r="C174" s="184"/>
      <c r="D174" s="184"/>
      <c r="E174" s="184"/>
      <c r="F174" s="185"/>
      <c r="G174" s="184"/>
      <c r="H174" s="186"/>
      <c r="I174" s="186"/>
      <c r="J174" s="186"/>
      <c r="K174" s="184"/>
      <c r="L174" s="187"/>
      <c r="M174" s="187"/>
      <c r="N174" s="187"/>
      <c r="O174" s="187"/>
      <c r="P174" s="187"/>
      <c r="Q174" s="187"/>
      <c r="R174" s="187"/>
      <c r="S174" s="187"/>
      <c r="T174" s="187"/>
      <c r="U174" s="187"/>
      <c r="V174" s="187"/>
      <c r="W174" s="187"/>
    </row>
    <row r="175" spans="1:23" x14ac:dyDescent="0.2">
      <c r="A175" s="187"/>
      <c r="B175" s="187"/>
      <c r="C175" s="184"/>
      <c r="D175" s="184"/>
      <c r="E175" s="184"/>
      <c r="F175" s="185"/>
      <c r="G175" s="184"/>
      <c r="H175" s="186"/>
      <c r="I175" s="186"/>
      <c r="J175" s="186"/>
      <c r="K175" s="184"/>
      <c r="L175" s="187"/>
      <c r="M175" s="187"/>
      <c r="N175" s="187"/>
      <c r="O175" s="187"/>
      <c r="P175" s="187"/>
      <c r="Q175" s="187"/>
      <c r="R175" s="187"/>
      <c r="S175" s="187"/>
      <c r="T175" s="187"/>
      <c r="U175" s="187"/>
      <c r="V175" s="187"/>
      <c r="W175" s="187"/>
    </row>
    <row r="176" spans="1:23" x14ac:dyDescent="0.2">
      <c r="A176" s="187"/>
      <c r="B176" s="187"/>
      <c r="C176" s="184"/>
      <c r="D176" s="184"/>
      <c r="E176" s="184"/>
      <c r="F176" s="185"/>
      <c r="G176" s="184"/>
      <c r="H176" s="186"/>
      <c r="I176" s="186"/>
      <c r="J176" s="186"/>
      <c r="K176" s="184"/>
      <c r="L176" s="187"/>
      <c r="M176" s="187"/>
      <c r="N176" s="187"/>
      <c r="O176" s="187"/>
      <c r="P176" s="187"/>
      <c r="Q176" s="187"/>
      <c r="R176" s="187"/>
      <c r="S176" s="187"/>
      <c r="T176" s="187"/>
      <c r="U176" s="187"/>
      <c r="V176" s="187"/>
      <c r="W176" s="187"/>
    </row>
    <row r="177" spans="1:23" x14ac:dyDescent="0.2">
      <c r="A177" s="187"/>
      <c r="B177" s="187"/>
      <c r="C177" s="184"/>
      <c r="D177" s="184"/>
      <c r="E177" s="184"/>
      <c r="F177" s="185"/>
      <c r="G177" s="184"/>
      <c r="H177" s="186"/>
      <c r="I177" s="186"/>
      <c r="J177" s="186"/>
      <c r="K177" s="184"/>
      <c r="L177" s="187"/>
      <c r="M177" s="187"/>
      <c r="N177" s="187"/>
      <c r="O177" s="187"/>
      <c r="P177" s="187"/>
      <c r="Q177" s="187"/>
      <c r="R177" s="187"/>
      <c r="S177" s="187"/>
      <c r="T177" s="187"/>
      <c r="U177" s="187"/>
      <c r="V177" s="187"/>
      <c r="W177" s="187"/>
    </row>
    <row r="178" spans="1:23" x14ac:dyDescent="0.2">
      <c r="A178" s="187"/>
      <c r="B178" s="187"/>
      <c r="C178" s="184"/>
      <c r="D178" s="184"/>
      <c r="E178" s="184"/>
      <c r="F178" s="185"/>
      <c r="G178" s="184"/>
      <c r="H178" s="186"/>
      <c r="I178" s="186"/>
      <c r="J178" s="186"/>
      <c r="K178" s="184"/>
      <c r="L178" s="187"/>
      <c r="M178" s="187"/>
      <c r="N178" s="187"/>
      <c r="O178" s="187"/>
      <c r="P178" s="187"/>
      <c r="Q178" s="187"/>
      <c r="R178" s="187"/>
      <c r="S178" s="187"/>
      <c r="T178" s="187"/>
      <c r="U178" s="187"/>
      <c r="V178" s="187"/>
      <c r="W178" s="187"/>
    </row>
    <row r="179" spans="1:23" x14ac:dyDescent="0.2">
      <c r="A179" s="187"/>
      <c r="B179" s="187"/>
      <c r="C179" s="184"/>
      <c r="D179" s="184"/>
      <c r="E179" s="184"/>
      <c r="F179" s="185"/>
      <c r="G179" s="184"/>
      <c r="H179" s="186"/>
      <c r="I179" s="186"/>
      <c r="J179" s="186"/>
      <c r="K179" s="184"/>
      <c r="L179" s="187"/>
      <c r="M179" s="187"/>
      <c r="N179" s="187"/>
      <c r="O179" s="187"/>
      <c r="P179" s="187"/>
      <c r="Q179" s="187"/>
      <c r="R179" s="187"/>
      <c r="S179" s="187"/>
      <c r="T179" s="187"/>
      <c r="U179" s="187"/>
      <c r="V179" s="187"/>
      <c r="W179" s="187"/>
    </row>
    <row r="180" spans="1:23" x14ac:dyDescent="0.2">
      <c r="A180" s="187"/>
      <c r="B180" s="187"/>
      <c r="C180" s="184"/>
      <c r="D180" s="184"/>
      <c r="E180" s="184"/>
      <c r="F180" s="185"/>
      <c r="G180" s="184"/>
      <c r="H180" s="186"/>
      <c r="I180" s="186"/>
      <c r="J180" s="186"/>
      <c r="K180" s="184"/>
      <c r="L180" s="187"/>
      <c r="M180" s="187"/>
      <c r="N180" s="187"/>
      <c r="O180" s="187"/>
      <c r="P180" s="187"/>
      <c r="Q180" s="187"/>
      <c r="R180" s="187"/>
      <c r="S180" s="187"/>
      <c r="T180" s="187"/>
      <c r="U180" s="187"/>
      <c r="V180" s="187"/>
      <c r="W180" s="187"/>
    </row>
    <row r="181" spans="1:23" x14ac:dyDescent="0.2">
      <c r="A181" s="187"/>
      <c r="B181" s="187"/>
      <c r="C181" s="184"/>
      <c r="D181" s="184"/>
      <c r="E181" s="184"/>
      <c r="F181" s="185"/>
      <c r="G181" s="184"/>
      <c r="H181" s="186"/>
      <c r="I181" s="186"/>
      <c r="J181" s="186"/>
      <c r="K181" s="184"/>
      <c r="L181" s="187"/>
      <c r="M181" s="187"/>
      <c r="N181" s="187"/>
      <c r="O181" s="187"/>
      <c r="P181" s="187"/>
      <c r="Q181" s="187"/>
      <c r="R181" s="187"/>
      <c r="S181" s="187"/>
      <c r="T181" s="187"/>
      <c r="U181" s="187"/>
      <c r="V181" s="187"/>
      <c r="W181" s="187"/>
    </row>
    <row r="182" spans="1:23" x14ac:dyDescent="0.2">
      <c r="A182" s="187"/>
      <c r="B182" s="187"/>
      <c r="C182" s="184"/>
      <c r="D182" s="184"/>
      <c r="E182" s="184"/>
      <c r="F182" s="185"/>
      <c r="G182" s="184"/>
      <c r="H182" s="186"/>
      <c r="I182" s="186"/>
      <c r="J182" s="186"/>
      <c r="K182" s="184"/>
      <c r="L182" s="187"/>
      <c r="M182" s="187"/>
      <c r="N182" s="187"/>
      <c r="O182" s="187"/>
      <c r="P182" s="187"/>
      <c r="Q182" s="187"/>
      <c r="R182" s="187"/>
      <c r="S182" s="187"/>
      <c r="T182" s="187"/>
      <c r="U182" s="187"/>
      <c r="V182" s="187"/>
      <c r="W182" s="187"/>
    </row>
    <row r="183" spans="1:23" x14ac:dyDescent="0.2">
      <c r="A183" s="187"/>
      <c r="B183" s="187"/>
      <c r="C183" s="184"/>
      <c r="D183" s="184"/>
      <c r="E183" s="184"/>
      <c r="F183" s="185"/>
      <c r="G183" s="184"/>
      <c r="H183" s="186"/>
      <c r="I183" s="186"/>
      <c r="J183" s="186"/>
      <c r="K183" s="184"/>
      <c r="L183" s="187"/>
      <c r="M183" s="187"/>
      <c r="N183" s="187"/>
      <c r="O183" s="187"/>
      <c r="P183" s="187"/>
      <c r="Q183" s="187"/>
      <c r="R183" s="187"/>
      <c r="S183" s="187"/>
      <c r="T183" s="187"/>
      <c r="U183" s="187"/>
      <c r="V183" s="187"/>
      <c r="W183" s="187"/>
    </row>
    <row r="184" spans="1:23" x14ac:dyDescent="0.2">
      <c r="A184" s="187"/>
      <c r="B184" s="187"/>
      <c r="C184" s="184"/>
      <c r="D184" s="184"/>
      <c r="E184" s="184"/>
      <c r="F184" s="185"/>
      <c r="G184" s="184"/>
      <c r="H184" s="186"/>
      <c r="I184" s="186"/>
      <c r="J184" s="186"/>
      <c r="K184" s="184"/>
      <c r="L184" s="187"/>
      <c r="M184" s="187"/>
      <c r="N184" s="187"/>
      <c r="O184" s="187"/>
      <c r="P184" s="187"/>
      <c r="Q184" s="187"/>
      <c r="R184" s="187"/>
      <c r="S184" s="187"/>
      <c r="T184" s="187"/>
      <c r="U184" s="187"/>
      <c r="V184" s="187"/>
      <c r="W184" s="187"/>
    </row>
    <row r="185" spans="1:23" x14ac:dyDescent="0.2">
      <c r="A185" s="187"/>
      <c r="B185" s="187"/>
      <c r="C185" s="184"/>
      <c r="D185" s="184"/>
      <c r="E185" s="184"/>
      <c r="F185" s="185"/>
      <c r="G185" s="184"/>
      <c r="H185" s="186"/>
      <c r="I185" s="186"/>
      <c r="J185" s="186"/>
      <c r="K185" s="184"/>
      <c r="L185" s="187"/>
      <c r="M185" s="187"/>
      <c r="N185" s="187"/>
      <c r="O185" s="187"/>
      <c r="P185" s="187"/>
      <c r="Q185" s="187"/>
      <c r="R185" s="187"/>
      <c r="S185" s="187"/>
      <c r="T185" s="187"/>
      <c r="U185" s="187"/>
      <c r="V185" s="187"/>
      <c r="W185" s="187"/>
    </row>
    <row r="186" spans="1:23" x14ac:dyDescent="0.2">
      <c r="A186" s="187"/>
      <c r="B186" s="187"/>
      <c r="C186" s="184"/>
      <c r="D186" s="184"/>
      <c r="E186" s="184"/>
      <c r="F186" s="185"/>
      <c r="G186" s="184"/>
      <c r="H186" s="186"/>
      <c r="I186" s="186"/>
      <c r="J186" s="186"/>
      <c r="K186" s="184"/>
      <c r="L186" s="187"/>
      <c r="M186" s="187"/>
      <c r="N186" s="187"/>
      <c r="O186" s="187"/>
      <c r="P186" s="187"/>
      <c r="Q186" s="187"/>
      <c r="R186" s="187"/>
      <c r="S186" s="187"/>
      <c r="T186" s="187"/>
      <c r="U186" s="187"/>
      <c r="V186" s="187"/>
      <c r="W186" s="187"/>
    </row>
    <row r="187" spans="1:23" x14ac:dyDescent="0.2">
      <c r="A187" s="187"/>
      <c r="B187" s="187"/>
      <c r="C187" s="184"/>
      <c r="D187" s="184"/>
      <c r="E187" s="184"/>
      <c r="F187" s="185"/>
      <c r="G187" s="184"/>
      <c r="H187" s="186"/>
      <c r="I187" s="186"/>
      <c r="J187" s="186"/>
      <c r="K187" s="184"/>
      <c r="L187" s="187"/>
      <c r="M187" s="187"/>
      <c r="N187" s="187"/>
      <c r="O187" s="187"/>
      <c r="P187" s="187"/>
      <c r="Q187" s="187"/>
      <c r="R187" s="187"/>
      <c r="S187" s="187"/>
      <c r="T187" s="187"/>
      <c r="U187" s="187"/>
      <c r="V187" s="187"/>
      <c r="W187" s="187"/>
    </row>
    <row r="188" spans="1:23" x14ac:dyDescent="0.2">
      <c r="A188" s="187"/>
      <c r="B188" s="187"/>
      <c r="C188" s="184"/>
      <c r="D188" s="184"/>
      <c r="E188" s="184"/>
      <c r="F188" s="185"/>
      <c r="G188" s="184"/>
      <c r="H188" s="186"/>
      <c r="I188" s="186"/>
      <c r="J188" s="186"/>
      <c r="K188" s="184"/>
      <c r="L188" s="187"/>
      <c r="M188" s="187"/>
      <c r="N188" s="187"/>
      <c r="O188" s="187"/>
      <c r="P188" s="187"/>
      <c r="Q188" s="187"/>
      <c r="R188" s="187"/>
      <c r="S188" s="187"/>
      <c r="T188" s="187"/>
      <c r="U188" s="187"/>
      <c r="V188" s="187"/>
      <c r="W188" s="187"/>
    </row>
    <row r="189" spans="1:23" x14ac:dyDescent="0.2">
      <c r="A189" s="187"/>
      <c r="B189" s="187"/>
      <c r="C189" s="184"/>
      <c r="D189" s="184"/>
      <c r="E189" s="184"/>
      <c r="F189" s="185"/>
      <c r="G189" s="184"/>
      <c r="H189" s="186"/>
      <c r="I189" s="186"/>
      <c r="J189" s="186"/>
      <c r="K189" s="184"/>
      <c r="L189" s="187"/>
      <c r="M189" s="187"/>
      <c r="N189" s="187"/>
      <c r="O189" s="187"/>
      <c r="P189" s="187"/>
      <c r="Q189" s="187"/>
      <c r="R189" s="187"/>
      <c r="S189" s="187"/>
      <c r="T189" s="187"/>
      <c r="U189" s="187"/>
      <c r="V189" s="187"/>
      <c r="W189" s="187"/>
    </row>
    <row r="190" spans="1:23" x14ac:dyDescent="0.2">
      <c r="A190" s="187"/>
      <c r="B190" s="187"/>
      <c r="C190" s="184"/>
      <c r="D190" s="184"/>
      <c r="E190" s="184"/>
      <c r="F190" s="185"/>
      <c r="G190" s="184"/>
      <c r="H190" s="186"/>
      <c r="I190" s="186"/>
      <c r="J190" s="186"/>
      <c r="K190" s="184"/>
      <c r="L190" s="187"/>
      <c r="M190" s="187"/>
      <c r="N190" s="187"/>
      <c r="O190" s="187"/>
      <c r="P190" s="187"/>
      <c r="Q190" s="187"/>
      <c r="R190" s="187"/>
      <c r="S190" s="187"/>
      <c r="T190" s="187"/>
      <c r="U190" s="187"/>
      <c r="V190" s="187"/>
      <c r="W190" s="187"/>
    </row>
    <row r="191" spans="1:23" x14ac:dyDescent="0.2">
      <c r="A191" s="187"/>
      <c r="B191" s="187"/>
      <c r="C191" s="184"/>
      <c r="D191" s="184"/>
      <c r="E191" s="184"/>
      <c r="F191" s="185"/>
      <c r="G191" s="184"/>
      <c r="H191" s="186"/>
      <c r="I191" s="186"/>
      <c r="J191" s="186"/>
      <c r="K191" s="184"/>
      <c r="L191" s="187"/>
      <c r="M191" s="187"/>
      <c r="N191" s="187"/>
      <c r="O191" s="187"/>
      <c r="P191" s="187"/>
      <c r="Q191" s="187"/>
      <c r="R191" s="187"/>
      <c r="S191" s="187"/>
      <c r="T191" s="187"/>
      <c r="U191" s="187"/>
      <c r="V191" s="187"/>
      <c r="W191" s="187"/>
    </row>
    <row r="192" spans="1:23" x14ac:dyDescent="0.2">
      <c r="A192" s="187"/>
      <c r="B192" s="187"/>
      <c r="C192" s="184"/>
      <c r="D192" s="184"/>
      <c r="E192" s="184"/>
      <c r="F192" s="185"/>
      <c r="G192" s="184"/>
      <c r="H192" s="186"/>
      <c r="I192" s="186"/>
      <c r="J192" s="186"/>
      <c r="K192" s="184"/>
      <c r="L192" s="187"/>
      <c r="M192" s="187"/>
      <c r="N192" s="187"/>
      <c r="O192" s="187"/>
      <c r="P192" s="187"/>
      <c r="Q192" s="187"/>
      <c r="R192" s="187"/>
      <c r="S192" s="187"/>
      <c r="T192" s="187"/>
      <c r="U192" s="187"/>
      <c r="V192" s="187"/>
      <c r="W192" s="187"/>
    </row>
    <row r="193" spans="1:23" x14ac:dyDescent="0.2">
      <c r="A193" s="187"/>
      <c r="B193" s="187"/>
      <c r="C193" s="184"/>
      <c r="D193" s="184"/>
      <c r="E193" s="184"/>
      <c r="F193" s="185"/>
      <c r="G193" s="184"/>
      <c r="H193" s="186"/>
      <c r="I193" s="186"/>
      <c r="J193" s="186"/>
      <c r="K193" s="184"/>
      <c r="L193" s="187"/>
      <c r="M193" s="187"/>
      <c r="N193" s="187"/>
      <c r="O193" s="187"/>
      <c r="P193" s="187"/>
      <c r="Q193" s="187"/>
      <c r="R193" s="187"/>
      <c r="S193" s="187"/>
      <c r="T193" s="187"/>
      <c r="U193" s="187"/>
      <c r="V193" s="187"/>
      <c r="W193" s="187"/>
    </row>
    <row r="194" spans="1:23" x14ac:dyDescent="0.2">
      <c r="A194" s="187"/>
      <c r="B194" s="187"/>
      <c r="C194" s="184"/>
      <c r="D194" s="184"/>
      <c r="E194" s="184"/>
      <c r="F194" s="185"/>
      <c r="G194" s="184"/>
      <c r="H194" s="186"/>
      <c r="I194" s="186"/>
      <c r="J194" s="186"/>
      <c r="K194" s="184"/>
      <c r="L194" s="187"/>
      <c r="M194" s="187"/>
      <c r="N194" s="187"/>
      <c r="O194" s="187"/>
      <c r="P194" s="187"/>
      <c r="Q194" s="187"/>
      <c r="R194" s="187"/>
      <c r="S194" s="187"/>
      <c r="T194" s="187"/>
      <c r="U194" s="187"/>
      <c r="V194" s="187"/>
      <c r="W194" s="187"/>
    </row>
    <row r="195" spans="1:23" x14ac:dyDescent="0.2">
      <c r="A195" s="187"/>
      <c r="B195" s="187"/>
      <c r="C195" s="184"/>
      <c r="D195" s="184"/>
      <c r="E195" s="184"/>
      <c r="F195" s="185"/>
      <c r="G195" s="184"/>
      <c r="H195" s="186"/>
      <c r="I195" s="186"/>
      <c r="J195" s="186"/>
      <c r="K195" s="184"/>
      <c r="L195" s="187"/>
      <c r="M195" s="187"/>
      <c r="N195" s="187"/>
      <c r="O195" s="187"/>
      <c r="P195" s="187"/>
      <c r="Q195" s="187"/>
      <c r="R195" s="187"/>
      <c r="S195" s="187"/>
      <c r="T195" s="187"/>
      <c r="U195" s="187"/>
      <c r="V195" s="187"/>
      <c r="W195" s="187"/>
    </row>
    <row r="196" spans="1:23" x14ac:dyDescent="0.2">
      <c r="A196" s="187"/>
      <c r="B196" s="187"/>
      <c r="C196" s="184"/>
      <c r="D196" s="184"/>
      <c r="E196" s="184"/>
      <c r="F196" s="185"/>
      <c r="G196" s="184"/>
      <c r="H196" s="186"/>
      <c r="I196" s="186"/>
      <c r="J196" s="186"/>
      <c r="K196" s="184"/>
      <c r="L196" s="187"/>
      <c r="M196" s="187"/>
      <c r="N196" s="187"/>
      <c r="O196" s="187"/>
      <c r="P196" s="187"/>
      <c r="Q196" s="187"/>
      <c r="R196" s="187"/>
      <c r="S196" s="187"/>
      <c r="T196" s="187"/>
      <c r="U196" s="187"/>
      <c r="V196" s="187"/>
      <c r="W196" s="187"/>
    </row>
    <row r="197" spans="1:23" x14ac:dyDescent="0.2">
      <c r="A197" s="187"/>
      <c r="B197" s="187"/>
      <c r="C197" s="184"/>
      <c r="D197" s="184"/>
      <c r="E197" s="184"/>
      <c r="F197" s="185"/>
      <c r="G197" s="184"/>
      <c r="H197" s="186"/>
      <c r="I197" s="186"/>
      <c r="J197" s="186"/>
      <c r="K197" s="184"/>
      <c r="L197" s="187"/>
      <c r="M197" s="187"/>
      <c r="N197" s="187"/>
      <c r="O197" s="187"/>
      <c r="P197" s="187"/>
      <c r="Q197" s="187"/>
      <c r="R197" s="187"/>
      <c r="S197" s="187"/>
      <c r="T197" s="187"/>
      <c r="U197" s="187"/>
      <c r="V197" s="187"/>
      <c r="W197" s="187"/>
    </row>
    <row r="198" spans="1:23" x14ac:dyDescent="0.2">
      <c r="A198" s="187"/>
      <c r="B198" s="187"/>
      <c r="C198" s="184"/>
      <c r="D198" s="184"/>
      <c r="E198" s="184"/>
      <c r="F198" s="185"/>
      <c r="G198" s="184"/>
      <c r="H198" s="186"/>
      <c r="I198" s="186"/>
      <c r="J198" s="186"/>
      <c r="K198" s="184"/>
      <c r="L198" s="187"/>
      <c r="M198" s="187"/>
      <c r="N198" s="187"/>
      <c r="O198" s="187"/>
      <c r="P198" s="187"/>
      <c r="Q198" s="187"/>
      <c r="R198" s="187"/>
      <c r="S198" s="187"/>
      <c r="T198" s="187"/>
      <c r="U198" s="187"/>
      <c r="V198" s="187"/>
      <c r="W198" s="187"/>
    </row>
    <row r="199" spans="1:23" x14ac:dyDescent="0.2">
      <c r="A199" s="187"/>
      <c r="B199" s="187"/>
      <c r="C199" s="184"/>
      <c r="D199" s="184"/>
      <c r="E199" s="184"/>
      <c r="F199" s="185"/>
      <c r="G199" s="184"/>
      <c r="H199" s="186"/>
      <c r="I199" s="186"/>
      <c r="J199" s="186"/>
      <c r="K199" s="184"/>
      <c r="L199" s="187"/>
      <c r="M199" s="187"/>
      <c r="N199" s="187"/>
      <c r="O199" s="187"/>
      <c r="P199" s="187"/>
      <c r="Q199" s="187"/>
      <c r="R199" s="187"/>
      <c r="S199" s="187"/>
      <c r="T199" s="187"/>
      <c r="U199" s="187"/>
      <c r="V199" s="187"/>
      <c r="W199" s="187"/>
    </row>
    <row r="200" spans="1:23" x14ac:dyDescent="0.2">
      <c r="A200" s="187"/>
      <c r="B200" s="187"/>
      <c r="C200" s="184"/>
      <c r="D200" s="184"/>
      <c r="E200" s="184"/>
      <c r="F200" s="185"/>
      <c r="G200" s="184"/>
      <c r="H200" s="186"/>
      <c r="I200" s="186"/>
      <c r="J200" s="186"/>
      <c r="K200" s="184"/>
      <c r="L200" s="187"/>
      <c r="M200" s="187"/>
      <c r="N200" s="187"/>
      <c r="O200" s="187"/>
      <c r="P200" s="187"/>
      <c r="Q200" s="187"/>
      <c r="R200" s="187"/>
      <c r="S200" s="187"/>
      <c r="T200" s="187"/>
      <c r="U200" s="187"/>
      <c r="V200" s="187"/>
      <c r="W200" s="187"/>
    </row>
    <row r="201" spans="1:23" x14ac:dyDescent="0.2">
      <c r="A201" s="187"/>
      <c r="B201" s="187"/>
      <c r="C201" s="184"/>
      <c r="D201" s="184"/>
      <c r="E201" s="184"/>
      <c r="F201" s="185"/>
      <c r="G201" s="184"/>
      <c r="H201" s="186"/>
      <c r="I201" s="186"/>
      <c r="J201" s="186"/>
      <c r="K201" s="184"/>
      <c r="L201" s="187"/>
      <c r="M201" s="187"/>
      <c r="N201" s="187"/>
      <c r="O201" s="187"/>
      <c r="P201" s="187"/>
      <c r="Q201" s="187"/>
      <c r="R201" s="187"/>
      <c r="S201" s="187"/>
      <c r="T201" s="187"/>
      <c r="U201" s="187"/>
      <c r="V201" s="187"/>
      <c r="W201" s="187"/>
    </row>
    <row r="202" spans="1:23" x14ac:dyDescent="0.2">
      <c r="A202" s="187"/>
      <c r="B202" s="187"/>
      <c r="C202" s="184"/>
      <c r="D202" s="184"/>
      <c r="E202" s="184"/>
      <c r="F202" s="185"/>
      <c r="G202" s="184"/>
      <c r="H202" s="186"/>
      <c r="I202" s="186"/>
      <c r="J202" s="186"/>
      <c r="K202" s="184"/>
      <c r="L202" s="187"/>
      <c r="M202" s="187"/>
      <c r="N202" s="187"/>
      <c r="O202" s="187"/>
      <c r="P202" s="187"/>
      <c r="Q202" s="187"/>
      <c r="R202" s="187"/>
      <c r="S202" s="187"/>
      <c r="T202" s="187"/>
      <c r="U202" s="187"/>
      <c r="V202" s="187"/>
      <c r="W202" s="187"/>
    </row>
    <row r="203" spans="1:23" x14ac:dyDescent="0.2">
      <c r="A203" s="187"/>
      <c r="B203" s="187"/>
      <c r="C203" s="184"/>
      <c r="D203" s="184"/>
      <c r="E203" s="184"/>
      <c r="F203" s="185"/>
      <c r="G203" s="184"/>
      <c r="H203" s="186"/>
      <c r="I203" s="186"/>
      <c r="J203" s="186"/>
      <c r="K203" s="184"/>
      <c r="L203" s="187"/>
      <c r="M203" s="187"/>
      <c r="N203" s="187"/>
      <c r="O203" s="187"/>
      <c r="P203" s="187"/>
      <c r="Q203" s="187"/>
      <c r="R203" s="187"/>
      <c r="S203" s="187"/>
      <c r="T203" s="187"/>
      <c r="U203" s="187"/>
      <c r="V203" s="187"/>
      <c r="W203" s="187"/>
    </row>
    <row r="204" spans="1:23" x14ac:dyDescent="0.2">
      <c r="A204" s="187"/>
      <c r="B204" s="187"/>
      <c r="C204" s="184"/>
      <c r="D204" s="184"/>
      <c r="E204" s="184"/>
      <c r="F204" s="185"/>
      <c r="G204" s="184"/>
      <c r="H204" s="186"/>
      <c r="I204" s="186"/>
      <c r="J204" s="186"/>
      <c r="K204" s="184"/>
      <c r="L204" s="187"/>
      <c r="M204" s="187"/>
      <c r="N204" s="187"/>
      <c r="O204" s="187"/>
      <c r="P204" s="187"/>
      <c r="Q204" s="187"/>
      <c r="R204" s="187"/>
      <c r="S204" s="187"/>
      <c r="T204" s="187"/>
      <c r="U204" s="187"/>
      <c r="V204" s="187"/>
      <c r="W204" s="187"/>
    </row>
    <row r="205" spans="1:23" x14ac:dyDescent="0.2">
      <c r="A205" s="187"/>
      <c r="B205" s="187"/>
      <c r="C205" s="184"/>
      <c r="D205" s="184"/>
      <c r="E205" s="184"/>
      <c r="F205" s="185"/>
      <c r="G205" s="184"/>
      <c r="H205" s="186"/>
      <c r="I205" s="186"/>
      <c r="J205" s="186"/>
      <c r="K205" s="184"/>
      <c r="L205" s="187"/>
      <c r="M205" s="187"/>
      <c r="N205" s="187"/>
      <c r="O205" s="187"/>
      <c r="P205" s="187"/>
      <c r="Q205" s="187"/>
      <c r="R205" s="187"/>
      <c r="S205" s="187"/>
      <c r="T205" s="187"/>
      <c r="U205" s="187"/>
      <c r="V205" s="187"/>
      <c r="W205" s="187"/>
    </row>
    <row r="206" spans="1:23" x14ac:dyDescent="0.2">
      <c r="A206" s="187"/>
      <c r="B206" s="187"/>
      <c r="C206" s="184"/>
      <c r="D206" s="184"/>
      <c r="E206" s="184"/>
      <c r="F206" s="185"/>
      <c r="G206" s="184"/>
      <c r="H206" s="186"/>
      <c r="I206" s="186"/>
      <c r="J206" s="186"/>
      <c r="K206" s="184"/>
      <c r="L206" s="187"/>
      <c r="M206" s="187"/>
      <c r="N206" s="187"/>
      <c r="O206" s="187"/>
      <c r="P206" s="187"/>
      <c r="Q206" s="187"/>
      <c r="R206" s="187"/>
      <c r="S206" s="187"/>
      <c r="T206" s="187"/>
      <c r="U206" s="187"/>
      <c r="V206" s="187"/>
      <c r="W206" s="187"/>
    </row>
    <row r="207" spans="1:23" x14ac:dyDescent="0.2">
      <c r="A207" s="187"/>
      <c r="B207" s="187"/>
      <c r="C207" s="184"/>
      <c r="D207" s="184"/>
      <c r="E207" s="184"/>
      <c r="F207" s="185"/>
      <c r="G207" s="184"/>
      <c r="H207" s="186"/>
      <c r="I207" s="186"/>
      <c r="J207" s="186"/>
      <c r="K207" s="184"/>
      <c r="L207" s="187"/>
      <c r="M207" s="187"/>
      <c r="N207" s="187"/>
      <c r="O207" s="187"/>
      <c r="P207" s="187"/>
      <c r="Q207" s="187"/>
      <c r="R207" s="187"/>
      <c r="S207" s="187"/>
      <c r="T207" s="187"/>
      <c r="U207" s="187"/>
      <c r="V207" s="187"/>
      <c r="W207" s="187"/>
    </row>
    <row r="208" spans="1:23" x14ac:dyDescent="0.2">
      <c r="A208" s="187"/>
      <c r="B208" s="187"/>
      <c r="C208" s="184"/>
      <c r="D208" s="184"/>
      <c r="E208" s="184"/>
      <c r="F208" s="185"/>
      <c r="G208" s="184"/>
      <c r="H208" s="186"/>
      <c r="I208" s="186"/>
      <c r="J208" s="186"/>
      <c r="K208" s="184"/>
      <c r="L208" s="187"/>
      <c r="M208" s="187"/>
      <c r="N208" s="187"/>
      <c r="O208" s="187"/>
      <c r="P208" s="187"/>
      <c r="Q208" s="187"/>
      <c r="R208" s="187"/>
      <c r="S208" s="187"/>
      <c r="T208" s="187"/>
      <c r="U208" s="187"/>
      <c r="V208" s="187"/>
      <c r="W208" s="187"/>
    </row>
    <row r="209" spans="1:23" x14ac:dyDescent="0.2">
      <c r="A209" s="187"/>
      <c r="B209" s="187"/>
      <c r="C209" s="184"/>
      <c r="D209" s="184"/>
      <c r="E209" s="184"/>
      <c r="F209" s="185"/>
      <c r="G209" s="184"/>
      <c r="H209" s="186"/>
      <c r="I209" s="186"/>
      <c r="J209" s="186"/>
      <c r="K209" s="184"/>
      <c r="L209" s="187"/>
      <c r="M209" s="187"/>
      <c r="N209" s="187"/>
      <c r="O209" s="187"/>
      <c r="P209" s="187"/>
      <c r="Q209" s="187"/>
      <c r="R209" s="187"/>
      <c r="S209" s="187"/>
      <c r="T209" s="187"/>
      <c r="U209" s="187"/>
      <c r="V209" s="187"/>
      <c r="W209" s="187"/>
    </row>
    <row r="210" spans="1:23" x14ac:dyDescent="0.2">
      <c r="A210" s="187"/>
      <c r="B210" s="187"/>
      <c r="C210" s="184"/>
      <c r="D210" s="184"/>
      <c r="E210" s="184"/>
      <c r="F210" s="185"/>
      <c r="G210" s="184"/>
      <c r="H210" s="186"/>
      <c r="I210" s="186"/>
      <c r="J210" s="186"/>
      <c r="K210" s="184"/>
      <c r="L210" s="187"/>
      <c r="M210" s="187"/>
      <c r="N210" s="187"/>
      <c r="O210" s="187"/>
      <c r="P210" s="187"/>
      <c r="Q210" s="187"/>
      <c r="R210" s="187"/>
      <c r="S210" s="187"/>
      <c r="T210" s="187"/>
      <c r="U210" s="187"/>
      <c r="V210" s="187"/>
      <c r="W210" s="187"/>
    </row>
    <row r="211" spans="1:23" x14ac:dyDescent="0.2">
      <c r="A211" s="187"/>
      <c r="B211" s="187"/>
      <c r="C211" s="184"/>
      <c r="D211" s="184"/>
      <c r="E211" s="184"/>
      <c r="F211" s="185"/>
      <c r="G211" s="184"/>
      <c r="H211" s="186"/>
      <c r="I211" s="186"/>
      <c r="J211" s="186"/>
      <c r="K211" s="184"/>
      <c r="L211" s="187"/>
      <c r="M211" s="187"/>
      <c r="N211" s="187"/>
      <c r="O211" s="187"/>
      <c r="P211" s="187"/>
      <c r="Q211" s="187"/>
      <c r="R211" s="187"/>
      <c r="S211" s="187"/>
      <c r="T211" s="187"/>
      <c r="U211" s="187"/>
      <c r="V211" s="187"/>
      <c r="W211" s="187"/>
    </row>
    <row r="212" spans="1:23" x14ac:dyDescent="0.2">
      <c r="A212" s="187"/>
      <c r="B212" s="187"/>
      <c r="C212" s="184"/>
      <c r="D212" s="184"/>
      <c r="E212" s="184"/>
      <c r="F212" s="185"/>
      <c r="G212" s="184"/>
      <c r="H212" s="186"/>
      <c r="I212" s="186"/>
      <c r="J212" s="186"/>
      <c r="K212" s="184"/>
      <c r="L212" s="187"/>
      <c r="M212" s="187"/>
      <c r="N212" s="187"/>
      <c r="O212" s="187"/>
      <c r="P212" s="187"/>
      <c r="Q212" s="187"/>
      <c r="R212" s="187"/>
      <c r="S212" s="187"/>
      <c r="T212" s="187"/>
      <c r="U212" s="187"/>
      <c r="V212" s="187"/>
      <c r="W212" s="187"/>
    </row>
    <row r="213" spans="1:23" x14ac:dyDescent="0.2">
      <c r="A213" s="187"/>
      <c r="B213" s="187"/>
      <c r="C213" s="184"/>
      <c r="D213" s="184"/>
      <c r="E213" s="184"/>
      <c r="F213" s="185"/>
      <c r="G213" s="184"/>
      <c r="H213" s="186"/>
      <c r="I213" s="186"/>
      <c r="J213" s="186"/>
      <c r="K213" s="184"/>
      <c r="L213" s="187"/>
      <c r="M213" s="187"/>
      <c r="N213" s="187"/>
      <c r="O213" s="187"/>
      <c r="P213" s="187"/>
      <c r="Q213" s="187"/>
      <c r="R213" s="187"/>
      <c r="S213" s="187"/>
      <c r="T213" s="187"/>
      <c r="U213" s="187"/>
      <c r="V213" s="187"/>
      <c r="W213" s="187"/>
    </row>
    <row r="214" spans="1:23" x14ac:dyDescent="0.2">
      <c r="A214" s="187"/>
      <c r="B214" s="187"/>
      <c r="C214" s="184"/>
      <c r="D214" s="184"/>
      <c r="E214" s="184"/>
      <c r="F214" s="185"/>
      <c r="G214" s="184"/>
      <c r="H214" s="186"/>
      <c r="I214" s="186"/>
      <c r="J214" s="186"/>
      <c r="K214" s="184"/>
      <c r="L214" s="187"/>
      <c r="M214" s="187"/>
      <c r="N214" s="187"/>
      <c r="O214" s="187"/>
      <c r="P214" s="187"/>
      <c r="Q214" s="187"/>
      <c r="R214" s="187"/>
      <c r="S214" s="187"/>
      <c r="T214" s="187"/>
      <c r="U214" s="187"/>
      <c r="V214" s="187"/>
      <c r="W214" s="187"/>
    </row>
    <row r="215" spans="1:23" x14ac:dyDescent="0.2">
      <c r="A215" s="187"/>
      <c r="B215" s="187"/>
      <c r="C215" s="184"/>
      <c r="D215" s="184"/>
      <c r="E215" s="184"/>
      <c r="F215" s="185"/>
      <c r="G215" s="184"/>
      <c r="H215" s="186"/>
      <c r="I215" s="186"/>
      <c r="J215" s="186"/>
      <c r="K215" s="184"/>
      <c r="L215" s="187"/>
      <c r="M215" s="187"/>
      <c r="N215" s="187"/>
      <c r="O215" s="187"/>
      <c r="P215" s="187"/>
      <c r="Q215" s="187"/>
      <c r="R215" s="187"/>
      <c r="S215" s="187"/>
      <c r="T215" s="187"/>
      <c r="U215" s="187"/>
      <c r="V215" s="187"/>
      <c r="W215" s="187"/>
    </row>
    <row r="216" spans="1:23" x14ac:dyDescent="0.2">
      <c r="A216" s="187"/>
      <c r="B216" s="187"/>
      <c r="C216" s="184"/>
      <c r="D216" s="184"/>
      <c r="E216" s="184"/>
      <c r="F216" s="185"/>
      <c r="G216" s="184"/>
      <c r="H216" s="186"/>
      <c r="I216" s="186"/>
      <c r="J216" s="186"/>
      <c r="K216" s="184"/>
      <c r="L216" s="187"/>
      <c r="M216" s="187"/>
      <c r="N216" s="187"/>
      <c r="O216" s="187"/>
      <c r="P216" s="187"/>
      <c r="Q216" s="187"/>
      <c r="R216" s="187"/>
      <c r="S216" s="187"/>
      <c r="T216" s="187"/>
      <c r="U216" s="187"/>
      <c r="V216" s="187"/>
      <c r="W216" s="187"/>
    </row>
    <row r="217" spans="1:23" x14ac:dyDescent="0.2">
      <c r="A217" s="187"/>
      <c r="B217" s="187"/>
      <c r="C217" s="184"/>
      <c r="D217" s="184"/>
      <c r="E217" s="184"/>
      <c r="F217" s="185"/>
      <c r="G217" s="184"/>
      <c r="H217" s="186"/>
      <c r="I217" s="186"/>
      <c r="J217" s="186"/>
      <c r="K217" s="184"/>
      <c r="L217" s="187"/>
      <c r="M217" s="187"/>
      <c r="N217" s="187"/>
      <c r="O217" s="187"/>
      <c r="P217" s="187"/>
      <c r="Q217" s="187"/>
      <c r="R217" s="187"/>
      <c r="S217" s="187"/>
      <c r="T217" s="187"/>
      <c r="U217" s="187"/>
      <c r="V217" s="187"/>
      <c r="W217" s="187"/>
    </row>
    <row r="218" spans="1:23" x14ac:dyDescent="0.2">
      <c r="A218" s="187"/>
      <c r="B218" s="187"/>
      <c r="C218" s="184"/>
      <c r="D218" s="184"/>
      <c r="E218" s="184"/>
      <c r="F218" s="185"/>
      <c r="G218" s="184"/>
      <c r="H218" s="186"/>
      <c r="I218" s="186"/>
      <c r="J218" s="186"/>
      <c r="K218" s="184"/>
      <c r="L218" s="187"/>
      <c r="M218" s="187"/>
      <c r="N218" s="187"/>
      <c r="O218" s="187"/>
      <c r="P218" s="187"/>
      <c r="Q218" s="187"/>
      <c r="R218" s="187"/>
      <c r="S218" s="187"/>
      <c r="T218" s="187"/>
      <c r="U218" s="187"/>
      <c r="V218" s="187"/>
      <c r="W218" s="187"/>
    </row>
    <row r="219" spans="1:23" x14ac:dyDescent="0.2">
      <c r="A219" s="187"/>
      <c r="B219" s="187"/>
      <c r="C219" s="184"/>
      <c r="D219" s="184"/>
      <c r="E219" s="184"/>
      <c r="F219" s="185"/>
      <c r="G219" s="184"/>
      <c r="H219" s="186"/>
      <c r="I219" s="186"/>
      <c r="J219" s="186"/>
      <c r="K219" s="184"/>
      <c r="L219" s="187"/>
      <c r="M219" s="187"/>
      <c r="N219" s="187"/>
      <c r="O219" s="187"/>
      <c r="P219" s="187"/>
      <c r="Q219" s="187"/>
      <c r="R219" s="187"/>
      <c r="S219" s="187"/>
      <c r="T219" s="187"/>
      <c r="U219" s="187"/>
      <c r="V219" s="187"/>
      <c r="W219" s="187"/>
    </row>
    <row r="220" spans="1:23" x14ac:dyDescent="0.2">
      <c r="A220" s="187"/>
      <c r="B220" s="187"/>
      <c r="C220" s="184"/>
      <c r="D220" s="184"/>
      <c r="E220" s="184"/>
      <c r="F220" s="185"/>
      <c r="G220" s="184"/>
      <c r="H220" s="186"/>
      <c r="I220" s="186"/>
      <c r="J220" s="186"/>
      <c r="K220" s="184"/>
      <c r="L220" s="187"/>
      <c r="M220" s="187"/>
      <c r="N220" s="187"/>
      <c r="O220" s="187"/>
      <c r="P220" s="187"/>
      <c r="Q220" s="187"/>
      <c r="R220" s="187"/>
      <c r="S220" s="187"/>
      <c r="T220" s="187"/>
      <c r="U220" s="187"/>
      <c r="V220" s="187"/>
      <c r="W220" s="187"/>
    </row>
    <row r="221" spans="1:23" x14ac:dyDescent="0.2">
      <c r="A221" s="187"/>
      <c r="B221" s="187"/>
      <c r="C221" s="184"/>
      <c r="D221" s="184"/>
      <c r="E221" s="184"/>
      <c r="F221" s="185"/>
      <c r="G221" s="184"/>
      <c r="H221" s="186"/>
      <c r="I221" s="186"/>
      <c r="J221" s="186"/>
      <c r="K221" s="184"/>
      <c r="L221" s="187"/>
      <c r="M221" s="187"/>
      <c r="N221" s="187"/>
      <c r="O221" s="187"/>
      <c r="P221" s="187"/>
      <c r="Q221" s="187"/>
      <c r="R221" s="187"/>
      <c r="S221" s="187"/>
      <c r="T221" s="187"/>
      <c r="U221" s="187"/>
      <c r="V221" s="187"/>
      <c r="W221" s="187"/>
    </row>
    <row r="222" spans="1:23" x14ac:dyDescent="0.2">
      <c r="A222" s="187"/>
      <c r="B222" s="187"/>
      <c r="C222" s="184"/>
      <c r="D222" s="184"/>
      <c r="E222" s="184"/>
      <c r="F222" s="185"/>
      <c r="G222" s="184"/>
      <c r="H222" s="186"/>
      <c r="I222" s="186"/>
      <c r="J222" s="186"/>
      <c r="K222" s="184"/>
      <c r="L222" s="187"/>
      <c r="M222" s="187"/>
      <c r="N222" s="187"/>
      <c r="O222" s="187"/>
      <c r="P222" s="187"/>
      <c r="Q222" s="187"/>
      <c r="R222" s="187"/>
      <c r="S222" s="187"/>
      <c r="T222" s="187"/>
      <c r="U222" s="187"/>
      <c r="V222" s="187"/>
      <c r="W222" s="187"/>
    </row>
    <row r="223" spans="1:23" x14ac:dyDescent="0.2">
      <c r="A223" s="187"/>
      <c r="B223" s="187"/>
      <c r="C223" s="184"/>
      <c r="D223" s="184"/>
      <c r="E223" s="184"/>
      <c r="F223" s="185"/>
      <c r="G223" s="184"/>
      <c r="H223" s="186"/>
      <c r="I223" s="186"/>
      <c r="J223" s="186"/>
      <c r="K223" s="184"/>
      <c r="L223" s="187"/>
      <c r="M223" s="187"/>
      <c r="N223" s="187"/>
      <c r="O223" s="187"/>
      <c r="P223" s="187"/>
      <c r="Q223" s="187"/>
      <c r="R223" s="187"/>
      <c r="S223" s="187"/>
      <c r="T223" s="187"/>
      <c r="U223" s="187"/>
      <c r="V223" s="187"/>
      <c r="W223" s="187"/>
    </row>
    <row r="224" spans="1:23" x14ac:dyDescent="0.2">
      <c r="A224" s="187"/>
      <c r="B224" s="187"/>
      <c r="C224" s="184"/>
      <c r="D224" s="184"/>
      <c r="E224" s="184"/>
      <c r="F224" s="185"/>
      <c r="G224" s="184"/>
      <c r="H224" s="186"/>
      <c r="I224" s="186"/>
      <c r="J224" s="186"/>
      <c r="K224" s="184"/>
      <c r="L224" s="187"/>
      <c r="M224" s="187"/>
      <c r="N224" s="187"/>
      <c r="O224" s="187"/>
      <c r="P224" s="187"/>
      <c r="Q224" s="187"/>
      <c r="R224" s="187"/>
      <c r="S224" s="187"/>
      <c r="T224" s="187"/>
      <c r="U224" s="187"/>
      <c r="V224" s="187"/>
      <c r="W224" s="187"/>
    </row>
    <row r="225" spans="1:23" x14ac:dyDescent="0.2">
      <c r="A225" s="187"/>
      <c r="B225" s="187"/>
      <c r="C225" s="184"/>
      <c r="D225" s="184"/>
      <c r="E225" s="184"/>
      <c r="F225" s="185"/>
      <c r="G225" s="184"/>
      <c r="H225" s="186"/>
      <c r="I225" s="186"/>
      <c r="J225" s="186"/>
      <c r="K225" s="184"/>
      <c r="L225" s="187"/>
      <c r="M225" s="187"/>
      <c r="N225" s="187"/>
      <c r="O225" s="187"/>
      <c r="P225" s="187"/>
      <c r="Q225" s="187"/>
      <c r="R225" s="187"/>
      <c r="S225" s="187"/>
      <c r="T225" s="187"/>
      <c r="U225" s="187"/>
      <c r="V225" s="187"/>
      <c r="W225" s="187"/>
    </row>
    <row r="226" spans="1:23" x14ac:dyDescent="0.2">
      <c r="A226" s="187"/>
      <c r="B226" s="187"/>
      <c r="C226" s="184"/>
      <c r="D226" s="184"/>
      <c r="E226" s="184"/>
      <c r="F226" s="185"/>
      <c r="G226" s="184"/>
      <c r="H226" s="186"/>
      <c r="I226" s="186"/>
      <c r="J226" s="186"/>
      <c r="K226" s="184"/>
      <c r="L226" s="187"/>
      <c r="M226" s="187"/>
      <c r="N226" s="187"/>
      <c r="O226" s="187"/>
      <c r="P226" s="187"/>
      <c r="Q226" s="187"/>
      <c r="R226" s="187"/>
      <c r="S226" s="187"/>
      <c r="T226" s="187"/>
      <c r="U226" s="187"/>
      <c r="V226" s="187"/>
      <c r="W226" s="187"/>
    </row>
    <row r="227" spans="1:23" x14ac:dyDescent="0.2">
      <c r="A227" s="187"/>
      <c r="B227" s="187"/>
      <c r="C227" s="184"/>
      <c r="D227" s="184"/>
      <c r="E227" s="184"/>
      <c r="F227" s="185"/>
      <c r="G227" s="184"/>
      <c r="H227" s="186"/>
      <c r="I227" s="186"/>
      <c r="J227" s="186"/>
      <c r="K227" s="184"/>
      <c r="L227" s="187"/>
      <c r="M227" s="187"/>
      <c r="N227" s="187"/>
      <c r="O227" s="187"/>
      <c r="P227" s="187"/>
      <c r="Q227" s="187"/>
      <c r="R227" s="187"/>
      <c r="S227" s="187"/>
      <c r="T227" s="187"/>
      <c r="U227" s="187"/>
      <c r="V227" s="187"/>
      <c r="W227" s="187"/>
    </row>
    <row r="228" spans="1:23" x14ac:dyDescent="0.2">
      <c r="A228" s="187"/>
      <c r="B228" s="187"/>
      <c r="C228" s="184"/>
      <c r="D228" s="184"/>
      <c r="E228" s="184"/>
      <c r="F228" s="185"/>
      <c r="G228" s="184"/>
      <c r="H228" s="186"/>
      <c r="I228" s="186"/>
      <c r="J228" s="186"/>
      <c r="K228" s="184"/>
      <c r="L228" s="187"/>
      <c r="M228" s="187"/>
      <c r="N228" s="187"/>
      <c r="O228" s="187"/>
      <c r="P228" s="187"/>
      <c r="Q228" s="187"/>
      <c r="R228" s="187"/>
      <c r="S228" s="187"/>
      <c r="T228" s="187"/>
      <c r="U228" s="187"/>
      <c r="V228" s="187"/>
      <c r="W228" s="187"/>
    </row>
    <row r="229" spans="1:23" x14ac:dyDescent="0.2">
      <c r="A229" s="187"/>
      <c r="B229" s="187"/>
      <c r="C229" s="184"/>
      <c r="D229" s="184"/>
      <c r="E229" s="184"/>
      <c r="F229" s="185"/>
      <c r="G229" s="184"/>
      <c r="H229" s="186"/>
      <c r="I229" s="186"/>
      <c r="J229" s="186"/>
      <c r="K229" s="184"/>
      <c r="L229" s="187"/>
      <c r="M229" s="187"/>
      <c r="N229" s="187"/>
      <c r="O229" s="187"/>
      <c r="P229" s="187"/>
      <c r="Q229" s="187"/>
      <c r="R229" s="187"/>
      <c r="S229" s="187"/>
      <c r="T229" s="187"/>
      <c r="U229" s="187"/>
      <c r="V229" s="187"/>
      <c r="W229" s="187"/>
    </row>
    <row r="230" spans="1:23" x14ac:dyDescent="0.2">
      <c r="A230" s="187"/>
      <c r="B230" s="187"/>
      <c r="C230" s="184"/>
      <c r="D230" s="184"/>
      <c r="E230" s="184"/>
      <c r="F230" s="185"/>
      <c r="G230" s="184"/>
      <c r="H230" s="186"/>
      <c r="I230" s="186"/>
      <c r="J230" s="186"/>
      <c r="K230" s="184"/>
      <c r="L230" s="187"/>
      <c r="M230" s="187"/>
      <c r="N230" s="187"/>
      <c r="O230" s="187"/>
      <c r="P230" s="187"/>
      <c r="Q230" s="187"/>
      <c r="R230" s="187"/>
      <c r="S230" s="187"/>
      <c r="T230" s="187"/>
      <c r="U230" s="187"/>
      <c r="V230" s="187"/>
      <c r="W230" s="187"/>
    </row>
    <row r="231" spans="1:23" x14ac:dyDescent="0.2">
      <c r="A231" s="187"/>
      <c r="B231" s="187"/>
      <c r="C231" s="184"/>
      <c r="D231" s="184"/>
      <c r="E231" s="184"/>
      <c r="F231" s="185"/>
      <c r="G231" s="184"/>
      <c r="H231" s="186"/>
      <c r="I231" s="186"/>
      <c r="J231" s="186"/>
      <c r="K231" s="184"/>
      <c r="L231" s="187"/>
      <c r="M231" s="187"/>
      <c r="N231" s="187"/>
      <c r="O231" s="187"/>
      <c r="P231" s="187"/>
      <c r="Q231" s="187"/>
      <c r="R231" s="187"/>
      <c r="S231" s="187"/>
      <c r="T231" s="187"/>
      <c r="U231" s="187"/>
      <c r="V231" s="187"/>
      <c r="W231" s="187"/>
    </row>
    <row r="232" spans="1:23" x14ac:dyDescent="0.2">
      <c r="A232" s="187"/>
      <c r="B232" s="187"/>
      <c r="C232" s="184"/>
      <c r="D232" s="184"/>
      <c r="E232" s="184"/>
      <c r="F232" s="185"/>
      <c r="G232" s="184"/>
      <c r="H232" s="186"/>
      <c r="I232" s="186"/>
      <c r="J232" s="186"/>
      <c r="K232" s="184"/>
      <c r="L232" s="187"/>
      <c r="M232" s="187"/>
      <c r="N232" s="187"/>
      <c r="O232" s="187"/>
      <c r="P232" s="187"/>
      <c r="Q232" s="187"/>
      <c r="R232" s="187"/>
      <c r="S232" s="187"/>
      <c r="T232" s="187"/>
      <c r="U232" s="187"/>
      <c r="V232" s="187"/>
      <c r="W232" s="187"/>
    </row>
    <row r="233" spans="1:23" x14ac:dyDescent="0.2">
      <c r="A233" s="187"/>
      <c r="B233" s="187"/>
      <c r="C233" s="184"/>
      <c r="D233" s="184"/>
      <c r="E233" s="184"/>
      <c r="F233" s="185"/>
      <c r="G233" s="184"/>
      <c r="H233" s="186"/>
      <c r="I233" s="186"/>
      <c r="J233" s="186"/>
      <c r="K233" s="184"/>
      <c r="L233" s="187"/>
      <c r="M233" s="187"/>
      <c r="N233" s="187"/>
      <c r="O233" s="187"/>
      <c r="P233" s="187"/>
      <c r="Q233" s="187"/>
      <c r="R233" s="187"/>
      <c r="S233" s="187"/>
      <c r="T233" s="187"/>
      <c r="U233" s="187"/>
      <c r="V233" s="187"/>
      <c r="W233" s="187"/>
    </row>
    <row r="234" spans="1:23" x14ac:dyDescent="0.2">
      <c r="A234" s="187"/>
      <c r="B234" s="187"/>
      <c r="C234" s="184"/>
      <c r="D234" s="184"/>
      <c r="E234" s="184"/>
      <c r="F234" s="185"/>
      <c r="G234" s="184"/>
      <c r="H234" s="186"/>
      <c r="I234" s="186"/>
      <c r="J234" s="186"/>
      <c r="K234" s="184"/>
      <c r="L234" s="187"/>
      <c r="M234" s="187"/>
      <c r="N234" s="187"/>
      <c r="O234" s="187"/>
      <c r="P234" s="187"/>
      <c r="Q234" s="187"/>
      <c r="R234" s="187"/>
      <c r="S234" s="187"/>
      <c r="T234" s="187"/>
      <c r="U234" s="187"/>
      <c r="V234" s="187"/>
      <c r="W234" s="187"/>
    </row>
    <row r="235" spans="1:23" x14ac:dyDescent="0.2">
      <c r="A235" s="187"/>
      <c r="B235" s="187"/>
      <c r="C235" s="184"/>
      <c r="D235" s="184"/>
      <c r="E235" s="184"/>
      <c r="F235" s="185"/>
      <c r="G235" s="184"/>
      <c r="H235" s="186"/>
      <c r="I235" s="186"/>
      <c r="J235" s="186"/>
      <c r="K235" s="184"/>
      <c r="L235" s="187"/>
      <c r="M235" s="187"/>
      <c r="N235" s="187"/>
      <c r="O235" s="187"/>
      <c r="P235" s="187"/>
      <c r="Q235" s="187"/>
      <c r="R235" s="187"/>
      <c r="S235" s="187"/>
      <c r="T235" s="187"/>
      <c r="U235" s="187"/>
      <c r="V235" s="187"/>
      <c r="W235" s="187"/>
    </row>
    <row r="236" spans="1:23" x14ac:dyDescent="0.2">
      <c r="A236" s="187"/>
      <c r="B236" s="187"/>
      <c r="C236" s="184"/>
      <c r="D236" s="184"/>
      <c r="E236" s="184"/>
      <c r="F236" s="185"/>
      <c r="G236" s="184"/>
      <c r="H236" s="186"/>
      <c r="I236" s="186"/>
      <c r="J236" s="186"/>
      <c r="K236" s="184"/>
      <c r="L236" s="187"/>
      <c r="M236" s="187"/>
      <c r="N236" s="187"/>
      <c r="O236" s="187"/>
      <c r="P236" s="187"/>
      <c r="Q236" s="187"/>
      <c r="R236" s="187"/>
      <c r="S236" s="187"/>
      <c r="T236" s="187"/>
      <c r="U236" s="187"/>
      <c r="V236" s="187"/>
      <c r="W236" s="187"/>
    </row>
    <row r="237" spans="1:23" x14ac:dyDescent="0.2">
      <c r="A237" s="187"/>
      <c r="B237" s="187"/>
      <c r="C237" s="184"/>
      <c r="D237" s="184"/>
      <c r="E237" s="184"/>
      <c r="F237" s="185"/>
      <c r="G237" s="184"/>
      <c r="H237" s="186"/>
      <c r="I237" s="186"/>
      <c r="J237" s="186"/>
      <c r="K237" s="184"/>
      <c r="L237" s="187"/>
      <c r="M237" s="187"/>
      <c r="N237" s="187"/>
      <c r="O237" s="187"/>
      <c r="P237" s="187"/>
      <c r="Q237" s="187"/>
      <c r="R237" s="187"/>
      <c r="S237" s="187"/>
      <c r="T237" s="187"/>
      <c r="U237" s="187"/>
      <c r="V237" s="187"/>
      <c r="W237" s="187"/>
    </row>
    <row r="238" spans="1:23" x14ac:dyDescent="0.2">
      <c r="A238" s="187"/>
      <c r="B238" s="187"/>
      <c r="C238" s="184"/>
      <c r="D238" s="184"/>
      <c r="E238" s="184"/>
      <c r="F238" s="185"/>
      <c r="G238" s="184"/>
      <c r="H238" s="186"/>
      <c r="I238" s="186"/>
      <c r="J238" s="186"/>
      <c r="K238" s="184"/>
      <c r="L238" s="187"/>
      <c r="M238" s="187"/>
      <c r="N238" s="187"/>
      <c r="O238" s="187"/>
      <c r="P238" s="187"/>
      <c r="Q238" s="187"/>
      <c r="R238" s="187"/>
      <c r="S238" s="187"/>
      <c r="T238" s="187"/>
      <c r="U238" s="187"/>
      <c r="V238" s="187"/>
      <c r="W238" s="187"/>
    </row>
    <row r="239" spans="1:23" x14ac:dyDescent="0.2">
      <c r="A239" s="187"/>
      <c r="B239" s="187"/>
      <c r="C239" s="184"/>
      <c r="D239" s="184"/>
      <c r="E239" s="184"/>
      <c r="F239" s="185"/>
      <c r="G239" s="184"/>
      <c r="H239" s="186"/>
      <c r="I239" s="186"/>
      <c r="J239" s="186"/>
      <c r="K239" s="184"/>
      <c r="L239" s="187"/>
      <c r="M239" s="187"/>
      <c r="N239" s="187"/>
      <c r="O239" s="187"/>
      <c r="P239" s="187"/>
      <c r="Q239" s="187"/>
      <c r="R239" s="187"/>
      <c r="S239" s="187"/>
      <c r="T239" s="187"/>
      <c r="U239" s="187"/>
      <c r="V239" s="187"/>
      <c r="W239" s="187"/>
    </row>
    <row r="240" spans="1:23" x14ac:dyDescent="0.2">
      <c r="A240" s="187"/>
      <c r="B240" s="187"/>
      <c r="C240" s="184"/>
      <c r="D240" s="184"/>
      <c r="E240" s="184"/>
      <c r="F240" s="185"/>
      <c r="G240" s="184"/>
      <c r="H240" s="186"/>
      <c r="I240" s="186"/>
      <c r="J240" s="186"/>
      <c r="K240" s="184"/>
      <c r="L240" s="187"/>
      <c r="M240" s="187"/>
      <c r="N240" s="187"/>
      <c r="O240" s="187"/>
      <c r="P240" s="187"/>
      <c r="Q240" s="187"/>
      <c r="R240" s="187"/>
      <c r="S240" s="187"/>
      <c r="T240" s="187"/>
      <c r="U240" s="187"/>
      <c r="V240" s="187"/>
      <c r="W240" s="187"/>
    </row>
    <row r="241" spans="1:23" x14ac:dyDescent="0.2">
      <c r="A241" s="187"/>
      <c r="B241" s="187"/>
      <c r="C241" s="184"/>
      <c r="D241" s="184"/>
      <c r="E241" s="184"/>
      <c r="F241" s="185"/>
      <c r="G241" s="184"/>
      <c r="H241" s="186"/>
      <c r="I241" s="186"/>
      <c r="J241" s="186"/>
      <c r="K241" s="184"/>
      <c r="L241" s="187"/>
      <c r="M241" s="187"/>
      <c r="N241" s="187"/>
      <c r="O241" s="187"/>
      <c r="P241" s="187"/>
      <c r="Q241" s="187"/>
      <c r="R241" s="187"/>
      <c r="S241" s="187"/>
      <c r="T241" s="187"/>
      <c r="U241" s="187"/>
      <c r="V241" s="187"/>
      <c r="W241" s="187"/>
    </row>
    <row r="242" spans="1:23" x14ac:dyDescent="0.2">
      <c r="A242" s="187"/>
      <c r="B242" s="187"/>
      <c r="C242" s="184"/>
      <c r="D242" s="184"/>
      <c r="E242" s="184"/>
      <c r="F242" s="185"/>
      <c r="G242" s="184"/>
      <c r="H242" s="186"/>
      <c r="I242" s="186"/>
      <c r="J242" s="186"/>
      <c r="K242" s="184"/>
      <c r="L242" s="187"/>
      <c r="M242" s="187"/>
      <c r="N242" s="187"/>
      <c r="O242" s="187"/>
      <c r="P242" s="187"/>
      <c r="Q242" s="187"/>
      <c r="R242" s="187"/>
      <c r="S242" s="187"/>
      <c r="T242" s="187"/>
      <c r="U242" s="187"/>
      <c r="V242" s="187"/>
      <c r="W242" s="187"/>
    </row>
    <row r="243" spans="1:23" x14ac:dyDescent="0.2">
      <c r="A243" s="187"/>
      <c r="B243" s="187"/>
      <c r="C243" s="184"/>
      <c r="D243" s="184"/>
      <c r="E243" s="184"/>
      <c r="F243" s="185"/>
      <c r="G243" s="184"/>
      <c r="H243" s="186"/>
      <c r="I243" s="186"/>
      <c r="J243" s="186"/>
      <c r="K243" s="184"/>
      <c r="L243" s="187"/>
      <c r="M243" s="187"/>
      <c r="N243" s="187"/>
      <c r="O243" s="187"/>
      <c r="P243" s="187"/>
      <c r="Q243" s="187"/>
      <c r="R243" s="187"/>
      <c r="S243" s="187"/>
      <c r="T243" s="187"/>
      <c r="U243" s="187"/>
      <c r="V243" s="187"/>
      <c r="W243" s="187"/>
    </row>
    <row r="244" spans="1:23" x14ac:dyDescent="0.2">
      <c r="A244" s="187"/>
      <c r="B244" s="187"/>
      <c r="C244" s="184"/>
      <c r="D244" s="184"/>
      <c r="E244" s="184"/>
      <c r="F244" s="185"/>
      <c r="G244" s="184"/>
      <c r="H244" s="186"/>
      <c r="I244" s="186"/>
      <c r="J244" s="186"/>
      <c r="K244" s="184"/>
      <c r="L244" s="187"/>
      <c r="M244" s="187"/>
      <c r="N244" s="187"/>
      <c r="O244" s="187"/>
      <c r="P244" s="187"/>
      <c r="Q244" s="187"/>
      <c r="R244" s="187"/>
      <c r="S244" s="187"/>
      <c r="T244" s="187"/>
      <c r="U244" s="187"/>
      <c r="V244" s="187"/>
      <c r="W244" s="187"/>
    </row>
    <row r="245" spans="1:23" x14ac:dyDescent="0.2">
      <c r="A245" s="187"/>
      <c r="B245" s="187"/>
      <c r="C245" s="184"/>
      <c r="D245" s="184"/>
      <c r="E245" s="184"/>
      <c r="F245" s="185"/>
      <c r="G245" s="184"/>
      <c r="H245" s="186"/>
      <c r="I245" s="186"/>
      <c r="J245" s="186"/>
      <c r="K245" s="184"/>
      <c r="L245" s="187"/>
      <c r="M245" s="187"/>
      <c r="N245" s="187"/>
      <c r="O245" s="187"/>
      <c r="P245" s="187"/>
      <c r="Q245" s="187"/>
      <c r="R245" s="187"/>
      <c r="S245" s="187"/>
      <c r="T245" s="187"/>
      <c r="U245" s="187"/>
      <c r="V245" s="187"/>
      <c r="W245" s="187"/>
    </row>
    <row r="246" spans="1:23" x14ac:dyDescent="0.2">
      <c r="A246" s="187"/>
      <c r="B246" s="187"/>
      <c r="C246" s="184"/>
      <c r="D246" s="184"/>
      <c r="E246" s="184"/>
      <c r="F246" s="185"/>
      <c r="G246" s="184"/>
      <c r="H246" s="186"/>
      <c r="I246" s="186"/>
      <c r="J246" s="186"/>
      <c r="K246" s="184"/>
      <c r="L246" s="187"/>
      <c r="M246" s="187"/>
      <c r="N246" s="187"/>
      <c r="O246" s="187"/>
      <c r="P246" s="187"/>
      <c r="Q246" s="187"/>
      <c r="R246" s="187"/>
      <c r="S246" s="187"/>
      <c r="T246" s="187"/>
      <c r="U246" s="187"/>
      <c r="V246" s="187"/>
      <c r="W246" s="187"/>
    </row>
    <row r="247" spans="1:23" x14ac:dyDescent="0.2">
      <c r="A247" s="187"/>
      <c r="B247" s="187"/>
      <c r="C247" s="184"/>
      <c r="D247" s="184"/>
      <c r="E247" s="184"/>
      <c r="F247" s="185"/>
      <c r="G247" s="184"/>
      <c r="H247" s="186"/>
      <c r="I247" s="186"/>
      <c r="J247" s="186"/>
      <c r="K247" s="184"/>
      <c r="L247" s="187"/>
      <c r="M247" s="187"/>
      <c r="N247" s="187"/>
      <c r="O247" s="187"/>
      <c r="P247" s="187"/>
      <c r="Q247" s="187"/>
      <c r="R247" s="187"/>
      <c r="S247" s="187"/>
      <c r="T247" s="187"/>
      <c r="U247" s="187"/>
      <c r="V247" s="187"/>
      <c r="W247" s="187"/>
    </row>
    <row r="248" spans="1:23" x14ac:dyDescent="0.2">
      <c r="A248" s="187"/>
      <c r="B248" s="187"/>
      <c r="C248" s="184"/>
      <c r="D248" s="184"/>
      <c r="E248" s="184"/>
      <c r="F248" s="185"/>
      <c r="G248" s="184"/>
      <c r="H248" s="186"/>
      <c r="I248" s="186"/>
      <c r="J248" s="186"/>
      <c r="K248" s="184"/>
      <c r="L248" s="187"/>
      <c r="M248" s="187"/>
      <c r="N248" s="187"/>
      <c r="O248" s="187"/>
      <c r="P248" s="187"/>
      <c r="Q248" s="187"/>
      <c r="R248" s="187"/>
      <c r="S248" s="187"/>
      <c r="T248" s="187"/>
      <c r="U248" s="187"/>
      <c r="V248" s="187"/>
      <c r="W248" s="187"/>
    </row>
    <row r="249" spans="1:23" x14ac:dyDescent="0.2">
      <c r="A249" s="187"/>
      <c r="B249" s="187"/>
      <c r="C249" s="184"/>
      <c r="D249" s="184"/>
      <c r="E249" s="184"/>
      <c r="F249" s="185"/>
      <c r="G249" s="184"/>
      <c r="H249" s="186"/>
      <c r="I249" s="186"/>
      <c r="J249" s="186"/>
      <c r="K249" s="184"/>
      <c r="L249" s="187"/>
      <c r="M249" s="187"/>
      <c r="N249" s="187"/>
      <c r="O249" s="187"/>
      <c r="P249" s="187"/>
      <c r="Q249" s="187"/>
      <c r="R249" s="187"/>
      <c r="S249" s="187"/>
      <c r="T249" s="187"/>
      <c r="U249" s="187"/>
      <c r="V249" s="187"/>
      <c r="W249" s="187"/>
    </row>
    <row r="250" spans="1:23" x14ac:dyDescent="0.2">
      <c r="A250" s="187"/>
      <c r="B250" s="187"/>
      <c r="C250" s="184"/>
      <c r="D250" s="184"/>
      <c r="E250" s="184"/>
      <c r="F250" s="185"/>
      <c r="G250" s="184"/>
      <c r="H250" s="186"/>
      <c r="I250" s="186"/>
      <c r="J250" s="186"/>
      <c r="K250" s="184"/>
      <c r="L250" s="187"/>
      <c r="M250" s="187"/>
      <c r="N250" s="187"/>
      <c r="O250" s="187"/>
      <c r="P250" s="187"/>
      <c r="Q250" s="187"/>
      <c r="R250" s="187"/>
      <c r="S250" s="187"/>
      <c r="T250" s="187"/>
      <c r="U250" s="187"/>
      <c r="V250" s="187"/>
      <c r="W250" s="187"/>
    </row>
    <row r="251" spans="1:23" x14ac:dyDescent="0.2">
      <c r="A251" s="187"/>
      <c r="B251" s="187"/>
      <c r="C251" s="184"/>
      <c r="D251" s="184"/>
      <c r="E251" s="184"/>
      <c r="F251" s="185"/>
      <c r="G251" s="184"/>
      <c r="H251" s="186"/>
      <c r="I251" s="186"/>
      <c r="J251" s="186"/>
      <c r="K251" s="184"/>
      <c r="L251" s="187"/>
      <c r="M251" s="187"/>
      <c r="N251" s="187"/>
      <c r="O251" s="187"/>
      <c r="P251" s="187"/>
      <c r="Q251" s="187"/>
      <c r="R251" s="187"/>
      <c r="S251" s="187"/>
      <c r="T251" s="187"/>
      <c r="U251" s="187"/>
      <c r="V251" s="187"/>
      <c r="W251" s="187"/>
    </row>
    <row r="252" spans="1:23" x14ac:dyDescent="0.2">
      <c r="A252" s="187"/>
      <c r="B252" s="187"/>
      <c r="C252" s="184"/>
      <c r="D252" s="184"/>
      <c r="E252" s="184"/>
      <c r="F252" s="185"/>
      <c r="G252" s="184"/>
      <c r="H252" s="186"/>
      <c r="I252" s="186"/>
      <c r="J252" s="186"/>
      <c r="K252" s="184"/>
      <c r="L252" s="187"/>
      <c r="M252" s="187"/>
      <c r="N252" s="187"/>
      <c r="O252" s="187"/>
      <c r="P252" s="187"/>
      <c r="Q252" s="187"/>
      <c r="R252" s="187"/>
      <c r="S252" s="187"/>
      <c r="T252" s="187"/>
      <c r="U252" s="187"/>
      <c r="V252" s="187"/>
      <c r="W252" s="187"/>
    </row>
    <row r="253" spans="1:23" x14ac:dyDescent="0.2">
      <c r="A253" s="187"/>
      <c r="B253" s="187"/>
      <c r="C253" s="184"/>
      <c r="D253" s="184"/>
      <c r="E253" s="184"/>
      <c r="F253" s="185"/>
      <c r="G253" s="184"/>
      <c r="H253" s="186"/>
      <c r="I253" s="186"/>
      <c r="J253" s="186"/>
      <c r="K253" s="184"/>
      <c r="L253" s="187"/>
      <c r="M253" s="187"/>
      <c r="N253" s="187"/>
      <c r="O253" s="187"/>
      <c r="P253" s="187"/>
      <c r="Q253" s="187"/>
      <c r="R253" s="187"/>
      <c r="S253" s="187"/>
      <c r="T253" s="187"/>
      <c r="U253" s="187"/>
      <c r="V253" s="187"/>
      <c r="W253" s="187"/>
    </row>
    <row r="254" spans="1:23" x14ac:dyDescent="0.2">
      <c r="A254" s="187"/>
      <c r="B254" s="187"/>
      <c r="C254" s="184"/>
      <c r="D254" s="184"/>
      <c r="E254" s="184"/>
      <c r="F254" s="185"/>
      <c r="G254" s="184"/>
      <c r="H254" s="186"/>
      <c r="I254" s="186"/>
      <c r="J254" s="186"/>
      <c r="K254" s="184"/>
      <c r="L254" s="187"/>
      <c r="M254" s="187"/>
      <c r="N254" s="187"/>
      <c r="O254" s="187"/>
      <c r="P254" s="187"/>
      <c r="Q254" s="187"/>
      <c r="R254" s="187"/>
      <c r="S254" s="187"/>
      <c r="T254" s="187"/>
      <c r="U254" s="187"/>
      <c r="V254" s="187"/>
      <c r="W254" s="187"/>
    </row>
    <row r="255" spans="1:23" x14ac:dyDescent="0.2">
      <c r="A255" s="187"/>
      <c r="B255" s="187"/>
      <c r="C255" s="184"/>
      <c r="D255" s="184"/>
      <c r="E255" s="184"/>
      <c r="F255" s="185"/>
      <c r="G255" s="184"/>
      <c r="H255" s="186"/>
      <c r="I255" s="186"/>
      <c r="J255" s="186"/>
      <c r="K255" s="184"/>
      <c r="L255" s="187"/>
      <c r="M255" s="187"/>
      <c r="N255" s="187"/>
      <c r="O255" s="187"/>
      <c r="P255" s="187"/>
      <c r="Q255" s="187"/>
      <c r="R255" s="187"/>
      <c r="S255" s="187"/>
      <c r="T255" s="187"/>
      <c r="U255" s="187"/>
      <c r="V255" s="187"/>
      <c r="W255" s="187"/>
    </row>
    <row r="256" spans="1:23" x14ac:dyDescent="0.2">
      <c r="A256" s="187"/>
      <c r="B256" s="187"/>
      <c r="C256" s="184"/>
      <c r="D256" s="184"/>
      <c r="E256" s="184"/>
      <c r="F256" s="185"/>
      <c r="G256" s="184"/>
      <c r="H256" s="186"/>
      <c r="I256" s="186"/>
      <c r="J256" s="186"/>
      <c r="K256" s="184"/>
      <c r="L256" s="187"/>
      <c r="M256" s="187"/>
      <c r="N256" s="187"/>
      <c r="O256" s="187"/>
      <c r="P256" s="187"/>
      <c r="Q256" s="187"/>
      <c r="R256" s="187"/>
      <c r="S256" s="187"/>
      <c r="T256" s="187"/>
      <c r="U256" s="187"/>
      <c r="V256" s="187"/>
      <c r="W256" s="187"/>
    </row>
    <row r="257" spans="1:23" x14ac:dyDescent="0.2">
      <c r="A257" s="187"/>
      <c r="B257" s="187"/>
      <c r="C257" s="184"/>
      <c r="D257" s="184"/>
      <c r="E257" s="184"/>
      <c r="F257" s="185"/>
      <c r="G257" s="184"/>
      <c r="H257" s="186"/>
      <c r="I257" s="186"/>
      <c r="J257" s="186"/>
      <c r="K257" s="184"/>
      <c r="L257" s="187"/>
      <c r="M257" s="187"/>
      <c r="N257" s="187"/>
      <c r="O257" s="187"/>
      <c r="P257" s="187"/>
      <c r="Q257" s="187"/>
      <c r="R257" s="187"/>
      <c r="S257" s="187"/>
      <c r="T257" s="187"/>
      <c r="U257" s="187"/>
      <c r="V257" s="187"/>
      <c r="W257" s="187"/>
    </row>
    <row r="258" spans="1:23" x14ac:dyDescent="0.2">
      <c r="A258" s="187"/>
      <c r="B258" s="187"/>
      <c r="C258" s="184"/>
      <c r="D258" s="184"/>
      <c r="E258" s="184"/>
      <c r="F258" s="185"/>
      <c r="G258" s="184"/>
      <c r="H258" s="186"/>
      <c r="I258" s="186"/>
      <c r="J258" s="186"/>
      <c r="K258" s="184"/>
      <c r="L258" s="187"/>
      <c r="M258" s="187"/>
      <c r="N258" s="187"/>
      <c r="O258" s="187"/>
      <c r="P258" s="187"/>
      <c r="Q258" s="187"/>
      <c r="R258" s="187"/>
      <c r="S258" s="187"/>
      <c r="T258" s="187"/>
      <c r="U258" s="187"/>
      <c r="V258" s="187"/>
      <c r="W258" s="187"/>
    </row>
    <row r="259" spans="1:23" x14ac:dyDescent="0.2">
      <c r="A259" s="187"/>
      <c r="B259" s="187"/>
      <c r="C259" s="184"/>
      <c r="D259" s="184"/>
      <c r="E259" s="184"/>
      <c r="F259" s="185"/>
      <c r="G259" s="184"/>
      <c r="H259" s="186"/>
      <c r="I259" s="186"/>
      <c r="J259" s="186"/>
      <c r="K259" s="184"/>
      <c r="L259" s="187"/>
      <c r="M259" s="187"/>
      <c r="N259" s="187"/>
      <c r="O259" s="187"/>
      <c r="P259" s="187"/>
      <c r="Q259" s="187"/>
      <c r="R259" s="187"/>
      <c r="S259" s="187"/>
      <c r="T259" s="187"/>
      <c r="U259" s="187"/>
      <c r="V259" s="187"/>
      <c r="W259" s="187"/>
    </row>
    <row r="260" spans="1:23" x14ac:dyDescent="0.2">
      <c r="A260" s="187"/>
      <c r="B260" s="187"/>
      <c r="C260" s="184"/>
      <c r="D260" s="184"/>
      <c r="E260" s="184"/>
      <c r="F260" s="185"/>
      <c r="G260" s="184"/>
      <c r="H260" s="186"/>
      <c r="I260" s="186"/>
      <c r="J260" s="186"/>
      <c r="K260" s="184"/>
      <c r="L260" s="187"/>
      <c r="M260" s="187"/>
      <c r="N260" s="187"/>
      <c r="O260" s="187"/>
      <c r="P260" s="187"/>
      <c r="Q260" s="187"/>
      <c r="R260" s="187"/>
      <c r="S260" s="187"/>
      <c r="T260" s="187"/>
      <c r="U260" s="187"/>
      <c r="V260" s="187"/>
      <c r="W260" s="187"/>
    </row>
    <row r="261" spans="1:23" x14ac:dyDescent="0.2">
      <c r="A261" s="187"/>
      <c r="B261" s="187"/>
      <c r="C261" s="184"/>
      <c r="D261" s="184"/>
      <c r="E261" s="184"/>
      <c r="F261" s="185"/>
      <c r="G261" s="184"/>
      <c r="H261" s="186"/>
      <c r="I261" s="186"/>
      <c r="J261" s="186"/>
      <c r="K261" s="184"/>
      <c r="L261" s="187"/>
      <c r="M261" s="187"/>
      <c r="N261" s="187"/>
      <c r="O261" s="187"/>
      <c r="P261" s="187"/>
      <c r="Q261" s="187"/>
      <c r="R261" s="187"/>
      <c r="S261" s="187"/>
      <c r="T261" s="187"/>
      <c r="U261" s="187"/>
      <c r="V261" s="187"/>
      <c r="W261" s="187"/>
    </row>
    <row r="262" spans="1:23" x14ac:dyDescent="0.2">
      <c r="A262" s="187"/>
      <c r="B262" s="187"/>
      <c r="C262" s="184"/>
      <c r="D262" s="184"/>
      <c r="E262" s="184"/>
      <c r="F262" s="185"/>
      <c r="G262" s="184"/>
      <c r="H262" s="186"/>
      <c r="I262" s="186"/>
      <c r="J262" s="186"/>
      <c r="K262" s="184"/>
      <c r="L262" s="187"/>
      <c r="M262" s="187"/>
      <c r="N262" s="187"/>
      <c r="O262" s="187"/>
      <c r="P262" s="187"/>
      <c r="Q262" s="187"/>
      <c r="R262" s="187"/>
      <c r="S262" s="187"/>
      <c r="T262" s="187"/>
      <c r="U262" s="187"/>
      <c r="V262" s="187"/>
      <c r="W262" s="187"/>
    </row>
    <row r="263" spans="1:23" x14ac:dyDescent="0.2">
      <c r="A263" s="187"/>
      <c r="B263" s="187"/>
      <c r="C263" s="184"/>
      <c r="D263" s="184"/>
      <c r="E263" s="184"/>
      <c r="F263" s="185"/>
      <c r="G263" s="184"/>
      <c r="H263" s="186"/>
      <c r="I263" s="186"/>
      <c r="J263" s="186"/>
      <c r="K263" s="184"/>
      <c r="L263" s="187"/>
      <c r="M263" s="187"/>
      <c r="N263" s="187"/>
      <c r="O263" s="187"/>
      <c r="P263" s="187"/>
      <c r="Q263" s="187"/>
      <c r="R263" s="187"/>
      <c r="S263" s="187"/>
      <c r="T263" s="187"/>
      <c r="U263" s="187"/>
      <c r="V263" s="187"/>
      <c r="W263" s="187"/>
    </row>
    <row r="264" spans="1:23" x14ac:dyDescent="0.2">
      <c r="A264" s="187"/>
      <c r="B264" s="187"/>
      <c r="C264" s="184"/>
      <c r="D264" s="184"/>
      <c r="E264" s="184"/>
      <c r="F264" s="185"/>
      <c r="G264" s="184"/>
      <c r="H264" s="186"/>
      <c r="I264" s="186"/>
      <c r="J264" s="186"/>
      <c r="K264" s="184"/>
      <c r="L264" s="187"/>
      <c r="M264" s="187"/>
      <c r="N264" s="187"/>
      <c r="O264" s="187"/>
      <c r="P264" s="187"/>
      <c r="Q264" s="187"/>
      <c r="R264" s="187"/>
      <c r="S264" s="187"/>
      <c r="T264" s="187"/>
      <c r="U264" s="187"/>
      <c r="V264" s="187"/>
      <c r="W264" s="187"/>
    </row>
    <row r="265" spans="1:23" x14ac:dyDescent="0.2">
      <c r="A265" s="187"/>
      <c r="B265" s="187"/>
      <c r="C265" s="184"/>
      <c r="D265" s="184"/>
      <c r="E265" s="184"/>
      <c r="F265" s="185"/>
      <c r="G265" s="184"/>
      <c r="H265" s="186"/>
      <c r="I265" s="186"/>
      <c r="J265" s="186"/>
      <c r="K265" s="184"/>
      <c r="L265" s="187"/>
      <c r="M265" s="187"/>
      <c r="N265" s="187"/>
      <c r="O265" s="187"/>
      <c r="P265" s="187"/>
      <c r="Q265" s="187"/>
      <c r="R265" s="187"/>
      <c r="S265" s="187"/>
      <c r="T265" s="187"/>
      <c r="U265" s="187"/>
      <c r="V265" s="187"/>
      <c r="W265" s="187"/>
    </row>
    <row r="266" spans="1:23" x14ac:dyDescent="0.2">
      <c r="A266" s="187"/>
      <c r="B266" s="187"/>
      <c r="C266" s="184"/>
      <c r="D266" s="184"/>
      <c r="E266" s="184"/>
      <c r="F266" s="185"/>
      <c r="G266" s="184"/>
      <c r="H266" s="186"/>
      <c r="I266" s="186"/>
      <c r="J266" s="186"/>
      <c r="K266" s="184"/>
      <c r="L266" s="187"/>
      <c r="M266" s="187"/>
      <c r="N266" s="187"/>
      <c r="O266" s="187"/>
      <c r="P266" s="187"/>
      <c r="Q266" s="187"/>
      <c r="R266" s="187"/>
      <c r="S266" s="187"/>
      <c r="T266" s="187"/>
      <c r="U266" s="187"/>
      <c r="V266" s="187"/>
      <c r="W266" s="187"/>
    </row>
    <row r="267" spans="1:23" x14ac:dyDescent="0.2">
      <c r="A267" s="187"/>
      <c r="B267" s="187"/>
      <c r="C267" s="184"/>
      <c r="D267" s="184"/>
      <c r="E267" s="184"/>
      <c r="F267" s="185"/>
      <c r="G267" s="184"/>
      <c r="H267" s="186"/>
      <c r="I267" s="186"/>
      <c r="J267" s="186"/>
      <c r="K267" s="184"/>
      <c r="L267" s="187"/>
      <c r="M267" s="187"/>
      <c r="N267" s="187"/>
      <c r="O267" s="187"/>
      <c r="P267" s="187"/>
      <c r="Q267" s="187"/>
      <c r="R267" s="187"/>
      <c r="S267" s="187"/>
      <c r="T267" s="187"/>
      <c r="U267" s="187"/>
      <c r="V267" s="187"/>
      <c r="W267" s="187"/>
    </row>
    <row r="268" spans="1:23" x14ac:dyDescent="0.2">
      <c r="A268" s="187"/>
      <c r="B268" s="187"/>
      <c r="C268" s="184"/>
      <c r="D268" s="184"/>
      <c r="E268" s="184"/>
      <c r="F268" s="185"/>
      <c r="G268" s="184"/>
      <c r="H268" s="186"/>
      <c r="I268" s="186"/>
      <c r="J268" s="186"/>
      <c r="K268" s="184"/>
      <c r="L268" s="187"/>
      <c r="M268" s="187"/>
      <c r="N268" s="187"/>
      <c r="O268" s="187"/>
      <c r="P268" s="187"/>
      <c r="Q268" s="187"/>
      <c r="R268" s="187"/>
      <c r="S268" s="187"/>
      <c r="T268" s="187"/>
      <c r="U268" s="187"/>
      <c r="V268" s="187"/>
      <c r="W268" s="187"/>
    </row>
    <row r="269" spans="1:23" x14ac:dyDescent="0.2">
      <c r="A269" s="187"/>
      <c r="B269" s="187"/>
      <c r="C269" s="184"/>
      <c r="D269" s="184"/>
      <c r="E269" s="184"/>
      <c r="F269" s="185"/>
      <c r="G269" s="184"/>
      <c r="H269" s="186"/>
      <c r="I269" s="186"/>
      <c r="J269" s="186"/>
      <c r="K269" s="184"/>
      <c r="L269" s="187"/>
      <c r="M269" s="187"/>
      <c r="N269" s="187"/>
      <c r="O269" s="187"/>
      <c r="P269" s="187"/>
      <c r="Q269" s="187"/>
      <c r="R269" s="187"/>
      <c r="S269" s="187"/>
      <c r="T269" s="187"/>
      <c r="U269" s="187"/>
      <c r="V269" s="187"/>
      <c r="W269" s="187"/>
    </row>
    <row r="270" spans="1:23" x14ac:dyDescent="0.2">
      <c r="A270" s="187"/>
      <c r="B270" s="187"/>
      <c r="C270" s="184"/>
      <c r="D270" s="184"/>
      <c r="E270" s="184"/>
      <c r="F270" s="185"/>
      <c r="G270" s="184"/>
      <c r="H270" s="186"/>
      <c r="I270" s="186"/>
      <c r="J270" s="186"/>
      <c r="K270" s="184"/>
      <c r="L270" s="187"/>
      <c r="M270" s="187"/>
      <c r="N270" s="187"/>
      <c r="O270" s="187"/>
      <c r="P270" s="187"/>
      <c r="Q270" s="187"/>
      <c r="R270" s="187"/>
      <c r="S270" s="187"/>
      <c r="T270" s="187"/>
      <c r="U270" s="187"/>
      <c r="V270" s="187"/>
      <c r="W270" s="187"/>
    </row>
    <row r="271" spans="1:23" x14ac:dyDescent="0.2">
      <c r="A271" s="187"/>
      <c r="B271" s="187"/>
      <c r="C271" s="184"/>
      <c r="D271" s="184"/>
      <c r="E271" s="184"/>
      <c r="F271" s="185"/>
      <c r="G271" s="184"/>
      <c r="H271" s="186"/>
      <c r="I271" s="186"/>
      <c r="J271" s="186"/>
      <c r="K271" s="184"/>
      <c r="L271" s="187"/>
      <c r="M271" s="187"/>
      <c r="N271" s="187"/>
      <c r="O271" s="187"/>
      <c r="P271" s="187"/>
      <c r="Q271" s="187"/>
      <c r="R271" s="187"/>
      <c r="S271" s="187"/>
      <c r="T271" s="187"/>
      <c r="U271" s="187"/>
      <c r="V271" s="187"/>
      <c r="W271" s="187"/>
    </row>
    <row r="272" spans="1:23" x14ac:dyDescent="0.2">
      <c r="A272" s="187"/>
      <c r="B272" s="187"/>
      <c r="C272" s="184"/>
      <c r="D272" s="184"/>
      <c r="E272" s="184"/>
      <c r="F272" s="185"/>
      <c r="G272" s="184"/>
      <c r="H272" s="186"/>
      <c r="I272" s="186"/>
      <c r="J272" s="186"/>
      <c r="K272" s="184"/>
      <c r="L272" s="187"/>
      <c r="M272" s="187"/>
      <c r="N272" s="187"/>
      <c r="O272" s="187"/>
      <c r="P272" s="187"/>
      <c r="Q272" s="187"/>
      <c r="R272" s="187"/>
      <c r="S272" s="187"/>
      <c r="T272" s="187"/>
      <c r="U272" s="187"/>
      <c r="V272" s="187"/>
      <c r="W272" s="187"/>
    </row>
    <row r="273" spans="1:23" x14ac:dyDescent="0.2">
      <c r="A273" s="187"/>
      <c r="B273" s="187"/>
      <c r="C273" s="184"/>
      <c r="D273" s="184"/>
      <c r="E273" s="184"/>
      <c r="F273" s="185"/>
      <c r="G273" s="184"/>
      <c r="H273" s="186"/>
      <c r="I273" s="186"/>
      <c r="J273" s="186"/>
      <c r="K273" s="184"/>
      <c r="L273" s="187"/>
      <c r="M273" s="187"/>
      <c r="N273" s="187"/>
      <c r="O273" s="187"/>
      <c r="P273" s="187"/>
      <c r="Q273" s="187"/>
      <c r="R273" s="187"/>
      <c r="S273" s="187"/>
      <c r="T273" s="187"/>
      <c r="U273" s="187"/>
      <c r="V273" s="187"/>
      <c r="W273" s="187"/>
    </row>
    <row r="274" spans="1:23" x14ac:dyDescent="0.2">
      <c r="A274" s="187"/>
      <c r="B274" s="187"/>
      <c r="C274" s="184"/>
      <c r="D274" s="184"/>
      <c r="E274" s="184"/>
      <c r="F274" s="185"/>
      <c r="G274" s="184"/>
      <c r="H274" s="186"/>
      <c r="I274" s="186"/>
      <c r="J274" s="186"/>
      <c r="K274" s="184"/>
      <c r="L274" s="187"/>
      <c r="M274" s="187"/>
      <c r="N274" s="187"/>
      <c r="O274" s="187"/>
      <c r="P274" s="187"/>
      <c r="Q274" s="187"/>
      <c r="R274" s="187"/>
      <c r="S274" s="187"/>
      <c r="T274" s="187"/>
      <c r="U274" s="187"/>
      <c r="V274" s="187"/>
      <c r="W274" s="187"/>
    </row>
    <row r="275" spans="1:23" x14ac:dyDescent="0.2">
      <c r="A275" s="187"/>
      <c r="B275" s="187"/>
      <c r="C275" s="184"/>
      <c r="D275" s="184"/>
      <c r="E275" s="184"/>
      <c r="F275" s="185"/>
      <c r="G275" s="184"/>
      <c r="H275" s="186"/>
      <c r="I275" s="186"/>
      <c r="J275" s="186"/>
      <c r="K275" s="184"/>
      <c r="L275" s="187"/>
      <c r="M275" s="187"/>
      <c r="N275" s="187"/>
      <c r="O275" s="187"/>
      <c r="P275" s="187"/>
      <c r="Q275" s="187"/>
      <c r="R275" s="187"/>
      <c r="S275" s="187"/>
      <c r="T275" s="187"/>
      <c r="U275" s="187"/>
      <c r="V275" s="187"/>
      <c r="W275" s="187"/>
    </row>
    <row r="276" spans="1:23" x14ac:dyDescent="0.2">
      <c r="A276" s="187"/>
      <c r="B276" s="187"/>
      <c r="C276" s="184"/>
      <c r="D276" s="184"/>
      <c r="E276" s="184"/>
      <c r="F276" s="185"/>
      <c r="G276" s="184"/>
      <c r="H276" s="186"/>
      <c r="I276" s="186"/>
      <c r="J276" s="186"/>
      <c r="K276" s="184"/>
      <c r="L276" s="187"/>
      <c r="M276" s="187"/>
      <c r="N276" s="187"/>
      <c r="O276" s="187"/>
      <c r="P276" s="187"/>
      <c r="Q276" s="187"/>
      <c r="R276" s="187"/>
      <c r="S276" s="187"/>
      <c r="T276" s="187"/>
      <c r="U276" s="187"/>
      <c r="V276" s="187"/>
      <c r="W276" s="187"/>
    </row>
    <row r="277" spans="1:23" x14ac:dyDescent="0.2">
      <c r="A277" s="187"/>
      <c r="B277" s="187"/>
      <c r="C277" s="184"/>
      <c r="D277" s="184"/>
      <c r="E277" s="184"/>
      <c r="F277" s="185"/>
      <c r="G277" s="184"/>
      <c r="H277" s="186"/>
      <c r="I277" s="186"/>
      <c r="J277" s="186"/>
      <c r="K277" s="184"/>
      <c r="L277" s="187"/>
      <c r="M277" s="187"/>
      <c r="N277" s="187"/>
      <c r="O277" s="187"/>
      <c r="P277" s="187"/>
      <c r="Q277" s="187"/>
      <c r="R277" s="187"/>
      <c r="S277" s="187"/>
      <c r="T277" s="187"/>
      <c r="U277" s="187"/>
      <c r="V277" s="187"/>
      <c r="W277" s="187"/>
    </row>
    <row r="278" spans="1:23" x14ac:dyDescent="0.2">
      <c r="A278" s="187"/>
      <c r="B278" s="187"/>
      <c r="C278" s="184"/>
      <c r="D278" s="184"/>
      <c r="E278" s="184"/>
      <c r="F278" s="185"/>
      <c r="G278" s="184"/>
      <c r="H278" s="186"/>
      <c r="I278" s="186"/>
      <c r="J278" s="186"/>
      <c r="K278" s="184"/>
      <c r="L278" s="187"/>
      <c r="M278" s="187"/>
      <c r="N278" s="187"/>
      <c r="O278" s="187"/>
      <c r="P278" s="187"/>
      <c r="Q278" s="187"/>
      <c r="R278" s="187"/>
      <c r="S278" s="187"/>
      <c r="T278" s="187"/>
      <c r="U278" s="187"/>
      <c r="V278" s="187"/>
      <c r="W278" s="187"/>
    </row>
    <row r="279" spans="1:23" x14ac:dyDescent="0.2">
      <c r="A279" s="187"/>
      <c r="B279" s="187"/>
      <c r="C279" s="184"/>
      <c r="D279" s="184"/>
      <c r="E279" s="184"/>
      <c r="F279" s="185"/>
      <c r="G279" s="184"/>
      <c r="H279" s="186"/>
      <c r="I279" s="186"/>
      <c r="J279" s="186"/>
      <c r="K279" s="184"/>
      <c r="L279" s="187"/>
      <c r="M279" s="187"/>
      <c r="N279" s="187"/>
      <c r="O279" s="187"/>
      <c r="P279" s="187"/>
      <c r="Q279" s="187"/>
      <c r="R279" s="187"/>
      <c r="S279" s="187"/>
      <c r="T279" s="187"/>
      <c r="U279" s="187"/>
      <c r="V279" s="187"/>
      <c r="W279" s="187"/>
    </row>
    <row r="280" spans="1:23" x14ac:dyDescent="0.2">
      <c r="A280" s="187"/>
      <c r="B280" s="187"/>
      <c r="C280" s="184"/>
      <c r="D280" s="184"/>
      <c r="E280" s="184"/>
      <c r="F280" s="185"/>
      <c r="G280" s="184"/>
      <c r="H280" s="186"/>
      <c r="I280" s="186"/>
      <c r="J280" s="186"/>
      <c r="K280" s="184"/>
      <c r="L280" s="187"/>
      <c r="M280" s="187"/>
      <c r="N280" s="187"/>
      <c r="O280" s="187"/>
      <c r="P280" s="187"/>
      <c r="Q280" s="187"/>
      <c r="R280" s="187"/>
      <c r="S280" s="187"/>
      <c r="T280" s="187"/>
      <c r="U280" s="187"/>
      <c r="V280" s="187"/>
      <c r="W280" s="187"/>
    </row>
    <row r="281" spans="1:23" x14ac:dyDescent="0.2">
      <c r="A281" s="187"/>
      <c r="B281" s="187"/>
      <c r="C281" s="184"/>
      <c r="D281" s="184"/>
      <c r="E281" s="184"/>
      <c r="F281" s="185"/>
      <c r="G281" s="184"/>
      <c r="H281" s="186"/>
      <c r="I281" s="186"/>
      <c r="J281" s="186"/>
      <c r="K281" s="184"/>
      <c r="L281" s="187"/>
      <c r="M281" s="187"/>
      <c r="N281" s="187"/>
      <c r="O281" s="187"/>
      <c r="P281" s="187"/>
      <c r="Q281" s="187"/>
      <c r="R281" s="187"/>
      <c r="S281" s="187"/>
      <c r="T281" s="187"/>
      <c r="U281" s="187"/>
      <c r="V281" s="187"/>
      <c r="W281" s="187"/>
    </row>
    <row r="282" spans="1:23" x14ac:dyDescent="0.2">
      <c r="A282" s="187"/>
      <c r="B282" s="187"/>
      <c r="C282" s="184"/>
      <c r="D282" s="184"/>
      <c r="E282" s="184"/>
      <c r="F282" s="185"/>
      <c r="G282" s="184"/>
      <c r="H282" s="186"/>
      <c r="I282" s="186"/>
      <c r="J282" s="186"/>
      <c r="K282" s="184"/>
      <c r="L282" s="187"/>
      <c r="M282" s="187"/>
      <c r="N282" s="187"/>
      <c r="O282" s="187"/>
      <c r="P282" s="187"/>
      <c r="Q282" s="187"/>
      <c r="R282" s="187"/>
      <c r="S282" s="187"/>
      <c r="T282" s="187"/>
      <c r="U282" s="187"/>
      <c r="V282" s="187"/>
      <c r="W282" s="187"/>
    </row>
    <row r="283" spans="1:23" x14ac:dyDescent="0.2">
      <c r="A283" s="187"/>
      <c r="B283" s="187"/>
      <c r="C283" s="184"/>
      <c r="D283" s="184"/>
      <c r="E283" s="184"/>
      <c r="F283" s="185"/>
      <c r="G283" s="184"/>
      <c r="H283" s="186"/>
      <c r="I283" s="186"/>
      <c r="J283" s="186"/>
      <c r="K283" s="184"/>
      <c r="L283" s="187"/>
      <c r="M283" s="187"/>
      <c r="N283" s="187"/>
      <c r="O283" s="187"/>
      <c r="P283" s="187"/>
      <c r="Q283" s="187"/>
      <c r="R283" s="187"/>
      <c r="S283" s="187"/>
      <c r="T283" s="187"/>
      <c r="U283" s="187"/>
      <c r="V283" s="187"/>
      <c r="W283" s="187"/>
    </row>
    <row r="284" spans="1:23" x14ac:dyDescent="0.2">
      <c r="A284" s="187"/>
      <c r="B284" s="187"/>
      <c r="C284" s="184"/>
      <c r="D284" s="184"/>
      <c r="E284" s="184"/>
      <c r="F284" s="185"/>
      <c r="G284" s="184"/>
      <c r="H284" s="186"/>
      <c r="I284" s="186"/>
      <c r="J284" s="186"/>
      <c r="K284" s="184"/>
      <c r="L284" s="187"/>
      <c r="M284" s="187"/>
      <c r="N284" s="187"/>
      <c r="O284" s="187"/>
      <c r="P284" s="187"/>
      <c r="Q284" s="187"/>
      <c r="R284" s="187"/>
      <c r="S284" s="187"/>
      <c r="T284" s="187"/>
      <c r="U284" s="187"/>
      <c r="V284" s="187"/>
      <c r="W284" s="187"/>
    </row>
    <row r="285" spans="1:23" x14ac:dyDescent="0.2">
      <c r="A285" s="187"/>
      <c r="B285" s="187"/>
      <c r="C285" s="184"/>
      <c r="D285" s="184"/>
      <c r="E285" s="184"/>
      <c r="F285" s="185"/>
      <c r="G285" s="184"/>
      <c r="H285" s="186"/>
      <c r="I285" s="186"/>
      <c r="J285" s="186"/>
      <c r="K285" s="184"/>
      <c r="L285" s="187"/>
      <c r="M285" s="187"/>
      <c r="N285" s="187"/>
      <c r="O285" s="187"/>
      <c r="P285" s="187"/>
      <c r="Q285" s="187"/>
      <c r="R285" s="187"/>
      <c r="S285" s="187"/>
      <c r="T285" s="187"/>
      <c r="U285" s="187"/>
      <c r="V285" s="187"/>
      <c r="W285" s="187"/>
    </row>
    <row r="286" spans="1:23" x14ac:dyDescent="0.2">
      <c r="A286" s="187"/>
      <c r="B286" s="187"/>
      <c r="C286" s="184"/>
      <c r="D286" s="184"/>
      <c r="E286" s="184"/>
      <c r="F286" s="185"/>
      <c r="G286" s="184"/>
      <c r="H286" s="186"/>
      <c r="I286" s="186"/>
      <c r="J286" s="186"/>
      <c r="K286" s="184"/>
      <c r="L286" s="187"/>
      <c r="M286" s="187"/>
      <c r="N286" s="187"/>
      <c r="O286" s="187"/>
      <c r="P286" s="187"/>
      <c r="Q286" s="187"/>
      <c r="R286" s="187"/>
      <c r="S286" s="187"/>
      <c r="T286" s="187"/>
      <c r="U286" s="187"/>
      <c r="V286" s="187"/>
      <c r="W286" s="187"/>
    </row>
    <row r="287" spans="1:23" x14ac:dyDescent="0.2">
      <c r="A287" s="187"/>
      <c r="B287" s="187"/>
      <c r="C287" s="184"/>
      <c r="D287" s="184"/>
      <c r="E287" s="184"/>
      <c r="F287" s="185"/>
      <c r="G287" s="184"/>
      <c r="H287" s="186"/>
      <c r="I287" s="186"/>
      <c r="J287" s="186"/>
      <c r="K287" s="184"/>
      <c r="L287" s="187"/>
      <c r="M287" s="187"/>
      <c r="N287" s="187"/>
      <c r="O287" s="187"/>
      <c r="P287" s="187"/>
      <c r="Q287" s="187"/>
      <c r="R287" s="187"/>
      <c r="S287" s="187"/>
      <c r="T287" s="187"/>
      <c r="U287" s="187"/>
      <c r="V287" s="187"/>
      <c r="W287" s="187"/>
    </row>
    <row r="288" spans="1:23" x14ac:dyDescent="0.2">
      <c r="A288" s="187"/>
      <c r="B288" s="187"/>
      <c r="C288" s="184"/>
      <c r="D288" s="184"/>
      <c r="E288" s="184"/>
      <c r="F288" s="185"/>
      <c r="G288" s="184"/>
      <c r="H288" s="186"/>
      <c r="I288" s="186"/>
      <c r="J288" s="186"/>
      <c r="K288" s="184"/>
      <c r="L288" s="187"/>
      <c r="M288" s="187"/>
      <c r="N288" s="187"/>
      <c r="O288" s="187"/>
      <c r="P288" s="187"/>
      <c r="Q288" s="187"/>
      <c r="R288" s="187"/>
      <c r="S288" s="187"/>
      <c r="T288" s="187"/>
      <c r="U288" s="187"/>
      <c r="V288" s="187"/>
      <c r="W288" s="187"/>
    </row>
    <row r="289" spans="1:23" x14ac:dyDescent="0.2">
      <c r="A289" s="187"/>
      <c r="B289" s="187"/>
      <c r="C289" s="184"/>
      <c r="D289" s="184"/>
      <c r="E289" s="184"/>
      <c r="F289" s="185"/>
      <c r="G289" s="184"/>
      <c r="H289" s="186"/>
      <c r="I289" s="186"/>
      <c r="J289" s="186"/>
      <c r="K289" s="184"/>
      <c r="L289" s="187"/>
      <c r="M289" s="187"/>
      <c r="N289" s="187"/>
      <c r="O289" s="187"/>
      <c r="P289" s="187"/>
      <c r="Q289" s="187"/>
      <c r="R289" s="187"/>
      <c r="S289" s="187"/>
      <c r="T289" s="187"/>
      <c r="U289" s="187"/>
      <c r="V289" s="187"/>
      <c r="W289" s="187"/>
    </row>
    <row r="290" spans="1:23" x14ac:dyDescent="0.2">
      <c r="A290" s="187"/>
      <c r="B290" s="187"/>
      <c r="C290" s="184"/>
      <c r="D290" s="184"/>
      <c r="E290" s="184"/>
      <c r="F290" s="185"/>
      <c r="G290" s="184"/>
      <c r="H290" s="186"/>
      <c r="I290" s="186"/>
      <c r="J290" s="186"/>
      <c r="K290" s="184"/>
      <c r="L290" s="187"/>
      <c r="M290" s="187"/>
      <c r="N290" s="187"/>
      <c r="O290" s="187"/>
      <c r="P290" s="187"/>
      <c r="Q290" s="187"/>
      <c r="R290" s="187"/>
      <c r="S290" s="187"/>
      <c r="T290" s="187"/>
      <c r="U290" s="187"/>
      <c r="V290" s="187"/>
      <c r="W290" s="187"/>
    </row>
    <row r="291" spans="1:23" x14ac:dyDescent="0.2">
      <c r="A291" s="187"/>
      <c r="B291" s="187"/>
      <c r="C291" s="184"/>
      <c r="D291" s="184"/>
      <c r="E291" s="184"/>
      <c r="F291" s="185"/>
      <c r="G291" s="184"/>
      <c r="H291" s="186"/>
      <c r="I291" s="186"/>
      <c r="J291" s="186"/>
      <c r="K291" s="184"/>
      <c r="L291" s="187"/>
      <c r="M291" s="187"/>
      <c r="N291" s="187"/>
      <c r="O291" s="187"/>
      <c r="P291" s="187"/>
      <c r="Q291" s="187"/>
      <c r="R291" s="187"/>
      <c r="S291" s="187"/>
      <c r="T291" s="187"/>
      <c r="U291" s="187"/>
      <c r="V291" s="187"/>
      <c r="W291" s="187"/>
    </row>
    <row r="292" spans="1:23" x14ac:dyDescent="0.2">
      <c r="A292" s="187"/>
      <c r="B292" s="187"/>
      <c r="C292" s="184"/>
      <c r="D292" s="184"/>
      <c r="E292" s="184"/>
      <c r="F292" s="185"/>
      <c r="G292" s="184"/>
      <c r="H292" s="186"/>
      <c r="I292" s="186"/>
      <c r="J292" s="186"/>
      <c r="K292" s="184"/>
      <c r="L292" s="187"/>
      <c r="M292" s="187"/>
      <c r="N292" s="187"/>
      <c r="O292" s="187"/>
      <c r="P292" s="187"/>
      <c r="Q292" s="187"/>
      <c r="R292" s="187"/>
      <c r="S292" s="187"/>
      <c r="T292" s="187"/>
      <c r="U292" s="187"/>
      <c r="V292" s="187"/>
      <c r="W292" s="187"/>
    </row>
    <row r="293" spans="1:23" x14ac:dyDescent="0.2">
      <c r="A293" s="187"/>
      <c r="B293" s="187"/>
      <c r="C293" s="184"/>
      <c r="D293" s="184"/>
      <c r="E293" s="184"/>
      <c r="F293" s="185"/>
      <c r="G293" s="184"/>
      <c r="H293" s="186"/>
      <c r="I293" s="186"/>
      <c r="J293" s="186"/>
      <c r="K293" s="184"/>
      <c r="L293" s="187"/>
      <c r="M293" s="187"/>
      <c r="N293" s="187"/>
      <c r="O293" s="187"/>
      <c r="P293" s="187"/>
      <c r="Q293" s="187"/>
      <c r="R293" s="187"/>
      <c r="S293" s="187"/>
      <c r="T293" s="187"/>
      <c r="U293" s="187"/>
      <c r="V293" s="187"/>
      <c r="W293" s="187"/>
    </row>
    <row r="294" spans="1:23" x14ac:dyDescent="0.2">
      <c r="A294" s="187"/>
      <c r="B294" s="187"/>
      <c r="C294" s="184"/>
      <c r="D294" s="184"/>
      <c r="E294" s="184"/>
      <c r="F294" s="185"/>
      <c r="G294" s="184"/>
      <c r="H294" s="186"/>
      <c r="I294" s="186"/>
      <c r="J294" s="186"/>
      <c r="K294" s="184"/>
      <c r="L294" s="187"/>
      <c r="M294" s="187"/>
      <c r="N294" s="187"/>
      <c r="O294" s="187"/>
      <c r="P294" s="187"/>
      <c r="Q294" s="187"/>
      <c r="R294" s="187"/>
      <c r="S294" s="187"/>
      <c r="T294" s="187"/>
      <c r="U294" s="187"/>
      <c r="V294" s="187"/>
      <c r="W294" s="187"/>
    </row>
    <row r="295" spans="1:23" x14ac:dyDescent="0.2">
      <c r="A295" s="187"/>
      <c r="B295" s="187"/>
      <c r="C295" s="184"/>
      <c r="D295" s="184"/>
      <c r="E295" s="184"/>
      <c r="F295" s="185"/>
      <c r="G295" s="184"/>
      <c r="H295" s="186"/>
      <c r="I295" s="186"/>
      <c r="J295" s="186"/>
      <c r="K295" s="184"/>
      <c r="L295" s="187"/>
      <c r="M295" s="187"/>
      <c r="N295" s="187"/>
      <c r="O295" s="187"/>
      <c r="P295" s="187"/>
      <c r="Q295" s="187"/>
      <c r="R295" s="187"/>
      <c r="S295" s="187"/>
      <c r="T295" s="187"/>
      <c r="U295" s="187"/>
      <c r="V295" s="187"/>
      <c r="W295" s="187"/>
    </row>
    <row r="296" spans="1:23" x14ac:dyDescent="0.2">
      <c r="A296" s="187"/>
      <c r="B296" s="187"/>
      <c r="C296" s="184"/>
      <c r="D296" s="184"/>
      <c r="E296" s="184"/>
      <c r="F296" s="185"/>
      <c r="G296" s="184"/>
      <c r="H296" s="186"/>
      <c r="I296" s="186"/>
      <c r="J296" s="186"/>
      <c r="K296" s="184"/>
      <c r="L296" s="187"/>
      <c r="M296" s="187"/>
      <c r="N296" s="187"/>
      <c r="O296" s="187"/>
      <c r="P296" s="187"/>
      <c r="Q296" s="187"/>
      <c r="R296" s="187"/>
      <c r="S296" s="187"/>
      <c r="T296" s="187"/>
      <c r="U296" s="187"/>
      <c r="V296" s="187"/>
      <c r="W296" s="187"/>
    </row>
    <row r="297" spans="1:23" x14ac:dyDescent="0.2">
      <c r="A297" s="187"/>
      <c r="B297" s="187"/>
      <c r="C297" s="184"/>
      <c r="D297" s="184"/>
      <c r="E297" s="184"/>
      <c r="F297" s="185"/>
      <c r="G297" s="184"/>
      <c r="H297" s="186"/>
      <c r="I297" s="186"/>
      <c r="J297" s="186"/>
      <c r="K297" s="184"/>
      <c r="L297" s="187"/>
      <c r="M297" s="187"/>
      <c r="N297" s="187"/>
      <c r="O297" s="187"/>
      <c r="P297" s="187"/>
      <c r="Q297" s="187"/>
      <c r="R297" s="187"/>
      <c r="S297" s="187"/>
      <c r="T297" s="187"/>
      <c r="U297" s="187"/>
      <c r="V297" s="187"/>
      <c r="W297" s="187"/>
    </row>
    <row r="298" spans="1:23" x14ac:dyDescent="0.2">
      <c r="A298" s="187"/>
      <c r="B298" s="187"/>
      <c r="C298" s="184"/>
      <c r="D298" s="184"/>
      <c r="E298" s="184"/>
      <c r="F298" s="185"/>
      <c r="G298" s="184"/>
      <c r="H298" s="186"/>
      <c r="I298" s="186"/>
      <c r="J298" s="186"/>
      <c r="K298" s="184"/>
      <c r="L298" s="187"/>
      <c r="M298" s="187"/>
      <c r="N298" s="187"/>
      <c r="O298" s="187"/>
      <c r="P298" s="187"/>
      <c r="Q298" s="187"/>
      <c r="R298" s="187"/>
      <c r="S298" s="187"/>
      <c r="T298" s="187"/>
      <c r="U298" s="187"/>
      <c r="V298" s="187"/>
      <c r="W298" s="187"/>
    </row>
    <row r="299" spans="1:23" x14ac:dyDescent="0.2">
      <c r="A299" s="187"/>
      <c r="B299" s="187"/>
      <c r="C299" s="184"/>
      <c r="D299" s="184"/>
      <c r="E299" s="184"/>
      <c r="F299" s="185"/>
      <c r="G299" s="184"/>
      <c r="H299" s="186"/>
      <c r="I299" s="186"/>
      <c r="J299" s="186"/>
      <c r="K299" s="184"/>
      <c r="L299" s="187"/>
      <c r="M299" s="187"/>
      <c r="N299" s="187"/>
      <c r="O299" s="187"/>
      <c r="P299" s="187"/>
      <c r="Q299" s="187"/>
      <c r="R299" s="187"/>
      <c r="S299" s="187"/>
      <c r="T299" s="187"/>
      <c r="U299" s="187"/>
      <c r="V299" s="187"/>
      <c r="W299" s="187"/>
    </row>
    <row r="300" spans="1:23" x14ac:dyDescent="0.2">
      <c r="A300" s="187"/>
      <c r="B300" s="187"/>
      <c r="C300" s="184"/>
      <c r="D300" s="184"/>
      <c r="E300" s="184"/>
      <c r="F300" s="185"/>
      <c r="G300" s="184"/>
      <c r="H300" s="186"/>
      <c r="I300" s="186"/>
      <c r="J300" s="186"/>
      <c r="K300" s="184"/>
      <c r="L300" s="187"/>
      <c r="M300" s="187"/>
      <c r="N300" s="187"/>
      <c r="O300" s="187"/>
      <c r="P300" s="187"/>
      <c r="Q300" s="187"/>
      <c r="R300" s="187"/>
      <c r="S300" s="187"/>
      <c r="T300" s="187"/>
      <c r="U300" s="187"/>
      <c r="V300" s="187"/>
      <c r="W300" s="187"/>
    </row>
    <row r="301" spans="1:23" x14ac:dyDescent="0.2">
      <c r="A301" s="187"/>
      <c r="B301" s="187"/>
      <c r="C301" s="184"/>
      <c r="D301" s="184"/>
      <c r="E301" s="184"/>
      <c r="F301" s="185"/>
      <c r="G301" s="184"/>
      <c r="H301" s="186"/>
      <c r="I301" s="186"/>
      <c r="J301" s="186"/>
      <c r="K301" s="184"/>
      <c r="L301" s="187"/>
      <c r="M301" s="187"/>
      <c r="N301" s="187"/>
      <c r="O301" s="187"/>
      <c r="P301" s="187"/>
      <c r="Q301" s="187"/>
      <c r="R301" s="187"/>
      <c r="S301" s="187"/>
      <c r="T301" s="187"/>
      <c r="U301" s="187"/>
      <c r="V301" s="187"/>
      <c r="W301" s="187"/>
    </row>
    <row r="302" spans="1:23" x14ac:dyDescent="0.2">
      <c r="A302" s="187"/>
      <c r="B302" s="187"/>
      <c r="C302" s="184"/>
      <c r="D302" s="184"/>
      <c r="E302" s="184"/>
      <c r="F302" s="185"/>
      <c r="G302" s="184"/>
      <c r="H302" s="186"/>
      <c r="I302" s="186"/>
      <c r="J302" s="186"/>
      <c r="K302" s="184"/>
      <c r="L302" s="187"/>
      <c r="M302" s="187"/>
      <c r="N302" s="187"/>
      <c r="O302" s="187"/>
      <c r="P302" s="187"/>
      <c r="Q302" s="187"/>
      <c r="R302" s="187"/>
      <c r="S302" s="187"/>
      <c r="T302" s="187"/>
      <c r="U302" s="187"/>
      <c r="V302" s="187"/>
      <c r="W302" s="187"/>
    </row>
    <row r="303" spans="1:23" x14ac:dyDescent="0.2">
      <c r="A303" s="187"/>
      <c r="B303" s="187"/>
      <c r="C303" s="184"/>
      <c r="D303" s="184"/>
      <c r="E303" s="184"/>
      <c r="F303" s="185"/>
      <c r="G303" s="184"/>
      <c r="H303" s="186"/>
      <c r="I303" s="186"/>
      <c r="J303" s="186"/>
      <c r="K303" s="184"/>
      <c r="L303" s="187"/>
      <c r="M303" s="187"/>
      <c r="N303" s="187"/>
      <c r="O303" s="187"/>
      <c r="P303" s="187"/>
      <c r="Q303" s="187"/>
      <c r="R303" s="187"/>
      <c r="S303" s="187"/>
      <c r="T303" s="187"/>
      <c r="U303" s="187"/>
      <c r="V303" s="187"/>
      <c r="W303" s="187"/>
    </row>
    <row r="304" spans="1:23" x14ac:dyDescent="0.2">
      <c r="A304" s="187"/>
      <c r="B304" s="187"/>
      <c r="C304" s="184"/>
      <c r="D304" s="184"/>
      <c r="E304" s="184"/>
      <c r="F304" s="185"/>
      <c r="G304" s="184"/>
      <c r="H304" s="186"/>
      <c r="I304" s="186"/>
      <c r="J304" s="186"/>
      <c r="K304" s="184"/>
      <c r="L304" s="187"/>
      <c r="M304" s="187"/>
      <c r="N304" s="187"/>
      <c r="O304" s="187"/>
      <c r="P304" s="187"/>
      <c r="Q304" s="187"/>
      <c r="R304" s="187"/>
      <c r="S304" s="187"/>
      <c r="T304" s="187"/>
      <c r="U304" s="187"/>
      <c r="V304" s="187"/>
      <c r="W304" s="187"/>
    </row>
    <row r="305" spans="1:23" x14ac:dyDescent="0.2">
      <c r="A305" s="187"/>
      <c r="B305" s="187"/>
      <c r="C305" s="184"/>
      <c r="D305" s="184"/>
      <c r="E305" s="184"/>
      <c r="F305" s="185"/>
      <c r="G305" s="184"/>
      <c r="H305" s="186"/>
      <c r="I305" s="186"/>
      <c r="J305" s="186"/>
      <c r="K305" s="184"/>
      <c r="L305" s="187"/>
      <c r="M305" s="187"/>
      <c r="N305" s="187"/>
      <c r="O305" s="187"/>
      <c r="P305" s="187"/>
      <c r="Q305" s="187"/>
      <c r="R305" s="187"/>
      <c r="S305" s="187"/>
      <c r="T305" s="187"/>
      <c r="U305" s="187"/>
      <c r="V305" s="187"/>
      <c r="W305" s="187"/>
    </row>
    <row r="306" spans="1:23" x14ac:dyDescent="0.2">
      <c r="A306" s="187"/>
      <c r="B306" s="187"/>
      <c r="C306" s="184"/>
      <c r="D306" s="184"/>
      <c r="E306" s="184"/>
      <c r="F306" s="185"/>
      <c r="G306" s="184"/>
      <c r="H306" s="186"/>
      <c r="I306" s="186"/>
      <c r="J306" s="186"/>
      <c r="K306" s="184"/>
      <c r="L306" s="187"/>
      <c r="M306" s="187"/>
      <c r="N306" s="187"/>
      <c r="O306" s="187"/>
      <c r="P306" s="187"/>
      <c r="Q306" s="187"/>
      <c r="R306" s="187"/>
      <c r="S306" s="187"/>
      <c r="T306" s="187"/>
      <c r="U306" s="187"/>
      <c r="V306" s="187"/>
      <c r="W306" s="187"/>
    </row>
    <row r="307" spans="1:23" x14ac:dyDescent="0.2">
      <c r="A307" s="187"/>
      <c r="B307" s="187"/>
      <c r="C307" s="184"/>
      <c r="D307" s="184"/>
      <c r="E307" s="184"/>
      <c r="F307" s="185"/>
      <c r="G307" s="184"/>
      <c r="H307" s="186"/>
      <c r="I307" s="186"/>
      <c r="J307" s="186"/>
      <c r="K307" s="184"/>
      <c r="L307" s="187"/>
      <c r="M307" s="187"/>
      <c r="N307" s="187"/>
      <c r="O307" s="187"/>
      <c r="P307" s="187"/>
      <c r="Q307" s="187"/>
      <c r="R307" s="187"/>
      <c r="S307" s="187"/>
      <c r="T307" s="187"/>
      <c r="U307" s="187"/>
      <c r="V307" s="187"/>
      <c r="W307" s="187"/>
    </row>
    <row r="308" spans="1:23" x14ac:dyDescent="0.2">
      <c r="A308" s="187"/>
      <c r="B308" s="187"/>
      <c r="C308" s="184"/>
      <c r="D308" s="184"/>
      <c r="E308" s="184"/>
      <c r="F308" s="185"/>
      <c r="G308" s="184"/>
      <c r="H308" s="186"/>
      <c r="I308" s="186"/>
      <c r="J308" s="186"/>
      <c r="K308" s="184"/>
      <c r="L308" s="187"/>
      <c r="M308" s="187"/>
      <c r="N308" s="187"/>
      <c r="O308" s="187"/>
      <c r="P308" s="187"/>
      <c r="Q308" s="187"/>
      <c r="R308" s="187"/>
      <c r="S308" s="187"/>
      <c r="T308" s="187"/>
      <c r="U308" s="187"/>
      <c r="V308" s="187"/>
      <c r="W308" s="187"/>
    </row>
    <row r="309" spans="1:23" x14ac:dyDescent="0.2">
      <c r="A309" s="187"/>
      <c r="B309" s="187"/>
      <c r="C309" s="184"/>
      <c r="D309" s="184"/>
      <c r="E309" s="184"/>
      <c r="F309" s="185"/>
      <c r="G309" s="184"/>
      <c r="H309" s="186"/>
      <c r="I309" s="186"/>
      <c r="J309" s="186"/>
      <c r="K309" s="184"/>
      <c r="L309" s="187"/>
      <c r="M309" s="187"/>
      <c r="N309" s="187"/>
      <c r="O309" s="187"/>
      <c r="P309" s="187"/>
      <c r="Q309" s="187"/>
      <c r="R309" s="187"/>
      <c r="S309" s="187"/>
      <c r="T309" s="187"/>
      <c r="U309" s="187"/>
      <c r="V309" s="187"/>
      <c r="W309" s="187"/>
    </row>
    <row r="310" spans="1:23" x14ac:dyDescent="0.2">
      <c r="A310" s="187"/>
      <c r="B310" s="187"/>
      <c r="C310" s="184"/>
      <c r="D310" s="184"/>
      <c r="E310" s="184"/>
      <c r="F310" s="185"/>
      <c r="G310" s="184"/>
      <c r="H310" s="186"/>
      <c r="I310" s="186"/>
      <c r="J310" s="186"/>
      <c r="K310" s="184"/>
      <c r="L310" s="187"/>
      <c r="M310" s="187"/>
      <c r="N310" s="187"/>
      <c r="O310" s="187"/>
      <c r="P310" s="187"/>
      <c r="Q310" s="187"/>
      <c r="R310" s="187"/>
      <c r="S310" s="187"/>
      <c r="T310" s="187"/>
      <c r="U310" s="187"/>
      <c r="V310" s="187"/>
      <c r="W310" s="187"/>
    </row>
    <row r="311" spans="1:23" x14ac:dyDescent="0.2">
      <c r="A311" s="187"/>
      <c r="B311" s="187"/>
      <c r="C311" s="184"/>
      <c r="D311" s="184"/>
      <c r="E311" s="184"/>
      <c r="F311" s="185"/>
      <c r="G311" s="184"/>
      <c r="H311" s="186"/>
      <c r="I311" s="186"/>
      <c r="J311" s="186"/>
      <c r="K311" s="184"/>
      <c r="L311" s="187"/>
      <c r="M311" s="187"/>
      <c r="N311" s="187"/>
      <c r="O311" s="187"/>
      <c r="P311" s="187"/>
      <c r="Q311" s="187"/>
      <c r="R311" s="187"/>
      <c r="S311" s="187"/>
      <c r="T311" s="187"/>
      <c r="U311" s="187"/>
      <c r="V311" s="187"/>
      <c r="W311" s="187"/>
    </row>
    <row r="312" spans="1:23" x14ac:dyDescent="0.2">
      <c r="A312" s="187"/>
      <c r="B312" s="187"/>
      <c r="C312" s="184"/>
      <c r="D312" s="184"/>
      <c r="E312" s="184"/>
      <c r="F312" s="185"/>
      <c r="G312" s="184"/>
      <c r="H312" s="186"/>
      <c r="I312" s="186"/>
      <c r="J312" s="186"/>
      <c r="K312" s="184"/>
      <c r="L312" s="187"/>
      <c r="M312" s="187"/>
      <c r="N312" s="187"/>
      <c r="O312" s="187"/>
      <c r="P312" s="187"/>
      <c r="Q312" s="187"/>
      <c r="R312" s="187"/>
      <c r="S312" s="187"/>
      <c r="T312" s="187"/>
      <c r="U312" s="187"/>
      <c r="V312" s="187"/>
      <c r="W312" s="187"/>
    </row>
    <row r="313" spans="1:23" x14ac:dyDescent="0.2">
      <c r="A313" s="187"/>
      <c r="B313" s="187"/>
      <c r="C313" s="184"/>
      <c r="D313" s="184"/>
      <c r="E313" s="184"/>
      <c r="F313" s="185"/>
      <c r="G313" s="184"/>
      <c r="H313" s="186"/>
      <c r="I313" s="186"/>
      <c r="J313" s="186"/>
      <c r="K313" s="184"/>
      <c r="L313" s="187"/>
      <c r="M313" s="187"/>
      <c r="N313" s="187"/>
      <c r="O313" s="187"/>
      <c r="P313" s="187"/>
      <c r="Q313" s="187"/>
      <c r="R313" s="187"/>
      <c r="S313" s="187"/>
      <c r="T313" s="187"/>
      <c r="U313" s="187"/>
      <c r="V313" s="187"/>
      <c r="W313" s="187"/>
    </row>
    <row r="314" spans="1:23" x14ac:dyDescent="0.2">
      <c r="A314" s="187"/>
      <c r="B314" s="187"/>
      <c r="C314" s="184"/>
      <c r="D314" s="184"/>
      <c r="E314" s="184"/>
      <c r="F314" s="185"/>
      <c r="G314" s="184"/>
      <c r="H314" s="186"/>
      <c r="I314" s="186"/>
      <c r="J314" s="186"/>
      <c r="K314" s="184"/>
      <c r="L314" s="187"/>
      <c r="M314" s="187"/>
      <c r="N314" s="187"/>
      <c r="O314" s="187"/>
      <c r="P314" s="187"/>
      <c r="Q314" s="187"/>
      <c r="R314" s="187"/>
      <c r="S314" s="187"/>
      <c r="T314" s="187"/>
      <c r="U314" s="187"/>
      <c r="V314" s="187"/>
      <c r="W314" s="187"/>
    </row>
    <row r="315" spans="1:23" x14ac:dyDescent="0.2">
      <c r="A315" s="187"/>
      <c r="B315" s="187"/>
      <c r="C315" s="184"/>
      <c r="D315" s="184"/>
      <c r="E315" s="184"/>
      <c r="F315" s="185"/>
      <c r="G315" s="184"/>
      <c r="H315" s="186"/>
      <c r="I315" s="186"/>
      <c r="J315" s="186"/>
      <c r="K315" s="184"/>
      <c r="L315" s="187"/>
      <c r="M315" s="187"/>
      <c r="N315" s="187"/>
      <c r="O315" s="187"/>
      <c r="P315" s="187"/>
      <c r="Q315" s="187"/>
      <c r="R315" s="187"/>
      <c r="S315" s="187"/>
      <c r="T315" s="187"/>
      <c r="U315" s="187"/>
      <c r="V315" s="187"/>
      <c r="W315" s="187"/>
    </row>
    <row r="316" spans="1:23" x14ac:dyDescent="0.2">
      <c r="A316" s="187"/>
      <c r="B316" s="187"/>
      <c r="C316" s="184"/>
      <c r="D316" s="184"/>
      <c r="E316" s="184"/>
      <c r="F316" s="185"/>
      <c r="G316" s="184"/>
      <c r="H316" s="186"/>
      <c r="I316" s="186"/>
      <c r="J316" s="186"/>
      <c r="K316" s="184"/>
      <c r="L316" s="187"/>
      <c r="M316" s="187"/>
      <c r="N316" s="187"/>
      <c r="O316" s="187"/>
      <c r="P316" s="187"/>
      <c r="Q316" s="187"/>
      <c r="R316" s="187"/>
      <c r="S316" s="187"/>
      <c r="T316" s="187"/>
      <c r="U316" s="187"/>
      <c r="V316" s="187"/>
      <c r="W316" s="187"/>
    </row>
    <row r="317" spans="1:23" x14ac:dyDescent="0.2">
      <c r="A317" s="187"/>
      <c r="B317" s="187"/>
      <c r="C317" s="184"/>
      <c r="D317" s="184"/>
      <c r="E317" s="184"/>
      <c r="F317" s="185"/>
      <c r="G317" s="184"/>
      <c r="H317" s="186"/>
      <c r="I317" s="186"/>
      <c r="J317" s="186"/>
      <c r="K317" s="184"/>
      <c r="L317" s="187"/>
      <c r="M317" s="187"/>
      <c r="N317" s="187"/>
      <c r="O317" s="187"/>
      <c r="P317" s="187"/>
      <c r="Q317" s="187"/>
      <c r="R317" s="187"/>
      <c r="S317" s="187"/>
      <c r="T317" s="187"/>
      <c r="U317" s="187"/>
      <c r="V317" s="187"/>
      <c r="W317" s="187"/>
    </row>
    <row r="318" spans="1:23" x14ac:dyDescent="0.2">
      <c r="A318" s="187"/>
      <c r="B318" s="187"/>
      <c r="C318" s="184"/>
      <c r="D318" s="184"/>
      <c r="E318" s="184"/>
      <c r="F318" s="185"/>
      <c r="G318" s="184"/>
      <c r="H318" s="186"/>
      <c r="I318" s="186"/>
      <c r="J318" s="186"/>
      <c r="K318" s="184"/>
      <c r="L318" s="187"/>
      <c r="M318" s="187"/>
      <c r="N318" s="187"/>
      <c r="O318" s="187"/>
      <c r="P318" s="187"/>
      <c r="Q318" s="187"/>
      <c r="R318" s="187"/>
      <c r="S318" s="187"/>
      <c r="T318" s="187"/>
      <c r="U318" s="187"/>
      <c r="V318" s="187"/>
      <c r="W318" s="187"/>
    </row>
    <row r="319" spans="1:23" x14ac:dyDescent="0.2">
      <c r="A319" s="187"/>
      <c r="B319" s="187"/>
      <c r="C319" s="184"/>
      <c r="D319" s="184"/>
      <c r="E319" s="184"/>
      <c r="F319" s="185"/>
      <c r="G319" s="184"/>
      <c r="H319" s="186"/>
      <c r="I319" s="186"/>
      <c r="J319" s="186"/>
      <c r="K319" s="184"/>
      <c r="L319" s="187"/>
      <c r="M319" s="187"/>
      <c r="N319" s="187"/>
      <c r="O319" s="187"/>
      <c r="P319" s="187"/>
      <c r="Q319" s="187"/>
      <c r="R319" s="187"/>
      <c r="S319" s="187"/>
      <c r="T319" s="187"/>
      <c r="U319" s="187"/>
      <c r="V319" s="187"/>
      <c r="W319" s="187"/>
    </row>
    <row r="320" spans="1:23" x14ac:dyDescent="0.2">
      <c r="A320" s="187"/>
      <c r="B320" s="187"/>
      <c r="C320" s="184"/>
      <c r="D320" s="184"/>
      <c r="E320" s="184"/>
      <c r="F320" s="185"/>
      <c r="G320" s="184"/>
      <c r="H320" s="186"/>
      <c r="I320" s="186"/>
      <c r="J320" s="186"/>
      <c r="K320" s="184"/>
      <c r="L320" s="187"/>
      <c r="M320" s="187"/>
      <c r="N320" s="187"/>
      <c r="O320" s="187"/>
      <c r="P320" s="187"/>
      <c r="Q320" s="187"/>
      <c r="R320" s="187"/>
      <c r="S320" s="187"/>
      <c r="T320" s="187"/>
      <c r="U320" s="187"/>
      <c r="V320" s="187"/>
      <c r="W320" s="187"/>
    </row>
    <row r="321" spans="1:23" x14ac:dyDescent="0.2">
      <c r="A321" s="187"/>
      <c r="B321" s="187"/>
      <c r="C321" s="184"/>
      <c r="D321" s="184"/>
      <c r="E321" s="184"/>
      <c r="F321" s="185"/>
      <c r="G321" s="184"/>
      <c r="H321" s="186"/>
      <c r="I321" s="186"/>
      <c r="J321" s="186"/>
      <c r="K321" s="184"/>
      <c r="L321" s="187"/>
      <c r="M321" s="187"/>
      <c r="N321" s="187"/>
      <c r="O321" s="187"/>
      <c r="P321" s="187"/>
      <c r="Q321" s="187"/>
      <c r="R321" s="187"/>
      <c r="S321" s="187"/>
      <c r="T321" s="187"/>
      <c r="U321" s="187"/>
      <c r="V321" s="187"/>
      <c r="W321" s="187"/>
    </row>
    <row r="322" spans="1:23" x14ac:dyDescent="0.2">
      <c r="A322" s="187"/>
      <c r="B322" s="187"/>
      <c r="C322" s="184"/>
      <c r="D322" s="184"/>
      <c r="E322" s="184"/>
      <c r="F322" s="185"/>
      <c r="G322" s="184"/>
      <c r="H322" s="186"/>
      <c r="I322" s="186"/>
      <c r="J322" s="186"/>
      <c r="K322" s="184"/>
      <c r="L322" s="187"/>
      <c r="M322" s="187"/>
      <c r="N322" s="187"/>
      <c r="O322" s="187"/>
      <c r="P322" s="187"/>
      <c r="Q322" s="187"/>
      <c r="R322" s="187"/>
      <c r="S322" s="187"/>
      <c r="T322" s="187"/>
      <c r="U322" s="187"/>
      <c r="V322" s="187"/>
      <c r="W322" s="187"/>
    </row>
    <row r="323" spans="1:23" x14ac:dyDescent="0.2">
      <c r="A323" s="187"/>
      <c r="B323" s="187"/>
      <c r="C323" s="184"/>
      <c r="D323" s="184"/>
      <c r="E323" s="184"/>
      <c r="F323" s="185"/>
      <c r="G323" s="184"/>
      <c r="H323" s="186"/>
      <c r="I323" s="186"/>
      <c r="J323" s="186"/>
      <c r="K323" s="184"/>
      <c r="L323" s="187"/>
      <c r="M323" s="187"/>
      <c r="N323" s="187"/>
      <c r="O323" s="187"/>
      <c r="P323" s="187"/>
      <c r="Q323" s="187"/>
      <c r="R323" s="187"/>
      <c r="S323" s="187"/>
      <c r="T323" s="187"/>
      <c r="U323" s="187"/>
      <c r="V323" s="187"/>
      <c r="W323" s="187"/>
    </row>
    <row r="324" spans="1:23" x14ac:dyDescent="0.2">
      <c r="A324" s="187"/>
      <c r="B324" s="187"/>
      <c r="C324" s="184"/>
      <c r="D324" s="184"/>
      <c r="E324" s="184"/>
      <c r="F324" s="185"/>
      <c r="G324" s="184"/>
      <c r="H324" s="186"/>
      <c r="I324" s="186"/>
      <c r="J324" s="186"/>
      <c r="K324" s="184"/>
      <c r="L324" s="187"/>
      <c r="M324" s="187"/>
      <c r="N324" s="187"/>
      <c r="O324" s="187"/>
      <c r="P324" s="187"/>
      <c r="Q324" s="187"/>
      <c r="R324" s="187"/>
      <c r="S324" s="187"/>
      <c r="T324" s="187"/>
      <c r="U324" s="187"/>
      <c r="V324" s="187"/>
      <c r="W324" s="187"/>
    </row>
    <row r="325" spans="1:23" x14ac:dyDescent="0.2">
      <c r="A325" s="187"/>
      <c r="B325" s="187"/>
      <c r="C325" s="184"/>
      <c r="D325" s="184"/>
      <c r="E325" s="184"/>
      <c r="F325" s="185"/>
      <c r="G325" s="184"/>
      <c r="H325" s="186"/>
      <c r="I325" s="186"/>
      <c r="J325" s="186"/>
      <c r="K325" s="184"/>
      <c r="L325" s="187"/>
      <c r="M325" s="187"/>
      <c r="N325" s="187"/>
      <c r="O325" s="187"/>
      <c r="P325" s="187"/>
      <c r="Q325" s="187"/>
      <c r="R325" s="187"/>
      <c r="S325" s="187"/>
      <c r="T325" s="187"/>
      <c r="U325" s="187"/>
      <c r="V325" s="187"/>
      <c r="W325" s="187"/>
    </row>
  </sheetData>
  <sheetProtection algorithmName="SHA-512" hashValue="ZJPdD05O8WOWv6aAlsYMXSxbz9GMYofIvxqNkfl3Ubq1YtYsLXpe2vsDq5S9jdbPyieCAROiN+GnQaBIUhgXzA==" saltValue="fJY0UCFbaXEd1LliszcgYw==" spinCount="100000" sheet="1" objects="1" scenarios="1" selectLockedCells="1"/>
  <mergeCells count="43">
    <mergeCell ref="G11:H11"/>
    <mergeCell ref="C20:E20"/>
    <mergeCell ref="C3:K3"/>
    <mergeCell ref="C4:K4"/>
    <mergeCell ref="C5:E5"/>
    <mergeCell ref="G5:H5"/>
    <mergeCell ref="I5:K5"/>
    <mergeCell ref="C7:E7"/>
    <mergeCell ref="G7:H7"/>
    <mergeCell ref="J7:K7"/>
    <mergeCell ref="G8:H8"/>
    <mergeCell ref="C14:K16"/>
    <mergeCell ref="C17:E17"/>
    <mergeCell ref="C18:E18"/>
    <mergeCell ref="C19:E19"/>
    <mergeCell ref="C10:E10"/>
    <mergeCell ref="C27:K27"/>
    <mergeCell ref="C28:K28"/>
    <mergeCell ref="C29:E29"/>
    <mergeCell ref="C38:K38"/>
    <mergeCell ref="C39:K39"/>
    <mergeCell ref="C22:K22"/>
    <mergeCell ref="C23:K23"/>
    <mergeCell ref="C24:K24"/>
    <mergeCell ref="C25:E25"/>
    <mergeCell ref="I25:K26"/>
    <mergeCell ref="C26:E26"/>
    <mergeCell ref="G12:H12"/>
    <mergeCell ref="G10:K10"/>
    <mergeCell ref="C66:K66"/>
    <mergeCell ref="C41:E41"/>
    <mergeCell ref="I41:K42"/>
    <mergeCell ref="C42:E42"/>
    <mergeCell ref="C43:K43"/>
    <mergeCell ref="C44:K44"/>
    <mergeCell ref="C45:E45"/>
    <mergeCell ref="C54:K54"/>
    <mergeCell ref="C55:K55"/>
    <mergeCell ref="C63:K63"/>
    <mergeCell ref="C64:K64"/>
    <mergeCell ref="C65:K65"/>
    <mergeCell ref="C61:F61"/>
    <mergeCell ref="C40:K40"/>
  </mergeCells>
  <conditionalFormatting sqref="K47:K52 K56:K62">
    <cfRule type="cellIs" dxfId="62" priority="3" stopIfTrue="1" operator="equal">
      <formula>"Columna inválida: L&lt;30cm"</formula>
    </cfRule>
  </conditionalFormatting>
  <conditionalFormatting sqref="K31:K36">
    <cfRule type="cellIs" dxfId="61" priority="2" stopIfTrue="1" operator="equal">
      <formula>"Columna inválida: L&lt;30cm"</formula>
    </cfRule>
  </conditionalFormatting>
  <conditionalFormatting sqref="G45">
    <cfRule type="containsErrors" dxfId="60" priority="1">
      <formula>ISERROR(G45)</formula>
    </cfRule>
  </conditionalFormatting>
  <dataValidations count="1">
    <dataValidation type="list" allowBlank="1" showInputMessage="1" showErrorMessage="1" sqref="G10">
      <formula1>$C$11:$C$12</formula1>
    </dataValidation>
  </dataValidations>
  <printOptions horizontalCentered="1" verticalCentered="1"/>
  <pageMargins left="0.74803149606299213" right="0.74803149606299213" top="0.98425196850393704" bottom="0.98425196850393704" header="0" footer="0"/>
  <pageSetup scale="82" orientation="portrait" r:id="rId1"/>
  <headerFooter alignWithMargins="0">
    <oddHeader>&amp;LPREDIM 2018v5,0&amp;CMag.Ing. Gustavo A. Vargas H.&amp;RArq. Ing. Diego F. Gómez E.</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72"/>
  <sheetViews>
    <sheetView zoomScale="80" zoomScaleNormal="80" workbookViewId="0"/>
  </sheetViews>
  <sheetFormatPr baseColWidth="10" defaultRowHeight="12.75" x14ac:dyDescent="0.2"/>
  <cols>
    <col min="1" max="1" width="3.28515625" style="17" customWidth="1"/>
    <col min="2" max="2" width="11.42578125" style="17"/>
    <col min="3" max="10" width="11.42578125" style="19"/>
    <col min="11" max="37" width="11.42578125" style="17"/>
    <col min="38" max="16384" width="11.42578125" style="19"/>
  </cols>
  <sheetData>
    <row r="1" spans="2:11" ht="13.5" thickBot="1" x14ac:dyDescent="0.25">
      <c r="C1" s="17"/>
      <c r="D1" s="17"/>
      <c r="E1" s="17"/>
      <c r="F1" s="17"/>
      <c r="G1" s="17"/>
      <c r="H1" s="17"/>
      <c r="I1" s="17"/>
      <c r="J1" s="17"/>
    </row>
    <row r="2" spans="2:11" ht="13.5" thickBot="1" x14ac:dyDescent="0.25">
      <c r="B2" s="872"/>
      <c r="C2" s="168"/>
      <c r="D2" s="168"/>
      <c r="E2" s="168"/>
      <c r="F2" s="168"/>
      <c r="G2" s="168"/>
      <c r="H2" s="168"/>
      <c r="I2" s="168"/>
      <c r="J2" s="168"/>
      <c r="K2" s="76"/>
    </row>
    <row r="3" spans="2:11" ht="12.75" customHeight="1" x14ac:dyDescent="0.2">
      <c r="B3" s="873"/>
      <c r="C3" s="956" t="s">
        <v>397</v>
      </c>
      <c r="D3" s="957"/>
      <c r="E3" s="957"/>
      <c r="F3" s="957"/>
      <c r="G3" s="957"/>
      <c r="H3" s="957"/>
      <c r="I3" s="957"/>
      <c r="J3" s="958"/>
      <c r="K3" s="170"/>
    </row>
    <row r="4" spans="2:11" ht="13.5" customHeight="1" thickBot="1" x14ac:dyDescent="0.25">
      <c r="B4" s="873"/>
      <c r="C4" s="959"/>
      <c r="D4" s="960"/>
      <c r="E4" s="960"/>
      <c r="F4" s="960"/>
      <c r="G4" s="960"/>
      <c r="H4" s="960"/>
      <c r="I4" s="960"/>
      <c r="J4" s="961"/>
      <c r="K4" s="170"/>
    </row>
    <row r="5" spans="2:11" x14ac:dyDescent="0.2">
      <c r="B5" s="873"/>
      <c r="C5" s="138"/>
      <c r="D5" s="138"/>
      <c r="E5" s="138"/>
      <c r="F5" s="962" t="s">
        <v>32</v>
      </c>
      <c r="G5" s="962"/>
      <c r="H5" s="138"/>
      <c r="I5" s="138"/>
      <c r="J5" s="138"/>
      <c r="K5" s="170"/>
    </row>
    <row r="6" spans="2:11" ht="13.5" thickBot="1" x14ac:dyDescent="0.25">
      <c r="B6" s="873"/>
      <c r="C6" s="138"/>
      <c r="D6" s="138"/>
      <c r="E6" s="138"/>
      <c r="F6" s="963"/>
      <c r="G6" s="963"/>
      <c r="H6" s="138"/>
      <c r="I6" s="138"/>
      <c r="J6" s="138"/>
      <c r="K6" s="170"/>
    </row>
    <row r="7" spans="2:11" ht="16.5" customHeight="1" x14ac:dyDescent="0.2">
      <c r="B7" s="873"/>
      <c r="C7" s="138"/>
      <c r="D7" s="1240" t="s">
        <v>183</v>
      </c>
      <c r="E7" s="1241"/>
      <c r="F7" s="1241"/>
      <c r="G7" s="1241"/>
      <c r="H7" s="1241"/>
      <c r="I7" s="1242"/>
      <c r="J7" s="138"/>
      <c r="K7" s="170"/>
    </row>
    <row r="8" spans="2:11" ht="13.5" thickBot="1" x14ac:dyDescent="0.25">
      <c r="B8" s="873"/>
      <c r="C8" s="138"/>
      <c r="D8" s="1243"/>
      <c r="E8" s="1244"/>
      <c r="F8" s="1244"/>
      <c r="G8" s="1244"/>
      <c r="H8" s="1244"/>
      <c r="I8" s="1245"/>
      <c r="J8" s="138"/>
      <c r="K8" s="170"/>
    </row>
    <row r="9" spans="2:11" ht="18" x14ac:dyDescent="0.25">
      <c r="B9" s="873"/>
      <c r="C9" s="138"/>
      <c r="D9" s="874"/>
      <c r="E9" s="946"/>
      <c r="F9" s="946"/>
      <c r="G9" s="946"/>
      <c r="H9" s="946"/>
      <c r="I9" s="33"/>
      <c r="J9" s="138"/>
      <c r="K9" s="170"/>
    </row>
    <row r="10" spans="2:11" ht="18" x14ac:dyDescent="0.25">
      <c r="B10" s="873"/>
      <c r="C10" s="138"/>
      <c r="D10" s="874"/>
      <c r="E10" s="875"/>
      <c r="F10" s="32"/>
      <c r="G10" s="32"/>
      <c r="H10" s="32"/>
      <c r="I10" s="33"/>
      <c r="J10" s="138"/>
      <c r="K10" s="170"/>
    </row>
    <row r="11" spans="2:11" ht="18" x14ac:dyDescent="0.25">
      <c r="B11" s="873"/>
      <c r="C11" s="138"/>
      <c r="D11" s="874"/>
      <c r="E11" s="946"/>
      <c r="F11" s="946"/>
      <c r="G11" s="946"/>
      <c r="H11" s="946"/>
      <c r="I11" s="33"/>
      <c r="J11" s="138"/>
      <c r="K11" s="170"/>
    </row>
    <row r="12" spans="2:11" ht="18" x14ac:dyDescent="0.25">
      <c r="B12" s="873"/>
      <c r="C12" s="138"/>
      <c r="D12" s="874"/>
      <c r="E12" s="875"/>
      <c r="F12" s="32"/>
      <c r="G12" s="32"/>
      <c r="H12" s="32"/>
      <c r="I12" s="33"/>
      <c r="J12" s="138"/>
      <c r="K12" s="170"/>
    </row>
    <row r="13" spans="2:11" ht="18" x14ac:dyDescent="0.25">
      <c r="B13" s="873"/>
      <c r="C13" s="138"/>
      <c r="D13" s="874"/>
      <c r="E13" s="946"/>
      <c r="F13" s="946"/>
      <c r="G13" s="946"/>
      <c r="H13" s="946"/>
      <c r="I13" s="33"/>
      <c r="J13" s="138"/>
      <c r="K13" s="170"/>
    </row>
    <row r="14" spans="2:11" ht="18" x14ac:dyDescent="0.25">
      <c r="B14" s="873"/>
      <c r="C14" s="138"/>
      <c r="D14" s="874"/>
      <c r="E14" s="875"/>
      <c r="F14" s="32"/>
      <c r="G14" s="32"/>
      <c r="H14" s="32"/>
      <c r="I14" s="33"/>
      <c r="J14" s="138"/>
      <c r="K14" s="170"/>
    </row>
    <row r="15" spans="2:11" ht="18" x14ac:dyDescent="0.25">
      <c r="B15" s="873"/>
      <c r="C15" s="138"/>
      <c r="D15" s="874"/>
      <c r="E15" s="946"/>
      <c r="F15" s="946"/>
      <c r="G15" s="946"/>
      <c r="H15" s="946"/>
      <c r="I15" s="33"/>
      <c r="J15" s="138"/>
      <c r="K15" s="170"/>
    </row>
    <row r="16" spans="2:11" ht="18" x14ac:dyDescent="0.25">
      <c r="B16" s="873"/>
      <c r="C16" s="138"/>
      <c r="D16" s="874"/>
      <c r="E16" s="875"/>
      <c r="F16" s="32"/>
      <c r="G16" s="32"/>
      <c r="H16" s="32"/>
      <c r="I16" s="33"/>
      <c r="J16" s="138"/>
      <c r="K16" s="170"/>
    </row>
    <row r="17" spans="2:11" ht="18" x14ac:dyDescent="0.25">
      <c r="B17" s="873"/>
      <c r="C17" s="138"/>
      <c r="D17" s="874"/>
      <c r="E17" s="946"/>
      <c r="F17" s="946"/>
      <c r="G17" s="946"/>
      <c r="H17" s="946"/>
      <c r="I17" s="33"/>
      <c r="J17" s="138"/>
      <c r="K17" s="170"/>
    </row>
    <row r="18" spans="2:11" x14ac:dyDescent="0.2">
      <c r="B18" s="873"/>
      <c r="C18" s="138"/>
      <c r="D18" s="874"/>
      <c r="E18" s="32"/>
      <c r="F18" s="32"/>
      <c r="G18" s="32"/>
      <c r="H18" s="32"/>
      <c r="I18" s="33"/>
      <c r="J18" s="138"/>
      <c r="K18" s="170"/>
    </row>
    <row r="19" spans="2:11" ht="13.5" thickBot="1" x14ac:dyDescent="0.25">
      <c r="B19" s="873"/>
      <c r="C19" s="138"/>
      <c r="D19" s="316"/>
      <c r="E19" s="317"/>
      <c r="F19" s="317"/>
      <c r="G19" s="317"/>
      <c r="H19" s="317"/>
      <c r="I19" s="876"/>
      <c r="J19" s="138"/>
      <c r="K19" s="170"/>
    </row>
    <row r="20" spans="2:11" ht="9" customHeight="1" x14ac:dyDescent="0.2">
      <c r="B20" s="873"/>
      <c r="C20" s="138"/>
      <c r="D20" s="138"/>
      <c r="E20" s="138"/>
      <c r="F20" s="138"/>
      <c r="G20" s="138"/>
      <c r="H20" s="138"/>
      <c r="I20" s="138"/>
      <c r="J20" s="138"/>
      <c r="K20" s="170"/>
    </row>
    <row r="21" spans="2:11" ht="34.5" customHeight="1" thickBot="1" x14ac:dyDescent="0.25">
      <c r="B21" s="873"/>
      <c r="C21" s="138"/>
      <c r="D21" s="947" t="s">
        <v>31</v>
      </c>
      <c r="E21" s="947"/>
      <c r="F21" s="947"/>
      <c r="G21" s="947"/>
      <c r="H21" s="947"/>
      <c r="I21" s="947"/>
      <c r="J21" s="138"/>
      <c r="K21" s="170"/>
    </row>
    <row r="22" spans="2:11" ht="12.75" customHeight="1" x14ac:dyDescent="0.2">
      <c r="B22" s="873"/>
      <c r="C22" s="138"/>
      <c r="D22" s="948" t="s">
        <v>85</v>
      </c>
      <c r="E22" s="949"/>
      <c r="F22" s="949"/>
      <c r="G22" s="949"/>
      <c r="H22" s="949"/>
      <c r="I22" s="950"/>
      <c r="J22" s="138"/>
      <c r="K22" s="170"/>
    </row>
    <row r="23" spans="2:11" ht="18" customHeight="1" x14ac:dyDescent="0.2">
      <c r="B23" s="873"/>
      <c r="C23" s="138"/>
      <c r="D23" s="951" t="s">
        <v>86</v>
      </c>
      <c r="E23" s="952"/>
      <c r="F23" s="952"/>
      <c r="G23" s="952"/>
      <c r="H23" s="952"/>
      <c r="I23" s="953"/>
      <c r="J23" s="138"/>
      <c r="K23" s="170"/>
    </row>
    <row r="24" spans="2:11" ht="12.75" customHeight="1" x14ac:dyDescent="0.2">
      <c r="B24" s="873"/>
      <c r="C24" s="138"/>
      <c r="D24" s="954" t="s">
        <v>349</v>
      </c>
      <c r="E24" s="939"/>
      <c r="F24" s="939"/>
      <c r="G24" s="939"/>
      <c r="H24" s="939"/>
      <c r="I24" s="955"/>
      <c r="J24" s="138"/>
      <c r="K24" s="170"/>
    </row>
    <row r="25" spans="2:11" x14ac:dyDescent="0.2">
      <c r="B25" s="873"/>
      <c r="C25" s="138"/>
      <c r="D25" s="954" t="s">
        <v>360</v>
      </c>
      <c r="E25" s="939"/>
      <c r="F25" s="939"/>
      <c r="G25" s="939"/>
      <c r="H25" s="939"/>
      <c r="I25" s="955"/>
      <c r="J25" s="138"/>
      <c r="K25" s="170"/>
    </row>
    <row r="26" spans="2:11" ht="12.75" customHeight="1" x14ac:dyDescent="0.2">
      <c r="B26" s="873"/>
      <c r="C26" s="138"/>
      <c r="D26" s="877"/>
      <c r="E26" s="878"/>
      <c r="F26" s="939" t="s">
        <v>399</v>
      </c>
      <c r="G26" s="939"/>
      <c r="H26" s="878"/>
      <c r="I26" s="879"/>
      <c r="J26" s="138"/>
      <c r="K26" s="170"/>
    </row>
    <row r="27" spans="2:11" x14ac:dyDescent="0.2">
      <c r="B27" s="873"/>
      <c r="C27" s="138"/>
      <c r="D27" s="940" t="s">
        <v>26</v>
      </c>
      <c r="E27" s="941"/>
      <c r="F27" s="941"/>
      <c r="G27" s="941"/>
      <c r="H27" s="941"/>
      <c r="I27" s="942"/>
      <c r="J27" s="138"/>
      <c r="K27" s="170"/>
    </row>
    <row r="28" spans="2:11" x14ac:dyDescent="0.2">
      <c r="B28" s="873"/>
      <c r="C28" s="138"/>
      <c r="D28" s="877"/>
      <c r="E28" s="878"/>
      <c r="F28" s="941" t="s">
        <v>27</v>
      </c>
      <c r="G28" s="941"/>
      <c r="H28" s="878"/>
      <c r="I28" s="879"/>
      <c r="J28" s="138"/>
      <c r="K28" s="170"/>
    </row>
    <row r="29" spans="2:11" ht="18" customHeight="1" thickBot="1" x14ac:dyDescent="0.25">
      <c r="B29" s="873"/>
      <c r="C29" s="138"/>
      <c r="D29" s="943" t="s">
        <v>398</v>
      </c>
      <c r="E29" s="944"/>
      <c r="F29" s="944"/>
      <c r="G29" s="944"/>
      <c r="H29" s="944"/>
      <c r="I29" s="945"/>
      <c r="J29" s="138"/>
      <c r="K29" s="170"/>
    </row>
    <row r="30" spans="2:11" ht="13.5" thickBot="1" x14ac:dyDescent="0.25">
      <c r="B30" s="880"/>
      <c r="C30" s="100"/>
      <c r="D30" s="100"/>
      <c r="E30" s="100"/>
      <c r="F30" s="100"/>
      <c r="G30" s="100"/>
      <c r="H30" s="100"/>
      <c r="I30" s="100"/>
      <c r="J30" s="100"/>
      <c r="K30" s="92"/>
    </row>
    <row r="31" spans="2:11" x14ac:dyDescent="0.2">
      <c r="C31" s="17"/>
      <c r="D31" s="17"/>
      <c r="E31" s="17"/>
      <c r="F31" s="17"/>
      <c r="G31" s="17"/>
      <c r="H31" s="17"/>
      <c r="I31" s="17"/>
      <c r="J31" s="17"/>
    </row>
    <row r="32" spans="2:11" x14ac:dyDescent="0.2">
      <c r="C32" s="17"/>
      <c r="D32" s="17"/>
      <c r="E32" s="17"/>
      <c r="F32" s="17"/>
      <c r="G32" s="17"/>
      <c r="H32" s="17"/>
      <c r="I32" s="17"/>
      <c r="J32" s="17"/>
    </row>
    <row r="33" spans="3:10" x14ac:dyDescent="0.2">
      <c r="C33" s="17"/>
      <c r="D33" s="17"/>
      <c r="E33" s="17"/>
      <c r="F33" s="17"/>
      <c r="G33" s="17"/>
      <c r="H33" s="17"/>
      <c r="I33" s="17"/>
      <c r="J33" s="17"/>
    </row>
    <row r="34" spans="3:10" x14ac:dyDescent="0.2">
      <c r="C34" s="17"/>
      <c r="D34" s="17"/>
      <c r="E34" s="17"/>
      <c r="F34" s="17"/>
      <c r="G34" s="17"/>
      <c r="H34" s="17"/>
      <c r="I34" s="17"/>
      <c r="J34" s="17"/>
    </row>
    <row r="35" spans="3:10" x14ac:dyDescent="0.2">
      <c r="C35" s="17"/>
      <c r="D35" s="17"/>
      <c r="E35" s="17"/>
      <c r="F35" s="17"/>
      <c r="G35" s="17"/>
      <c r="H35" s="17"/>
      <c r="I35" s="17"/>
      <c r="J35" s="17"/>
    </row>
    <row r="36" spans="3:10" x14ac:dyDescent="0.2">
      <c r="C36" s="17"/>
      <c r="D36" s="17"/>
      <c r="E36" s="17"/>
      <c r="F36" s="17"/>
      <c r="G36" s="17"/>
      <c r="H36" s="17"/>
      <c r="I36" s="17"/>
      <c r="J36" s="17"/>
    </row>
    <row r="37" spans="3:10" x14ac:dyDescent="0.2">
      <c r="C37" s="17"/>
      <c r="D37" s="17"/>
      <c r="E37" s="17"/>
      <c r="F37" s="17"/>
      <c r="G37" s="17"/>
      <c r="H37" s="17"/>
      <c r="I37" s="17"/>
      <c r="J37" s="17"/>
    </row>
    <row r="38" spans="3:10" x14ac:dyDescent="0.2">
      <c r="C38" s="17"/>
      <c r="D38" s="17"/>
      <c r="E38" s="17"/>
      <c r="F38" s="17"/>
      <c r="G38" s="17"/>
      <c r="H38" s="17"/>
      <c r="I38" s="17"/>
      <c r="J38" s="17"/>
    </row>
    <row r="39" spans="3:10" x14ac:dyDescent="0.2">
      <c r="C39" s="17"/>
      <c r="D39" s="17"/>
      <c r="E39" s="17"/>
      <c r="F39" s="17"/>
      <c r="G39" s="17"/>
      <c r="H39" s="17"/>
      <c r="I39" s="17"/>
      <c r="J39" s="17"/>
    </row>
    <row r="40" spans="3:10" x14ac:dyDescent="0.2">
      <c r="C40" s="17"/>
      <c r="D40" s="17"/>
      <c r="E40" s="17"/>
      <c r="F40" s="17"/>
      <c r="G40" s="17"/>
      <c r="H40" s="17"/>
      <c r="I40" s="17"/>
      <c r="J40" s="17"/>
    </row>
    <row r="41" spans="3:10" x14ac:dyDescent="0.2">
      <c r="C41" s="17"/>
      <c r="D41" s="17"/>
      <c r="E41" s="17"/>
      <c r="F41" s="17"/>
      <c r="G41" s="17"/>
      <c r="H41" s="17"/>
      <c r="I41" s="17"/>
      <c r="J41" s="17"/>
    </row>
    <row r="42" spans="3:10" x14ac:dyDescent="0.2">
      <c r="C42" s="17"/>
      <c r="D42" s="17"/>
      <c r="E42" s="17"/>
      <c r="F42" s="17"/>
      <c r="G42" s="17"/>
      <c r="H42" s="17"/>
      <c r="I42" s="17"/>
      <c r="J42" s="17"/>
    </row>
    <row r="43" spans="3:10" x14ac:dyDescent="0.2">
      <c r="C43" s="17"/>
      <c r="D43" s="17"/>
      <c r="E43" s="17"/>
      <c r="F43" s="17"/>
      <c r="G43" s="17"/>
      <c r="H43" s="17"/>
      <c r="I43" s="17"/>
      <c r="J43" s="17"/>
    </row>
    <row r="44" spans="3:10" x14ac:dyDescent="0.2">
      <c r="C44" s="17"/>
      <c r="D44" s="17"/>
      <c r="E44" s="17"/>
      <c r="F44" s="17"/>
      <c r="G44" s="17"/>
      <c r="H44" s="17"/>
      <c r="I44" s="17"/>
      <c r="J44" s="17"/>
    </row>
    <row r="45" spans="3:10" x14ac:dyDescent="0.2">
      <c r="C45" s="17"/>
      <c r="D45" s="17"/>
      <c r="E45" s="17"/>
      <c r="F45" s="17"/>
      <c r="G45" s="17"/>
      <c r="H45" s="17"/>
      <c r="I45" s="17"/>
      <c r="J45" s="17"/>
    </row>
    <row r="46" spans="3:10" x14ac:dyDescent="0.2">
      <c r="C46" s="17"/>
      <c r="D46" s="17"/>
      <c r="E46" s="17"/>
      <c r="F46" s="17"/>
      <c r="G46" s="17"/>
      <c r="H46" s="17"/>
      <c r="I46" s="17"/>
      <c r="J46" s="17"/>
    </row>
    <row r="47" spans="3:10" s="17" customFormat="1" x14ac:dyDescent="0.2"/>
    <row r="48" spans="3:10"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row r="56" s="17" customFormat="1" x14ac:dyDescent="0.2"/>
    <row r="57" s="17" customFormat="1" x14ac:dyDescent="0.2"/>
    <row r="58" s="17" customFormat="1" x14ac:dyDescent="0.2"/>
    <row r="59" s="17" customFormat="1" x14ac:dyDescent="0.2"/>
    <row r="60" s="17" customFormat="1" x14ac:dyDescent="0.2"/>
    <row r="61" s="17" customFormat="1" x14ac:dyDescent="0.2"/>
    <row r="62" s="17" customFormat="1" x14ac:dyDescent="0.2"/>
    <row r="63" s="17" customFormat="1" x14ac:dyDescent="0.2"/>
    <row r="64" s="17" customFormat="1" x14ac:dyDescent="0.2"/>
    <row r="65" s="17" customFormat="1" x14ac:dyDescent="0.2"/>
    <row r="66" s="17" customFormat="1" x14ac:dyDescent="0.2"/>
    <row r="67" s="17" customFormat="1" x14ac:dyDescent="0.2"/>
    <row r="68" s="17" customFormat="1" x14ac:dyDescent="0.2"/>
    <row r="69" s="17" customFormat="1" x14ac:dyDescent="0.2"/>
    <row r="70" s="17" customFormat="1" x14ac:dyDescent="0.2"/>
    <row r="71" s="17" customFormat="1" x14ac:dyDescent="0.2"/>
    <row r="72" s="17" customFormat="1" x14ac:dyDescent="0.2"/>
    <row r="73" s="17" customFormat="1" x14ac:dyDescent="0.2"/>
    <row r="74" s="17" customFormat="1" x14ac:dyDescent="0.2"/>
    <row r="75" s="17" customFormat="1" x14ac:dyDescent="0.2"/>
    <row r="76" s="17" customFormat="1" x14ac:dyDescent="0.2"/>
    <row r="77" s="17" customFormat="1" x14ac:dyDescent="0.2"/>
    <row r="78" s="17" customFormat="1" x14ac:dyDescent="0.2"/>
    <row r="79" s="17" customFormat="1" x14ac:dyDescent="0.2"/>
    <row r="80" s="17" customFormat="1" x14ac:dyDescent="0.2"/>
    <row r="81" s="17" customFormat="1" x14ac:dyDescent="0.2"/>
    <row r="82" s="17" customFormat="1" x14ac:dyDescent="0.2"/>
    <row r="83" s="17" customFormat="1" x14ac:dyDescent="0.2"/>
    <row r="84" s="17" customFormat="1" x14ac:dyDescent="0.2"/>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row r="94" s="17" customFormat="1" x14ac:dyDescent="0.2"/>
    <row r="95" s="17" customFormat="1" x14ac:dyDescent="0.2"/>
    <row r="96" s="17" customFormat="1" x14ac:dyDescent="0.2"/>
    <row r="97" s="17" customFormat="1" x14ac:dyDescent="0.2"/>
    <row r="98" s="17" customFormat="1" x14ac:dyDescent="0.2"/>
    <row r="99" s="17" customFormat="1" x14ac:dyDescent="0.2"/>
    <row r="100" s="17" customFormat="1" x14ac:dyDescent="0.2"/>
    <row r="101" s="17" customFormat="1" x14ac:dyDescent="0.2"/>
    <row r="102" s="17" customFormat="1" x14ac:dyDescent="0.2"/>
    <row r="103" s="17" customFormat="1" x14ac:dyDescent="0.2"/>
    <row r="104" s="17" customFormat="1" x14ac:dyDescent="0.2"/>
    <row r="105" s="17" customFormat="1" x14ac:dyDescent="0.2"/>
    <row r="106" s="17" customFormat="1" x14ac:dyDescent="0.2"/>
    <row r="107" s="17" customFormat="1" x14ac:dyDescent="0.2"/>
    <row r="108" s="17" customFormat="1" x14ac:dyDescent="0.2"/>
    <row r="109" s="17" customFormat="1" x14ac:dyDescent="0.2"/>
    <row r="110" s="17" customFormat="1" x14ac:dyDescent="0.2"/>
    <row r="111" s="17" customFormat="1" x14ac:dyDescent="0.2"/>
    <row r="112" s="17" customFormat="1" x14ac:dyDescent="0.2"/>
    <row r="113" s="17" customFormat="1" x14ac:dyDescent="0.2"/>
    <row r="114" s="17" customFormat="1" x14ac:dyDescent="0.2"/>
    <row r="115" s="17" customFormat="1" x14ac:dyDescent="0.2"/>
    <row r="116" s="17" customFormat="1" x14ac:dyDescent="0.2"/>
    <row r="117" s="17" customFormat="1" x14ac:dyDescent="0.2"/>
    <row r="118" s="17" customFormat="1" x14ac:dyDescent="0.2"/>
    <row r="119" s="17" customFormat="1" x14ac:dyDescent="0.2"/>
    <row r="120" s="17" customFormat="1" x14ac:dyDescent="0.2"/>
    <row r="121" s="17" customFormat="1" x14ac:dyDescent="0.2"/>
    <row r="122" s="17" customFormat="1" x14ac:dyDescent="0.2"/>
    <row r="123" s="17" customFormat="1" x14ac:dyDescent="0.2"/>
    <row r="124" s="17" customFormat="1" x14ac:dyDescent="0.2"/>
    <row r="125" s="17" customFormat="1" x14ac:dyDescent="0.2"/>
    <row r="126" s="17" customFormat="1" x14ac:dyDescent="0.2"/>
    <row r="127" s="17" customFormat="1" x14ac:dyDescent="0.2"/>
    <row r="128" s="17" customFormat="1" x14ac:dyDescent="0.2"/>
    <row r="129" s="17" customFormat="1" x14ac:dyDescent="0.2"/>
    <row r="130" s="17" customFormat="1" x14ac:dyDescent="0.2"/>
    <row r="131" s="17" customFormat="1" x14ac:dyDescent="0.2"/>
    <row r="132" s="17" customFormat="1" x14ac:dyDescent="0.2"/>
    <row r="133" s="17" customFormat="1" x14ac:dyDescent="0.2"/>
    <row r="134" s="17" customFormat="1" x14ac:dyDescent="0.2"/>
    <row r="135" s="17" customFormat="1" x14ac:dyDescent="0.2"/>
    <row r="136" s="17" customFormat="1" x14ac:dyDescent="0.2"/>
    <row r="137" s="17" customFormat="1" x14ac:dyDescent="0.2"/>
    <row r="138" s="17" customFormat="1" x14ac:dyDescent="0.2"/>
    <row r="139" s="17" customFormat="1" x14ac:dyDescent="0.2"/>
    <row r="140" s="17" customFormat="1" x14ac:dyDescent="0.2"/>
    <row r="141" s="17" customFormat="1" x14ac:dyDescent="0.2"/>
    <row r="142" s="17" customFormat="1" x14ac:dyDescent="0.2"/>
    <row r="143" s="17" customFormat="1" x14ac:dyDescent="0.2"/>
    <row r="144" s="17" customFormat="1" x14ac:dyDescent="0.2"/>
    <row r="145" s="17" customFormat="1" x14ac:dyDescent="0.2"/>
    <row r="146" s="17" customFormat="1" x14ac:dyDescent="0.2"/>
    <row r="147" s="17" customFormat="1" x14ac:dyDescent="0.2"/>
    <row r="148" s="17" customFormat="1" x14ac:dyDescent="0.2"/>
    <row r="149" s="17" customFormat="1" x14ac:dyDescent="0.2"/>
    <row r="150" s="17" customFormat="1" x14ac:dyDescent="0.2"/>
    <row r="151" s="17" customFormat="1" x14ac:dyDescent="0.2"/>
    <row r="152" s="17" customFormat="1" x14ac:dyDescent="0.2"/>
    <row r="153" s="17" customFormat="1" x14ac:dyDescent="0.2"/>
    <row r="154" s="17" customFormat="1" x14ac:dyDescent="0.2"/>
    <row r="155" s="17" customFormat="1" x14ac:dyDescent="0.2"/>
    <row r="156" s="17" customFormat="1" x14ac:dyDescent="0.2"/>
    <row r="157" s="17" customFormat="1" x14ac:dyDescent="0.2"/>
    <row r="158" s="17" customFormat="1" x14ac:dyDescent="0.2"/>
    <row r="159" s="17" customFormat="1" x14ac:dyDescent="0.2"/>
    <row r="160" s="17" customFormat="1" x14ac:dyDescent="0.2"/>
    <row r="161" s="17" customFormat="1" x14ac:dyDescent="0.2"/>
    <row r="162" s="17" customFormat="1" x14ac:dyDescent="0.2"/>
    <row r="163" s="17" customFormat="1" x14ac:dyDescent="0.2"/>
    <row r="164" s="17" customFormat="1" x14ac:dyDescent="0.2"/>
    <row r="165" s="17" customFormat="1" x14ac:dyDescent="0.2"/>
    <row r="166" s="17" customFormat="1" x14ac:dyDescent="0.2"/>
    <row r="167" s="17" customFormat="1" x14ac:dyDescent="0.2"/>
    <row r="168" s="17" customFormat="1" x14ac:dyDescent="0.2"/>
    <row r="169" s="17" customFormat="1" x14ac:dyDescent="0.2"/>
    <row r="170" s="17" customFormat="1" x14ac:dyDescent="0.2"/>
    <row r="171" s="17" customFormat="1" x14ac:dyDescent="0.2"/>
    <row r="172" s="17" customFormat="1" x14ac:dyDescent="0.2"/>
    <row r="173" s="17" customFormat="1" x14ac:dyDescent="0.2"/>
    <row r="174" s="17" customFormat="1" x14ac:dyDescent="0.2"/>
    <row r="175" s="17" customFormat="1" x14ac:dyDescent="0.2"/>
    <row r="176" s="17" customFormat="1" x14ac:dyDescent="0.2"/>
    <row r="177" s="17" customFormat="1" x14ac:dyDescent="0.2"/>
    <row r="178" s="17" customFormat="1" x14ac:dyDescent="0.2"/>
    <row r="179" s="17" customFormat="1" x14ac:dyDescent="0.2"/>
    <row r="180" s="17" customFormat="1" x14ac:dyDescent="0.2"/>
    <row r="181" s="17" customFormat="1" x14ac:dyDescent="0.2"/>
    <row r="182" s="17" customFormat="1" x14ac:dyDescent="0.2"/>
    <row r="183" s="17" customFormat="1" x14ac:dyDescent="0.2"/>
    <row r="184" s="17" customFormat="1" x14ac:dyDescent="0.2"/>
    <row r="185" s="17" customFormat="1" x14ac:dyDescent="0.2"/>
    <row r="186" s="17" customFormat="1" x14ac:dyDescent="0.2"/>
    <row r="187" s="17" customFormat="1" x14ac:dyDescent="0.2"/>
    <row r="188" s="17" customFormat="1" x14ac:dyDescent="0.2"/>
    <row r="189" s="17" customFormat="1" x14ac:dyDescent="0.2"/>
    <row r="190" s="17" customFormat="1" x14ac:dyDescent="0.2"/>
    <row r="191" s="17" customFormat="1" x14ac:dyDescent="0.2"/>
    <row r="192" s="17" customFormat="1" x14ac:dyDescent="0.2"/>
    <row r="193" s="17" customFormat="1" x14ac:dyDescent="0.2"/>
    <row r="194" s="17" customFormat="1" x14ac:dyDescent="0.2"/>
    <row r="195" s="17" customFormat="1" x14ac:dyDescent="0.2"/>
    <row r="196" s="17" customFormat="1" x14ac:dyDescent="0.2"/>
    <row r="197" s="17" customFormat="1" x14ac:dyDescent="0.2"/>
    <row r="198" s="17" customFormat="1" x14ac:dyDescent="0.2"/>
    <row r="199" s="17" customFormat="1" x14ac:dyDescent="0.2"/>
    <row r="200" s="17" customFormat="1" x14ac:dyDescent="0.2"/>
    <row r="201" s="17" customFormat="1" x14ac:dyDescent="0.2"/>
    <row r="202" s="17" customFormat="1" x14ac:dyDescent="0.2"/>
    <row r="203" s="17" customFormat="1" x14ac:dyDescent="0.2"/>
    <row r="204" s="17" customFormat="1" x14ac:dyDescent="0.2"/>
    <row r="205" s="17" customFormat="1" x14ac:dyDescent="0.2"/>
    <row r="206" s="17" customFormat="1" x14ac:dyDescent="0.2"/>
    <row r="207" s="17" customFormat="1" x14ac:dyDescent="0.2"/>
    <row r="208" s="17" customFormat="1" x14ac:dyDescent="0.2"/>
    <row r="209" s="17" customFormat="1" x14ac:dyDescent="0.2"/>
    <row r="210" s="17" customFormat="1" x14ac:dyDescent="0.2"/>
    <row r="211" s="17" customFormat="1" x14ac:dyDescent="0.2"/>
    <row r="212" s="17" customFormat="1" x14ac:dyDescent="0.2"/>
    <row r="213" s="17" customFormat="1" x14ac:dyDescent="0.2"/>
    <row r="214" s="17" customFormat="1" x14ac:dyDescent="0.2"/>
    <row r="215" s="17" customFormat="1" x14ac:dyDescent="0.2"/>
    <row r="216" s="17" customFormat="1" x14ac:dyDescent="0.2"/>
    <row r="217" s="17" customFormat="1" x14ac:dyDescent="0.2"/>
    <row r="218" s="17" customFormat="1" x14ac:dyDescent="0.2"/>
    <row r="219" s="17" customFormat="1" x14ac:dyDescent="0.2"/>
    <row r="220" s="17" customFormat="1" x14ac:dyDescent="0.2"/>
    <row r="221" s="17" customFormat="1" x14ac:dyDescent="0.2"/>
    <row r="222" s="17" customFormat="1" x14ac:dyDescent="0.2"/>
    <row r="223" s="17" customFormat="1" x14ac:dyDescent="0.2"/>
    <row r="224" s="17" customFormat="1" x14ac:dyDescent="0.2"/>
    <row r="225" s="17" customFormat="1" x14ac:dyDescent="0.2"/>
    <row r="226" s="17" customFormat="1" x14ac:dyDescent="0.2"/>
    <row r="227" s="17" customFormat="1" x14ac:dyDescent="0.2"/>
    <row r="228" s="17" customFormat="1" x14ac:dyDescent="0.2"/>
    <row r="229" s="17" customFormat="1" x14ac:dyDescent="0.2"/>
    <row r="230" s="17" customFormat="1" x14ac:dyDescent="0.2"/>
    <row r="231" s="17" customFormat="1" x14ac:dyDescent="0.2"/>
    <row r="232" s="17" customFormat="1" x14ac:dyDescent="0.2"/>
    <row r="233" s="17" customFormat="1" x14ac:dyDescent="0.2"/>
    <row r="234" s="17" customFormat="1" x14ac:dyDescent="0.2"/>
    <row r="235" s="17" customFormat="1" x14ac:dyDescent="0.2"/>
    <row r="236" s="17" customFormat="1" x14ac:dyDescent="0.2"/>
    <row r="237" s="17" customFormat="1" x14ac:dyDescent="0.2"/>
    <row r="238" s="17" customFormat="1" x14ac:dyDescent="0.2"/>
    <row r="239" s="17" customFormat="1" x14ac:dyDescent="0.2"/>
    <row r="240" s="17" customFormat="1" x14ac:dyDescent="0.2"/>
    <row r="241" s="17" customFormat="1" x14ac:dyDescent="0.2"/>
    <row r="242" s="17" customFormat="1" x14ac:dyDescent="0.2"/>
    <row r="243" s="17" customFormat="1" x14ac:dyDescent="0.2"/>
    <row r="244" s="17" customFormat="1" x14ac:dyDescent="0.2"/>
    <row r="245" s="17" customFormat="1" x14ac:dyDescent="0.2"/>
    <row r="246" s="17" customFormat="1" x14ac:dyDescent="0.2"/>
    <row r="247" s="17" customFormat="1" x14ac:dyDescent="0.2"/>
    <row r="248" s="17" customFormat="1" x14ac:dyDescent="0.2"/>
    <row r="249" s="17" customFormat="1" x14ac:dyDescent="0.2"/>
    <row r="250" s="17" customFormat="1" x14ac:dyDescent="0.2"/>
    <row r="251" s="17" customFormat="1" x14ac:dyDescent="0.2"/>
    <row r="252" s="17" customFormat="1" x14ac:dyDescent="0.2"/>
    <row r="253" s="17" customFormat="1" x14ac:dyDescent="0.2"/>
    <row r="254" s="17" customFormat="1" x14ac:dyDescent="0.2"/>
    <row r="255" s="17" customFormat="1" x14ac:dyDescent="0.2"/>
    <row r="256" s="17" customFormat="1" x14ac:dyDescent="0.2"/>
    <row r="257" spans="4:9" s="17" customFormat="1" x14ac:dyDescent="0.2"/>
    <row r="258" spans="4:9" s="17" customFormat="1" x14ac:dyDescent="0.2"/>
    <row r="259" spans="4:9" s="17" customFormat="1" x14ac:dyDescent="0.2"/>
    <row r="260" spans="4:9" s="17" customFormat="1" x14ac:dyDescent="0.2"/>
    <row r="261" spans="4:9" s="17" customFormat="1" x14ac:dyDescent="0.2"/>
    <row r="262" spans="4:9" s="17" customFormat="1" x14ac:dyDescent="0.2"/>
    <row r="263" spans="4:9" s="17" customFormat="1" x14ac:dyDescent="0.2"/>
    <row r="264" spans="4:9" s="17" customFormat="1" x14ac:dyDescent="0.2"/>
    <row r="265" spans="4:9" s="17" customFormat="1" x14ac:dyDescent="0.2"/>
    <row r="266" spans="4:9" s="17" customFormat="1" x14ac:dyDescent="0.2"/>
    <row r="267" spans="4:9" s="17" customFormat="1" x14ac:dyDescent="0.2"/>
    <row r="268" spans="4:9" s="17" customFormat="1" x14ac:dyDescent="0.2"/>
    <row r="269" spans="4:9" s="17" customFormat="1" x14ac:dyDescent="0.2"/>
    <row r="270" spans="4:9" s="17" customFormat="1" x14ac:dyDescent="0.2"/>
    <row r="271" spans="4:9" s="17" customFormat="1" x14ac:dyDescent="0.2"/>
    <row r="272" spans="4:9" x14ac:dyDescent="0.2">
      <c r="D272" s="17"/>
      <c r="E272" s="17"/>
      <c r="F272" s="17"/>
      <c r="G272" s="17"/>
      <c r="H272" s="17"/>
      <c r="I272" s="17"/>
    </row>
  </sheetData>
  <sheetProtection algorithmName="SHA-512" hashValue="CvGmBVwvv++UXbuSOAFNhSdVnU9FsQJJMLb5GPUMgEGUCGf2rydQecMnaL8fOE1dkwcCU5wIJxEZxRT1Jv+W4g==" saltValue="TrKUGSMueV5AHPXrva8/tQ==" spinCount="100000" sheet="1" objects="1" scenarios="1" selectLockedCells="1" selectUnlockedCells="1"/>
  <mergeCells count="17">
    <mergeCell ref="D25:I25"/>
    <mergeCell ref="F26:G26"/>
    <mergeCell ref="D27:I27"/>
    <mergeCell ref="F28:G28"/>
    <mergeCell ref="D29:I29"/>
    <mergeCell ref="D24:I24"/>
    <mergeCell ref="C3:J4"/>
    <mergeCell ref="F5:G6"/>
    <mergeCell ref="D7:I8"/>
    <mergeCell ref="E9:H9"/>
    <mergeCell ref="E11:H11"/>
    <mergeCell ref="E13:H13"/>
    <mergeCell ref="E15:H15"/>
    <mergeCell ref="E17:H17"/>
    <mergeCell ref="D21:I21"/>
    <mergeCell ref="D22:I22"/>
    <mergeCell ref="D23:I23"/>
  </mergeCells>
  <hyperlinks>
    <hyperlink ref="D29" r:id="rId1" display="dfgomez@usb.edu.co "/>
  </hyperlinks>
  <pageMargins left="0.74803149606299213" right="0.74803149606299213" top="0.98425196850393704" bottom="0.98425196850393704" header="0" footer="0"/>
  <pageSetup orientation="portrait" r:id="rId2"/>
  <headerFooter alignWithMargins="0">
    <oddHeader>&amp;LPREDIM 2016&amp;CMag.Ing. Gustavo A. Vargas H.&amp;RArq. Ing. Diego F. Gómez E.</oddHead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
  <sheetViews>
    <sheetView showGridLines="0" zoomScale="70" zoomScaleNormal="70" workbookViewId="0"/>
  </sheetViews>
  <sheetFormatPr baseColWidth="10" defaultRowHeight="12.75" x14ac:dyDescent="0.2"/>
  <cols>
    <col min="1" max="1" width="2.28515625" style="19" customWidth="1"/>
    <col min="2" max="6" width="11.28515625" style="19" customWidth="1"/>
    <col min="7" max="7" width="21.28515625" style="19" customWidth="1"/>
    <col min="8" max="8" width="2" style="18" customWidth="1"/>
    <col min="9" max="13" width="11.28515625" style="19" customWidth="1"/>
    <col min="14" max="14" width="16.85546875" style="19" customWidth="1"/>
    <col min="15" max="15" width="11.28515625" style="17" customWidth="1"/>
    <col min="16" max="24" width="11.42578125" style="17"/>
    <col min="25" max="16384" width="11.42578125" style="19"/>
  </cols>
  <sheetData>
    <row r="1" spans="1:14" ht="6.75" customHeight="1" thickBot="1" x14ac:dyDescent="0.25">
      <c r="A1" s="17"/>
      <c r="B1" s="17"/>
      <c r="C1" s="17"/>
      <c r="D1" s="17"/>
      <c r="E1" s="17"/>
      <c r="F1" s="17"/>
      <c r="G1" s="17"/>
      <c r="I1" s="17"/>
      <c r="J1" s="17"/>
      <c r="K1" s="17"/>
      <c r="L1" s="17"/>
      <c r="M1" s="17"/>
      <c r="N1" s="17"/>
    </row>
    <row r="2" spans="1:14" ht="12.75" customHeight="1" x14ac:dyDescent="0.2">
      <c r="A2" s="17"/>
      <c r="B2" s="967" t="s">
        <v>402</v>
      </c>
      <c r="C2" s="968"/>
      <c r="D2" s="968"/>
      <c r="E2" s="968"/>
      <c r="F2" s="968"/>
      <c r="G2" s="968"/>
      <c r="H2" s="968"/>
      <c r="I2" s="968"/>
      <c r="J2" s="968"/>
      <c r="K2" s="968"/>
      <c r="L2" s="968"/>
      <c r="M2" s="968"/>
      <c r="N2" s="969"/>
    </row>
    <row r="3" spans="1:14" ht="6" customHeight="1" thickBot="1" x14ac:dyDescent="0.25">
      <c r="A3" s="17"/>
      <c r="B3" s="970"/>
      <c r="C3" s="971"/>
      <c r="D3" s="971"/>
      <c r="E3" s="971"/>
      <c r="F3" s="971"/>
      <c r="G3" s="971"/>
      <c r="H3" s="971"/>
      <c r="I3" s="971"/>
      <c r="J3" s="971"/>
      <c r="K3" s="971"/>
      <c r="L3" s="971"/>
      <c r="M3" s="971"/>
      <c r="N3" s="972"/>
    </row>
    <row r="4" spans="1:14" ht="6.75" customHeight="1" thickBot="1" x14ac:dyDescent="0.25">
      <c r="A4" s="17"/>
      <c r="B4" s="20"/>
      <c r="C4" s="20"/>
      <c r="D4" s="20"/>
      <c r="E4" s="20"/>
      <c r="F4" s="20"/>
      <c r="G4" s="20"/>
      <c r="H4" s="21"/>
      <c r="I4" s="17"/>
      <c r="J4" s="17"/>
      <c r="K4" s="17"/>
      <c r="L4" s="17"/>
      <c r="M4" s="17"/>
      <c r="N4" s="17"/>
    </row>
    <row r="5" spans="1:14" ht="17.25" customHeight="1" x14ac:dyDescent="0.25">
      <c r="A5" s="17"/>
      <c r="B5" s="44"/>
      <c r="C5" s="22"/>
      <c r="D5" s="23"/>
      <c r="E5" s="23"/>
      <c r="F5" s="23"/>
      <c r="G5" s="24"/>
      <c r="H5" s="25"/>
      <c r="I5" s="973"/>
      <c r="J5" s="974"/>
      <c r="K5" s="974"/>
      <c r="L5" s="26"/>
      <c r="M5" s="26"/>
      <c r="N5" s="27"/>
    </row>
    <row r="6" spans="1:14" ht="12" customHeight="1" x14ac:dyDescent="0.2">
      <c r="A6" s="17"/>
      <c r="B6" s="975" t="s">
        <v>357</v>
      </c>
      <c r="C6" s="976"/>
      <c r="D6" s="976"/>
      <c r="E6" s="976"/>
      <c r="F6" s="976"/>
      <c r="G6" s="977"/>
      <c r="H6" s="28"/>
      <c r="I6" s="824" t="s">
        <v>422</v>
      </c>
      <c r="J6" s="813"/>
      <c r="K6" s="813"/>
      <c r="L6" s="813"/>
      <c r="M6" s="813"/>
      <c r="N6" s="814"/>
    </row>
    <row r="7" spans="1:14" x14ac:dyDescent="0.2">
      <c r="A7" s="17"/>
      <c r="B7" s="978"/>
      <c r="C7" s="976"/>
      <c r="D7" s="976"/>
      <c r="E7" s="976"/>
      <c r="F7" s="976"/>
      <c r="G7" s="977"/>
      <c r="H7" s="28"/>
      <c r="I7" s="815"/>
      <c r="J7" s="813"/>
      <c r="K7" s="813"/>
      <c r="L7" s="813"/>
      <c r="M7" s="813"/>
      <c r="N7" s="814"/>
    </row>
    <row r="8" spans="1:14" x14ac:dyDescent="0.2">
      <c r="A8" s="17"/>
      <c r="B8" s="978"/>
      <c r="C8" s="976"/>
      <c r="D8" s="976"/>
      <c r="E8" s="976"/>
      <c r="F8" s="976"/>
      <c r="G8" s="977"/>
      <c r="H8" s="28"/>
      <c r="I8" s="815"/>
      <c r="J8" s="813"/>
      <c r="K8" s="813"/>
      <c r="L8" s="813"/>
      <c r="M8" s="813"/>
      <c r="N8" s="814"/>
    </row>
    <row r="9" spans="1:14" x14ac:dyDescent="0.2">
      <c r="A9" s="17"/>
      <c r="B9" s="978"/>
      <c r="C9" s="976"/>
      <c r="D9" s="976"/>
      <c r="E9" s="976"/>
      <c r="F9" s="976"/>
      <c r="G9" s="977"/>
      <c r="H9" s="28"/>
      <c r="I9" s="1039" t="s">
        <v>425</v>
      </c>
      <c r="J9" s="1246"/>
      <c r="K9" s="1246"/>
      <c r="L9" s="1246"/>
      <c r="M9" s="1246"/>
      <c r="N9" s="1247"/>
    </row>
    <row r="10" spans="1:14" x14ac:dyDescent="0.2">
      <c r="A10" s="17"/>
      <c r="B10" s="978"/>
      <c r="C10" s="976"/>
      <c r="D10" s="976"/>
      <c r="E10" s="976"/>
      <c r="F10" s="976"/>
      <c r="G10" s="977"/>
      <c r="H10" s="28"/>
      <c r="I10" s="1248"/>
      <c r="J10" s="1246"/>
      <c r="K10" s="1246"/>
      <c r="L10" s="1246"/>
      <c r="M10" s="1246"/>
      <c r="N10" s="1247"/>
    </row>
    <row r="11" spans="1:14" x14ac:dyDescent="0.2">
      <c r="A11" s="17"/>
      <c r="B11" s="978"/>
      <c r="C11" s="976"/>
      <c r="D11" s="976"/>
      <c r="E11" s="976"/>
      <c r="F11" s="976"/>
      <c r="G11" s="977"/>
      <c r="H11" s="28"/>
      <c r="I11" s="1248"/>
      <c r="J11" s="1246"/>
      <c r="K11" s="1246"/>
      <c r="L11" s="1246"/>
      <c r="M11" s="1246"/>
      <c r="N11" s="1247"/>
    </row>
    <row r="12" spans="1:14" ht="14.25" customHeight="1" x14ac:dyDescent="0.2">
      <c r="A12" s="17"/>
      <c r="B12" s="978"/>
      <c r="C12" s="976"/>
      <c r="D12" s="976"/>
      <c r="E12" s="976"/>
      <c r="F12" s="976"/>
      <c r="G12" s="977"/>
      <c r="H12" s="28"/>
      <c r="I12" s="1248"/>
      <c r="J12" s="1246"/>
      <c r="K12" s="1246"/>
      <c r="L12" s="1246"/>
      <c r="M12" s="1246"/>
      <c r="N12" s="1247"/>
    </row>
    <row r="13" spans="1:14" ht="3.75" customHeight="1" x14ac:dyDescent="0.2">
      <c r="A13" s="17"/>
      <c r="B13" s="978"/>
      <c r="C13" s="976"/>
      <c r="D13" s="976"/>
      <c r="E13" s="976"/>
      <c r="F13" s="976"/>
      <c r="G13" s="977"/>
      <c r="H13" s="28"/>
      <c r="I13" s="1248"/>
      <c r="J13" s="1246"/>
      <c r="K13" s="1246"/>
      <c r="L13" s="1246"/>
      <c r="M13" s="1246"/>
      <c r="N13" s="1247"/>
    </row>
    <row r="14" spans="1:14" ht="10.5" customHeight="1" x14ac:dyDescent="0.2">
      <c r="A14" s="17"/>
      <c r="B14" s="978"/>
      <c r="C14" s="976"/>
      <c r="D14" s="976"/>
      <c r="E14" s="976"/>
      <c r="F14" s="976"/>
      <c r="G14" s="977"/>
      <c r="H14" s="28"/>
      <c r="I14" s="1037"/>
      <c r="J14" s="1038"/>
      <c r="K14" s="1038"/>
      <c r="L14" s="32"/>
      <c r="M14" s="32"/>
      <c r="N14" s="33"/>
    </row>
    <row r="15" spans="1:14" ht="30.75" customHeight="1" x14ac:dyDescent="0.2">
      <c r="A15" s="17"/>
      <c r="B15" s="975" t="s">
        <v>358</v>
      </c>
      <c r="C15" s="976"/>
      <c r="D15" s="976"/>
      <c r="E15" s="976"/>
      <c r="F15" s="976"/>
      <c r="G15" s="977"/>
      <c r="H15" s="28"/>
      <c r="I15" s="994" t="s">
        <v>424</v>
      </c>
      <c r="J15" s="995"/>
      <c r="K15" s="995"/>
      <c r="L15" s="995"/>
      <c r="M15" s="995"/>
      <c r="N15" s="996"/>
    </row>
    <row r="16" spans="1:14" ht="37.5" customHeight="1" x14ac:dyDescent="0.2">
      <c r="A16" s="17"/>
      <c r="B16" s="1033"/>
      <c r="C16" s="1034"/>
      <c r="D16" s="1034"/>
      <c r="E16" s="1034"/>
      <c r="F16" s="1034"/>
      <c r="G16" s="1035"/>
      <c r="H16" s="28"/>
      <c r="I16" s="1031"/>
      <c r="J16" s="995"/>
      <c r="K16" s="995"/>
      <c r="L16" s="995"/>
      <c r="M16" s="995"/>
      <c r="N16" s="996"/>
    </row>
    <row r="17" spans="1:14" ht="84.75" customHeight="1" x14ac:dyDescent="0.2">
      <c r="A17" s="17"/>
      <c r="B17" s="979" t="s">
        <v>29</v>
      </c>
      <c r="C17" s="984"/>
      <c r="D17" s="984"/>
      <c r="E17" s="984"/>
      <c r="F17" s="984"/>
      <c r="G17" s="985"/>
      <c r="H17" s="28"/>
      <c r="I17" s="994" t="s">
        <v>423</v>
      </c>
      <c r="J17" s="995"/>
      <c r="K17" s="995"/>
      <c r="L17" s="995"/>
      <c r="M17" s="995"/>
      <c r="N17" s="996"/>
    </row>
    <row r="18" spans="1:14" ht="16.5" customHeight="1" thickBot="1" x14ac:dyDescent="0.25">
      <c r="A18" s="17"/>
      <c r="B18" s="823"/>
      <c r="C18" s="821"/>
      <c r="D18" s="821"/>
      <c r="E18" s="821"/>
      <c r="F18" s="821"/>
      <c r="G18" s="822"/>
      <c r="H18" s="34"/>
      <c r="I18" s="997"/>
      <c r="J18" s="998"/>
      <c r="K18" s="998"/>
      <c r="L18" s="998"/>
      <c r="M18" s="998"/>
      <c r="N18" s="999"/>
    </row>
    <row r="19" spans="1:14" ht="18.75" customHeight="1" thickBot="1" x14ac:dyDescent="0.25">
      <c r="A19" s="17"/>
      <c r="B19" s="823"/>
      <c r="C19" s="821"/>
      <c r="D19" s="821"/>
      <c r="E19" s="821"/>
      <c r="F19" s="821"/>
      <c r="G19" s="822"/>
      <c r="H19" s="34"/>
      <c r="I19" s="17"/>
      <c r="J19" s="17"/>
      <c r="K19" s="17"/>
      <c r="L19" s="17"/>
      <c r="M19" s="17"/>
      <c r="N19" s="17"/>
    </row>
    <row r="20" spans="1:14" ht="15.75" x14ac:dyDescent="0.25">
      <c r="A20" s="17"/>
      <c r="B20" s="1037"/>
      <c r="C20" s="1038"/>
      <c r="D20" s="1038"/>
      <c r="E20" s="37"/>
      <c r="F20" s="37"/>
      <c r="G20" s="38"/>
      <c r="H20" s="28"/>
      <c r="I20" s="44" t="s">
        <v>20</v>
      </c>
      <c r="J20" s="39"/>
      <c r="K20" s="39"/>
      <c r="L20" s="39"/>
      <c r="M20" s="39"/>
      <c r="N20" s="40"/>
    </row>
    <row r="21" spans="1:14" ht="12.75" customHeight="1" x14ac:dyDescent="0.2">
      <c r="A21" s="17"/>
      <c r="B21" s="824" t="s">
        <v>422</v>
      </c>
      <c r="C21" s="813"/>
      <c r="D21" s="813"/>
      <c r="E21" s="813"/>
      <c r="F21" s="813"/>
      <c r="G21" s="814"/>
      <c r="H21" s="34"/>
      <c r="I21" s="994" t="s">
        <v>432</v>
      </c>
      <c r="J21" s="995"/>
      <c r="K21" s="995"/>
      <c r="L21" s="995"/>
      <c r="M21" s="995"/>
      <c r="N21" s="996"/>
    </row>
    <row r="22" spans="1:14" ht="12.75" customHeight="1" x14ac:dyDescent="0.2">
      <c r="A22" s="17"/>
      <c r="B22" s="815"/>
      <c r="C22" s="813"/>
      <c r="D22" s="813"/>
      <c r="E22" s="813"/>
      <c r="F22" s="813"/>
      <c r="G22" s="814"/>
      <c r="H22" s="34"/>
      <c r="I22" s="1031"/>
      <c r="J22" s="995"/>
      <c r="K22" s="995"/>
      <c r="L22" s="995"/>
      <c r="M22" s="995"/>
      <c r="N22" s="996"/>
    </row>
    <row r="23" spans="1:14" ht="12.75" customHeight="1" x14ac:dyDescent="0.2">
      <c r="A23" s="17"/>
      <c r="B23" s="815"/>
      <c r="C23" s="813"/>
      <c r="D23" s="813"/>
      <c r="E23" s="813"/>
      <c r="F23" s="813"/>
      <c r="G23" s="814"/>
      <c r="H23" s="34"/>
      <c r="I23" s="1031"/>
      <c r="J23" s="995"/>
      <c r="K23" s="995"/>
      <c r="L23" s="995"/>
      <c r="M23" s="995"/>
      <c r="N23" s="996"/>
    </row>
    <row r="24" spans="1:14" ht="12.75" customHeight="1" x14ac:dyDescent="0.2">
      <c r="A24" s="17"/>
      <c r="B24" s="815"/>
      <c r="C24" s="813"/>
      <c r="D24" s="813"/>
      <c r="E24" s="813"/>
      <c r="F24" s="813"/>
      <c r="G24" s="814"/>
      <c r="H24" s="34"/>
      <c r="I24" s="1031"/>
      <c r="J24" s="995"/>
      <c r="K24" s="995"/>
      <c r="L24" s="995"/>
      <c r="M24" s="995"/>
      <c r="N24" s="996"/>
    </row>
    <row r="25" spans="1:14" ht="12.75" customHeight="1" x14ac:dyDescent="0.2">
      <c r="A25" s="17"/>
      <c r="B25" s="815"/>
      <c r="C25" s="813"/>
      <c r="D25" s="813"/>
      <c r="E25" s="813"/>
      <c r="F25" s="813"/>
      <c r="G25" s="814"/>
      <c r="H25" s="34"/>
      <c r="I25" s="1031"/>
      <c r="J25" s="995"/>
      <c r="K25" s="995"/>
      <c r="L25" s="995"/>
      <c r="M25" s="995"/>
      <c r="N25" s="996"/>
    </row>
    <row r="26" spans="1:14" ht="12.75" customHeight="1" x14ac:dyDescent="0.2">
      <c r="A26" s="17"/>
      <c r="B26" s="815"/>
      <c r="C26" s="813"/>
      <c r="D26" s="813"/>
      <c r="E26" s="813"/>
      <c r="F26" s="813"/>
      <c r="G26" s="814"/>
      <c r="H26" s="34"/>
      <c r="I26" s="1031"/>
      <c r="J26" s="995"/>
      <c r="K26" s="995"/>
      <c r="L26" s="995"/>
      <c r="M26" s="995"/>
      <c r="N26" s="996"/>
    </row>
    <row r="27" spans="1:14" ht="12.75" customHeight="1" x14ac:dyDescent="0.2">
      <c r="A27" s="17"/>
      <c r="B27" s="815"/>
      <c r="C27" s="813"/>
      <c r="D27" s="813"/>
      <c r="E27" s="813"/>
      <c r="F27" s="813"/>
      <c r="G27" s="814"/>
      <c r="H27" s="34"/>
      <c r="I27" s="1031"/>
      <c r="J27" s="995"/>
      <c r="K27" s="995"/>
      <c r="L27" s="995"/>
      <c r="M27" s="995"/>
      <c r="N27" s="996"/>
    </row>
    <row r="28" spans="1:14" ht="12.75" customHeight="1" x14ac:dyDescent="0.2">
      <c r="A28" s="17"/>
      <c r="B28" s="815"/>
      <c r="C28" s="813"/>
      <c r="D28" s="813"/>
      <c r="E28" s="813"/>
      <c r="F28" s="813"/>
      <c r="G28" s="814"/>
      <c r="H28" s="34"/>
      <c r="I28" s="1031"/>
      <c r="J28" s="995"/>
      <c r="K28" s="995"/>
      <c r="L28" s="995"/>
      <c r="M28" s="995"/>
      <c r="N28" s="996"/>
    </row>
    <row r="29" spans="1:14" ht="12.75" customHeight="1" x14ac:dyDescent="0.2">
      <c r="A29" s="17"/>
      <c r="B29" s="815"/>
      <c r="C29" s="813"/>
      <c r="D29" s="813"/>
      <c r="E29" s="813"/>
      <c r="F29" s="813"/>
      <c r="G29" s="814"/>
      <c r="H29" s="34"/>
      <c r="I29" s="1031"/>
      <c r="J29" s="995"/>
      <c r="K29" s="995"/>
      <c r="L29" s="995"/>
      <c r="M29" s="995"/>
      <c r="N29" s="996"/>
    </row>
    <row r="30" spans="1:14" ht="13.5" customHeight="1" thickBot="1" x14ac:dyDescent="0.25">
      <c r="A30" s="17"/>
      <c r="B30" s="816"/>
      <c r="C30" s="817"/>
      <c r="D30" s="817"/>
      <c r="E30" s="817"/>
      <c r="F30" s="817"/>
      <c r="G30" s="818"/>
      <c r="H30" s="34"/>
      <c r="I30" s="997"/>
      <c r="J30" s="998"/>
      <c r="K30" s="998"/>
      <c r="L30" s="998"/>
      <c r="M30" s="998"/>
      <c r="N30" s="999"/>
    </row>
    <row r="31" spans="1:14" x14ac:dyDescent="0.2">
      <c r="A31" s="17"/>
      <c r="B31" s="17"/>
      <c r="C31" s="17"/>
      <c r="D31" s="17"/>
      <c r="E31" s="17"/>
      <c r="F31" s="17"/>
      <c r="G31" s="17"/>
      <c r="I31" s="17"/>
      <c r="J31" s="17"/>
      <c r="K31" s="17"/>
      <c r="L31" s="17"/>
      <c r="M31" s="17"/>
      <c r="N31" s="17"/>
    </row>
    <row r="32" spans="1:14" x14ac:dyDescent="0.2">
      <c r="A32" s="17"/>
      <c r="B32" s="17"/>
      <c r="C32" s="17"/>
      <c r="D32" s="17"/>
      <c r="E32" s="17"/>
      <c r="F32" s="17"/>
      <c r="G32" s="17"/>
      <c r="I32" s="17"/>
      <c r="J32" s="17"/>
      <c r="K32" s="17"/>
      <c r="L32" s="17"/>
      <c r="M32" s="17"/>
      <c r="N32" s="17"/>
    </row>
    <row r="33" spans="1:14" x14ac:dyDescent="0.2">
      <c r="A33" s="17"/>
      <c r="B33" s="17"/>
      <c r="C33" s="17"/>
      <c r="D33" s="17"/>
      <c r="E33" s="17"/>
      <c r="F33" s="17"/>
      <c r="G33" s="17"/>
      <c r="I33" s="17"/>
      <c r="J33" s="17"/>
      <c r="K33" s="17"/>
      <c r="L33" s="17"/>
      <c r="M33" s="17"/>
      <c r="N33" s="17"/>
    </row>
    <row r="34" spans="1:14" x14ac:dyDescent="0.2">
      <c r="A34" s="17"/>
      <c r="B34" s="17"/>
      <c r="C34" s="17"/>
      <c r="D34" s="17"/>
      <c r="E34" s="17"/>
      <c r="F34" s="17"/>
      <c r="G34" s="17"/>
      <c r="I34" s="17"/>
      <c r="J34" s="17"/>
      <c r="K34" s="17"/>
      <c r="L34" s="17"/>
      <c r="M34" s="17"/>
      <c r="N34" s="17"/>
    </row>
    <row r="35" spans="1:14" x14ac:dyDescent="0.2">
      <c r="A35" s="17"/>
      <c r="B35" s="17"/>
      <c r="C35" s="17"/>
      <c r="D35" s="17"/>
      <c r="E35" s="17"/>
      <c r="F35" s="17"/>
      <c r="G35" s="17"/>
      <c r="I35" s="17"/>
      <c r="J35" s="17"/>
      <c r="K35" s="17"/>
      <c r="L35" s="17"/>
      <c r="M35" s="17"/>
      <c r="N35" s="17"/>
    </row>
    <row r="36" spans="1:14" x14ac:dyDescent="0.2">
      <c r="A36" s="17"/>
      <c r="B36" s="17"/>
      <c r="C36" s="17"/>
      <c r="D36" s="17"/>
      <c r="E36" s="17"/>
      <c r="F36" s="17"/>
      <c r="G36" s="17"/>
      <c r="I36" s="17"/>
      <c r="J36" s="17"/>
      <c r="K36" s="17"/>
      <c r="L36" s="17"/>
      <c r="M36" s="17"/>
      <c r="N36" s="17"/>
    </row>
    <row r="37" spans="1:14" x14ac:dyDescent="0.2">
      <c r="A37" s="17"/>
      <c r="B37" s="17"/>
      <c r="C37" s="17"/>
      <c r="D37" s="17"/>
      <c r="E37" s="17"/>
      <c r="F37" s="17"/>
      <c r="G37" s="17"/>
      <c r="I37" s="17"/>
      <c r="J37" s="17"/>
      <c r="K37" s="17"/>
      <c r="L37" s="17"/>
      <c r="M37" s="17"/>
      <c r="N37" s="17"/>
    </row>
    <row r="38" spans="1:14" x14ac:dyDescent="0.2">
      <c r="A38" s="17"/>
      <c r="B38" s="17"/>
      <c r="C38" s="17"/>
      <c r="D38" s="17"/>
      <c r="E38" s="17"/>
      <c r="F38" s="17"/>
      <c r="G38" s="17"/>
      <c r="I38" s="17"/>
      <c r="J38" s="17"/>
      <c r="K38" s="17"/>
      <c r="L38" s="17"/>
      <c r="M38" s="17"/>
      <c r="N38" s="17"/>
    </row>
    <row r="39" spans="1:14" x14ac:dyDescent="0.2">
      <c r="A39" s="17"/>
      <c r="B39" s="17"/>
      <c r="C39" s="17"/>
      <c r="D39" s="17"/>
      <c r="E39" s="17"/>
      <c r="F39" s="17"/>
      <c r="G39" s="17"/>
      <c r="I39" s="17"/>
      <c r="J39" s="17"/>
      <c r="K39" s="17"/>
      <c r="L39" s="17"/>
      <c r="M39" s="17"/>
      <c r="N39" s="17"/>
    </row>
    <row r="40" spans="1:14" x14ac:dyDescent="0.2">
      <c r="A40" s="17"/>
      <c r="B40" s="17"/>
      <c r="C40" s="17"/>
      <c r="D40" s="17"/>
      <c r="E40" s="17"/>
      <c r="F40" s="17"/>
      <c r="G40" s="17"/>
      <c r="I40" s="17"/>
      <c r="J40" s="17"/>
      <c r="K40" s="17"/>
      <c r="L40" s="17"/>
      <c r="M40" s="17"/>
      <c r="N40" s="17"/>
    </row>
    <row r="41" spans="1:14" x14ac:dyDescent="0.2">
      <c r="A41" s="17"/>
      <c r="B41" s="17"/>
      <c r="C41" s="17"/>
      <c r="D41" s="17"/>
      <c r="E41" s="17"/>
      <c r="F41" s="17"/>
      <c r="G41" s="17"/>
      <c r="I41" s="17"/>
      <c r="J41" s="17"/>
      <c r="K41" s="17"/>
      <c r="L41" s="17"/>
      <c r="M41" s="17"/>
      <c r="N41" s="17"/>
    </row>
    <row r="42" spans="1:14" x14ac:dyDescent="0.2">
      <c r="A42" s="17"/>
      <c r="B42" s="17"/>
      <c r="C42" s="17"/>
      <c r="D42" s="17"/>
      <c r="E42" s="17"/>
      <c r="F42" s="17"/>
      <c r="G42" s="17"/>
      <c r="I42" s="17"/>
      <c r="J42" s="17"/>
      <c r="K42" s="17"/>
      <c r="L42" s="17"/>
      <c r="M42" s="17"/>
      <c r="N42" s="17"/>
    </row>
    <row r="43" spans="1:14" x14ac:dyDescent="0.2">
      <c r="A43" s="17"/>
      <c r="B43" s="17"/>
      <c r="C43" s="17"/>
      <c r="D43" s="17"/>
      <c r="E43" s="17"/>
      <c r="F43" s="17"/>
      <c r="G43" s="17"/>
      <c r="I43" s="17"/>
      <c r="J43" s="17"/>
      <c r="K43" s="17"/>
      <c r="L43" s="17"/>
      <c r="M43" s="17"/>
      <c r="N43" s="17"/>
    </row>
    <row r="44" spans="1:14" x14ac:dyDescent="0.2">
      <c r="A44" s="17"/>
      <c r="B44" s="17"/>
      <c r="C44" s="17"/>
      <c r="D44" s="17"/>
      <c r="E44" s="17"/>
      <c r="F44" s="17"/>
      <c r="G44" s="17"/>
      <c r="I44" s="17"/>
      <c r="J44" s="17"/>
      <c r="K44" s="17"/>
      <c r="L44" s="17"/>
      <c r="M44" s="17"/>
      <c r="N44" s="17"/>
    </row>
    <row r="45" spans="1:14" s="17" customFormat="1" x14ac:dyDescent="0.2">
      <c r="H45" s="18"/>
    </row>
    <row r="46" spans="1:14" s="17" customFormat="1" x14ac:dyDescent="0.2">
      <c r="H46" s="18"/>
    </row>
    <row r="47" spans="1:14" s="17" customFormat="1" x14ac:dyDescent="0.2">
      <c r="H47" s="18"/>
    </row>
    <row r="48" spans="1:14" s="17" customFormat="1" x14ac:dyDescent="0.2">
      <c r="H48" s="18"/>
    </row>
    <row r="49" spans="8:8" s="17" customFormat="1" x14ac:dyDescent="0.2">
      <c r="H49" s="18"/>
    </row>
    <row r="50" spans="8:8" s="17" customFormat="1" x14ac:dyDescent="0.2">
      <c r="H50" s="18"/>
    </row>
    <row r="51" spans="8:8" s="17" customFormat="1" x14ac:dyDescent="0.2">
      <c r="H51" s="18"/>
    </row>
    <row r="52" spans="8:8" s="17" customFormat="1" x14ac:dyDescent="0.2">
      <c r="H52" s="18"/>
    </row>
    <row r="53" spans="8:8" s="17" customFormat="1" x14ac:dyDescent="0.2">
      <c r="H53" s="18"/>
    </row>
    <row r="54" spans="8:8" s="17" customFormat="1" x14ac:dyDescent="0.2">
      <c r="H54" s="18"/>
    </row>
    <row r="55" spans="8:8" s="17" customFormat="1" x14ac:dyDescent="0.2">
      <c r="H55" s="18"/>
    </row>
    <row r="56" spans="8:8" s="17" customFormat="1" x14ac:dyDescent="0.2">
      <c r="H56" s="18"/>
    </row>
    <row r="57" spans="8:8" s="17" customFormat="1" x14ac:dyDescent="0.2">
      <c r="H57" s="18"/>
    </row>
    <row r="58" spans="8:8" s="17" customFormat="1" x14ac:dyDescent="0.2">
      <c r="H58" s="18"/>
    </row>
    <row r="59" spans="8:8" s="17" customFormat="1" x14ac:dyDescent="0.2">
      <c r="H59" s="18"/>
    </row>
    <row r="60" spans="8:8" s="17" customFormat="1" x14ac:dyDescent="0.2">
      <c r="H60" s="18"/>
    </row>
    <row r="61" spans="8:8" s="17" customFormat="1" x14ac:dyDescent="0.2">
      <c r="H61" s="18"/>
    </row>
    <row r="62" spans="8:8" s="17" customFormat="1" x14ac:dyDescent="0.2">
      <c r="H62" s="18"/>
    </row>
    <row r="63" spans="8:8" s="17" customFormat="1" x14ac:dyDescent="0.2">
      <c r="H63" s="18"/>
    </row>
    <row r="64" spans="8:8" s="17" customFormat="1" x14ac:dyDescent="0.2">
      <c r="H64" s="18"/>
    </row>
    <row r="65" spans="8:8" s="17" customFormat="1" x14ac:dyDescent="0.2">
      <c r="H65" s="18"/>
    </row>
    <row r="66" spans="8:8" s="17" customFormat="1" x14ac:dyDescent="0.2">
      <c r="H66" s="18"/>
    </row>
    <row r="67" spans="8:8" s="17" customFormat="1" x14ac:dyDescent="0.2">
      <c r="H67" s="18"/>
    </row>
    <row r="68" spans="8:8" s="17" customFormat="1" x14ac:dyDescent="0.2">
      <c r="H68" s="18"/>
    </row>
    <row r="69" spans="8:8" s="17" customFormat="1" x14ac:dyDescent="0.2">
      <c r="H69" s="18"/>
    </row>
  </sheetData>
  <sheetProtection algorithmName="SHA-512" hashValue="UbrgIIp/VAObSk1y8N46OKfSCOIxOLbwVUePXuBWP3qpockif4zLeZx3U5y7YgiQot66UFiei4uIXhMJBd3bAw==" saltValue="EMg4yokful5PWUhxGFoGbw==" spinCount="100000" sheet="1" objects="1" scenarios="1" selectLockedCells="1" selectUnlockedCells="1"/>
  <mergeCells count="13">
    <mergeCell ref="I17:N17"/>
    <mergeCell ref="I9:N13"/>
    <mergeCell ref="I21:N30"/>
    <mergeCell ref="B2:N3"/>
    <mergeCell ref="I5:K5"/>
    <mergeCell ref="I14:K14"/>
    <mergeCell ref="I15:N16"/>
    <mergeCell ref="B16:G16"/>
    <mergeCell ref="B17:G17"/>
    <mergeCell ref="I18:N18"/>
    <mergeCell ref="B20:D20"/>
    <mergeCell ref="B6:G14"/>
    <mergeCell ref="B15:G15"/>
  </mergeCells>
  <pageMargins left="0.74803149606299213" right="0.74803149606299213" top="0.98425196850393704" bottom="0.98425196850393704" header="0" footer="0"/>
  <pageSetup orientation="portrait" r:id="rId1"/>
  <headerFooter alignWithMargins="0">
    <oddHeader>&amp;LPREDIM 2016&amp;CMag.Ing. Gustavo A. Vargas H.&amp;RArq. Ing. Diego F. Gómez E.</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17</vt:i4>
      </vt:variant>
    </vt:vector>
  </HeadingPairs>
  <TitlesOfParts>
    <vt:vector size="40" baseType="lpstr">
      <vt:lpstr>MENU</vt:lpstr>
      <vt:lpstr>INTROD GENERAL</vt:lpstr>
      <vt:lpstr>1 PORTICO CONCRETO</vt:lpstr>
      <vt:lpstr>1 INTROD PORT CONCR</vt:lpstr>
      <vt:lpstr>1 LOSAS DE CONCRETO</vt:lpstr>
      <vt:lpstr>1 AVALUO CARGAS</vt:lpstr>
      <vt:lpstr>1 COLUMNAS EN CONCRETO</vt:lpstr>
      <vt:lpstr>2 PORTICO ACERO</vt:lpstr>
      <vt:lpstr>2 INTROD PORT ACERO</vt:lpstr>
      <vt:lpstr>2 LOSAS EN STEEL DECK</vt:lpstr>
      <vt:lpstr>2 AVALUO CARGAS</vt:lpstr>
      <vt:lpstr>2 COLUMNA EN ACERO</vt:lpstr>
      <vt:lpstr>3 SISTEMA COMBINADO</vt:lpstr>
      <vt:lpstr>3 INTROD COMBINADO</vt:lpstr>
      <vt:lpstr>3 PANTALLAS CONCRETO</vt:lpstr>
      <vt:lpstr>3 LOSAS DE CONCRETO</vt:lpstr>
      <vt:lpstr>3 AVALUO CARGAS</vt:lpstr>
      <vt:lpstr>3 COLUMNAS EN CONCRETO</vt:lpstr>
      <vt:lpstr>4 MAMPOSTERIA</vt:lpstr>
      <vt:lpstr>4 INTROD MAMPOST</vt:lpstr>
      <vt:lpstr>4 DATOS</vt:lpstr>
      <vt:lpstr>4 SIMETRIA</vt:lpstr>
      <vt:lpstr>4 LONGITUD MINIMA</vt:lpstr>
      <vt:lpstr>'1 COLUMNAS EN CONCRETO'!Área_de_impresión</vt:lpstr>
      <vt:lpstr>'1 LOSAS DE CONCRETO'!Área_de_impresión</vt:lpstr>
      <vt:lpstr>'2 AVALUO CARGAS'!Área_de_impresión</vt:lpstr>
      <vt:lpstr>'2 COLUMNA EN ACERO'!Área_de_impresión</vt:lpstr>
      <vt:lpstr>'2 LOSAS EN STEEL DECK'!Área_de_impresión</vt:lpstr>
      <vt:lpstr>'3 AVALUO CARGAS'!Área_de_impresión</vt:lpstr>
      <vt:lpstr>'3 COLUMNAS EN CONCRETO'!Área_de_impresión</vt:lpstr>
      <vt:lpstr>'3 LOSAS DE CONCRETO'!Área_de_impresión</vt:lpstr>
      <vt:lpstr>'3 PANTALLAS CONCRETO'!Área_de_impresión</vt:lpstr>
      <vt:lpstr>'4 DATOS'!Área_de_impresión</vt:lpstr>
      <vt:lpstr>'4 LONGITUD MINIMA'!Área_de_impresión</vt:lpstr>
      <vt:lpstr>'4 SIMETRIA'!Área_de_impresión</vt:lpstr>
      <vt:lpstr>'1 AVALUO CARGAS'!Títulos_a_imprimir</vt:lpstr>
      <vt:lpstr>'1 LOSAS DE CONCRETO'!Títulos_a_imprimir</vt:lpstr>
      <vt:lpstr>'3 AVALUO CARGAS'!Títulos_a_imprimir</vt:lpstr>
      <vt:lpstr>'3 LOSAS DE CONCRETO'!Títulos_a_imprimir</vt:lpstr>
      <vt:lpstr>'4 DATOS'!Títulos_a_imprimir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WinXP-SP2</dc:creator>
  <cp:lastModifiedBy>Profe</cp:lastModifiedBy>
  <cp:lastPrinted>2018-02-21T02:34:34Z</cp:lastPrinted>
  <dcterms:created xsi:type="dcterms:W3CDTF">2007-10-12T02:48:18Z</dcterms:created>
  <dcterms:modified xsi:type="dcterms:W3CDTF">2018-02-21T02:37:32Z</dcterms:modified>
</cp:coreProperties>
</file>